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trlProps/ctrlProp5.xml" ContentType="application/vnd.ms-excel.controlproperties+xml"/>
  <Override PartName="/xl/tables/table1.xml" ContentType="application/vnd.openxmlformats-officedocument.spreadsheetml.table+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drawings/drawing6.xml" ContentType="application/vnd.openxmlformats-officedocument.drawing+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drawings/drawing7.xml" ContentType="application/vnd.openxmlformats-officedocument.drawing+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drawings/drawing8.xml" ContentType="application/vnd.openxmlformats-officedocument.drawing+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C:\Users\Steve\Documents\Excel Experts\Crest\CSIR\Done\"/>
    </mc:Choice>
  </mc:AlternateContent>
  <xr:revisionPtr revIDLastSave="0" documentId="13_ncr:1_{745630CB-79E8-4743-8A47-B7C733691BBA}" xr6:coauthVersionLast="47" xr6:coauthVersionMax="47" xr10:uidLastSave="{00000000-0000-0000-0000-000000000000}"/>
  <bookViews>
    <workbookView xWindow="-120" yWindow="-120" windowWidth="29040" windowHeight="15840" tabRatio="743" xr2:uid="{00000000-000D-0000-FFFF-FFFF00000000}"/>
  </bookViews>
  <sheets>
    <sheet name="Introduction" sheetId="17" r:id="rId1"/>
    <sheet name="Guidelines" sheetId="41" r:id="rId2"/>
    <sheet name="Profile and Scope" sheetId="30" r:id="rId3"/>
    <sheet name="Targets" sheetId="43" r:id="rId4"/>
    <sheet name="Weightings" sheetId="34" r:id="rId5"/>
    <sheet name="Assessment - Phase 1" sheetId="23" r:id="rId6"/>
    <sheet name="Assessment - Phase 2" sheetId="37" r:id="rId7"/>
    <sheet name="Assessment - Phase 3" sheetId="38" r:id="rId8"/>
    <sheet name="Aggregated Results" sheetId="22" r:id="rId9"/>
    <sheet name="Results - Phase 1" sheetId="35" r:id="rId10"/>
    <sheet name="Results - Phase 2" sheetId="39" r:id="rId11"/>
    <sheet name="Results - Phase 3" sheetId="40" r:id="rId12"/>
    <sheet name="References" sheetId="20" state="veryHidden" r:id="rId13"/>
    <sheet name="MMAT ref" sheetId="21" state="veryHidden" r:id="rId14"/>
    <sheet name="Content" sheetId="36" state="veryHidden" r:id="rId15"/>
  </sheets>
  <definedNames>
    <definedName name="_xlnm._FilterDatabase" localSheetId="14" hidden="1">Content!$O$2:$O$695</definedName>
    <definedName name="_xlnm._FilterDatabase" localSheetId="2" hidden="1">'Profile and Scope'!$C$1:$C$39</definedName>
    <definedName name="_xlnm._FilterDatabase" localSheetId="9" hidden="1">'Results - Phase 1'!$A$7:$C$249</definedName>
    <definedName name="_xlnm._FilterDatabase" localSheetId="10" hidden="1">'Results - Phase 2'!$A$7:$C$240</definedName>
    <definedName name="_xlnm._FilterDatabase" localSheetId="11" hidden="1">'Results - Phase 3'!$A$7:$C$116</definedName>
    <definedName name="_xlnm._FilterDatabase" localSheetId="4" hidden="1">Weightings!$A$7:$C$594</definedName>
    <definedName name="Aggregated_Maturity_Levels">OFFSET('Aggregated Results'!$B$4,0,0,COUNTA('Aggregated Results'!$B:$B),8)</definedName>
    <definedName name="Assessment_1_Reference_1">OFFSET('Assessment - Phase 1'!$E$9,0,0,COUNTA('Assessment - Phase 1'!$E:$E),28)</definedName>
    <definedName name="Assessment_1_Reference_2">OFFSET('Assessment - Phase 1'!$B$8,0,0,COUNTA('Assessment - Phase 1'!$B:$B),28)</definedName>
    <definedName name="Assessment_2_Reference_1">OFFSET('Assessment - Phase 2'!$E$9,0,0,COUNTA('Assessment - Phase 2'!$E:$E),28)</definedName>
    <definedName name="Assessment_2_Reference_2">OFFSET('Assessment - Phase 2'!$B$8,0,0,COUNTA('Assessment - Phase 2'!$B:$B),28)</definedName>
    <definedName name="Assessment_3_Reference_1">OFFSET('Assessment - Phase 3'!$E$9,0,0,COUNTA('Assessment - Phase 3'!$E:$E),28)</definedName>
    <definedName name="Assessment_3_Reference_2">OFFSET('Assessment - Phase 3'!$B$8,0,0,COUNTA('Assessment - Phase 3'!$B:$B),28)</definedName>
    <definedName name="Contents_Headings">Content!$W$2:$X$7</definedName>
    <definedName name="Contents_Text">OFFSET(Content!$A$3,0,0,COUNTA(Content!$A:$A),15)</definedName>
    <definedName name="detail_maturity_score">References!$B$4:$D$10</definedName>
    <definedName name="level_ref">Weightings!$S$4:$W$6</definedName>
    <definedName name="maturity_response_frame">References!$C$4:$C$10</definedName>
    <definedName name="MMAT_Header_Text">OFFSET('MMAT ref'!$A$2,0,0,COUNTA('MMAT ref'!$A:$A),6)</definedName>
    <definedName name="MMAT_Results">OFFSET('MMAT ref'!$Q$2,0,0,COUNTA('MMAT ref'!$Q:$Q)-1,2)</definedName>
    <definedName name="MMAT_Text_Ref">OFFSET('MMAT ref'!$AE$2,0,0,COUNTA('MMAT ref'!$AE:$AE),3)</definedName>
    <definedName name="_xlnm.Print_Area" localSheetId="8">'Aggregated Results'!$D$1:$T$21</definedName>
    <definedName name="_xlnm.Print_Area" localSheetId="5">'Assessment - Phase 1'!$E$1:$K$266</definedName>
    <definedName name="_xlnm.Print_Area" localSheetId="6">'Assessment - Phase 2'!$E$1:$K$267</definedName>
    <definedName name="_xlnm.Print_Area" localSheetId="7">'Assessment - Phase 3'!$E$1:$K$130</definedName>
    <definedName name="_xlnm.Print_Area" localSheetId="1">Guidelines!$B$1:$P$82</definedName>
    <definedName name="_xlnm.Print_Area" localSheetId="0">Introduction!$B$1:$P$88</definedName>
    <definedName name="_xlnm.Print_Area" localSheetId="2">'Profile and Scope'!$E$1:$H$46</definedName>
    <definedName name="_xlnm.Print_Area" localSheetId="9">'Results - Phase 1'!$E$1:$I$266</definedName>
    <definedName name="_xlnm.Print_Area" localSheetId="10">'Results - Phase 2'!$E$1:$I$267</definedName>
    <definedName name="_xlnm.Print_Area" localSheetId="11">'Results - Phase 3'!$E$1:$I$130</definedName>
    <definedName name="_xlnm.Print_Area" localSheetId="3">Targets!$D$1:$R$21</definedName>
    <definedName name="_xlnm.Print_Area" localSheetId="4">Weightings!$E$1:$M$652</definedName>
    <definedName name="profile_CREST_quals">'Profile and Scope'!$F$42:$G$42</definedName>
    <definedName name="profile_date_of_assessment">'Profile and Scope'!$F$24</definedName>
    <definedName name="profile_department">'Profile and Scope'!$F$33</definedName>
    <definedName name="profile_organisation">'Profile and Scope'!$F$36</definedName>
    <definedName name="profile_other_quals">'Profile and Scope'!$F$45:$G$45</definedName>
    <definedName name="profile_respondent_name">'Profile and Scope'!$F$27</definedName>
    <definedName name="profile_role_or_position">'Profile and Scope'!$F$30</definedName>
    <definedName name="profile_type_of_assessment">'Profile and Scope'!$J$39</definedName>
    <definedName name="Results_Phase_1_Reference">'Results - Phase 1'!$B$8:$Q$1000</definedName>
    <definedName name="Results_Phase_2_Reference">'Results - Phase 2'!$B$8:$Q$1000</definedName>
    <definedName name="Results_Phase_3_Reference">'Results - Phase 3'!$B$8:$Q$1000</definedName>
    <definedName name="scope_area_of_assessment">'Profile and Scope'!$F$5</definedName>
    <definedName name="scope_business_unit">'Profile and Scope'!$F$8</definedName>
    <definedName name="scope_key_components">'Profile and Scope'!$F$20:$G$20</definedName>
    <definedName name="scope_organisation">'Profile and Scope'!$F$11</definedName>
    <definedName name="scope_sector">'Profile and Scope'!$J$14</definedName>
    <definedName name="scope_size">'Profile and Scope'!$J$17</definedName>
    <definedName name="sector_responses">References!$F$4:$F$29</definedName>
    <definedName name="size_responses">References!$H$4:$H$8</definedName>
    <definedName name="Tool_Name">Introduction!$D$2</definedName>
    <definedName name="weighting_response_reverse">References!$L$4:$M$8</definedName>
    <definedName name="weighting_responses">References!$J$4:$J$8</definedName>
    <definedName name="weighting_scores">References!$O$4:$P$8</definedName>
    <definedName name="Weightings_Ref">OFFSET(Weightings!$T$8,0,0,COUNTA(Weightings!$T:$T),6)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9" i="21" l="1"/>
  <c r="AC19" i="21"/>
  <c r="AB19" i="21"/>
  <c r="AG18" i="21"/>
  <c r="AC18" i="21"/>
  <c r="AB18" i="21"/>
  <c r="AG17" i="21"/>
  <c r="AC17" i="21"/>
  <c r="AB17" i="21"/>
  <c r="AG16" i="21"/>
  <c r="AC16" i="21"/>
  <c r="AB16" i="21"/>
  <c r="AG15" i="21"/>
  <c r="AC15" i="21"/>
  <c r="AB15" i="21"/>
  <c r="AG14" i="21"/>
  <c r="AC14" i="21"/>
  <c r="AB14" i="21"/>
  <c r="AG13" i="21"/>
  <c r="AC13" i="21"/>
  <c r="AB13" i="21"/>
  <c r="AG12" i="21"/>
  <c r="AC12" i="21"/>
  <c r="AB12" i="21"/>
  <c r="AG11" i="21"/>
  <c r="AC11" i="21"/>
  <c r="AB11" i="21"/>
  <c r="AG10" i="21"/>
  <c r="AC10" i="21"/>
  <c r="AB10" i="21"/>
  <c r="AG9" i="21"/>
  <c r="AC9" i="21"/>
  <c r="AB9" i="21"/>
  <c r="AG8" i="21"/>
  <c r="AC8" i="21"/>
  <c r="AB8" i="21"/>
  <c r="AG7" i="21"/>
  <c r="AC7" i="21"/>
  <c r="AB7" i="21"/>
  <c r="AG6" i="21"/>
  <c r="AC6" i="21"/>
  <c r="AB6" i="21"/>
  <c r="AG5" i="21"/>
  <c r="AC5" i="21"/>
  <c r="AB5" i="21"/>
  <c r="AG4" i="21"/>
  <c r="AC4" i="21"/>
  <c r="AB4" i="21"/>
  <c r="AG3" i="21"/>
  <c r="AC3" i="21"/>
  <c r="AB3" i="21"/>
  <c r="AG2" i="21"/>
  <c r="AC2" i="21"/>
  <c r="AB2" i="21"/>
  <c r="AA2" i="21"/>
  <c r="F130" i="40"/>
  <c r="C130" i="40"/>
  <c r="B130" i="40"/>
  <c r="F129" i="40"/>
  <c r="C129" i="40"/>
  <c r="B129" i="40"/>
  <c r="F128" i="40"/>
  <c r="C128" i="40"/>
  <c r="B128" i="40"/>
  <c r="F127" i="40"/>
  <c r="C127" i="40"/>
  <c r="B127" i="40"/>
  <c r="F126" i="40"/>
  <c r="C126" i="40"/>
  <c r="B126" i="40"/>
  <c r="F125" i="40"/>
  <c r="C125" i="40"/>
  <c r="B125" i="40"/>
  <c r="F124" i="40"/>
  <c r="C124" i="40"/>
  <c r="B124" i="40"/>
  <c r="F123" i="40"/>
  <c r="C123" i="40"/>
  <c r="B123" i="40"/>
  <c r="F122" i="40"/>
  <c r="C122" i="40"/>
  <c r="B122" i="40"/>
  <c r="F121" i="40"/>
  <c r="C121" i="40"/>
  <c r="B121" i="40"/>
  <c r="F120" i="40"/>
  <c r="C120" i="40"/>
  <c r="B120" i="40"/>
  <c r="F119" i="40"/>
  <c r="C119" i="40"/>
  <c r="B119" i="40"/>
  <c r="F118" i="40"/>
  <c r="C118" i="40"/>
  <c r="B118" i="40"/>
  <c r="F117" i="40"/>
  <c r="C117" i="40"/>
  <c r="B117" i="40"/>
  <c r="F116" i="40"/>
  <c r="C116" i="40"/>
  <c r="B116" i="40"/>
  <c r="F115" i="40"/>
  <c r="C115" i="40"/>
  <c r="B115" i="40"/>
  <c r="F114" i="40"/>
  <c r="C114" i="40"/>
  <c r="B114" i="40"/>
  <c r="F113" i="40"/>
  <c r="C113" i="40"/>
  <c r="B113" i="40"/>
  <c r="F112" i="40"/>
  <c r="C112" i="40"/>
  <c r="B112" i="40"/>
  <c r="F111" i="40"/>
  <c r="C111" i="40"/>
  <c r="B111" i="40"/>
  <c r="F110" i="40"/>
  <c r="C110" i="40"/>
  <c r="B110" i="40"/>
  <c r="F109" i="40"/>
  <c r="C109" i="40"/>
  <c r="B109" i="40"/>
  <c r="F108" i="40"/>
  <c r="C108" i="40"/>
  <c r="B108" i="40"/>
  <c r="F107" i="40"/>
  <c r="C107" i="40"/>
  <c r="B107" i="40"/>
  <c r="F106" i="40"/>
  <c r="C106" i="40"/>
  <c r="B106" i="40"/>
  <c r="F105" i="40"/>
  <c r="C105" i="40"/>
  <c r="E105" i="40" s="1"/>
  <c r="B105" i="40"/>
  <c r="F104" i="40"/>
  <c r="C104" i="40"/>
  <c r="B104" i="40"/>
  <c r="F103" i="40"/>
  <c r="C103" i="40"/>
  <c r="B103" i="40"/>
  <c r="F102" i="40"/>
  <c r="C102" i="40"/>
  <c r="B102" i="40"/>
  <c r="F101" i="40"/>
  <c r="C101" i="40"/>
  <c r="B101" i="40"/>
  <c r="F100" i="40"/>
  <c r="C100" i="40"/>
  <c r="B100" i="40"/>
  <c r="F99" i="40"/>
  <c r="C99" i="40"/>
  <c r="B99" i="40"/>
  <c r="F98" i="40"/>
  <c r="C98" i="40"/>
  <c r="B98" i="40"/>
  <c r="F97" i="40"/>
  <c r="C97" i="40"/>
  <c r="B97" i="40"/>
  <c r="F96" i="40"/>
  <c r="C96" i="40"/>
  <c r="B96" i="40"/>
  <c r="F95" i="40"/>
  <c r="C95" i="40"/>
  <c r="B95" i="40"/>
  <c r="F94" i="40"/>
  <c r="C94" i="40"/>
  <c r="B94" i="40"/>
  <c r="F93" i="40"/>
  <c r="C93" i="40"/>
  <c r="B93" i="40"/>
  <c r="F92" i="40"/>
  <c r="C92" i="40"/>
  <c r="B92" i="40"/>
  <c r="F91" i="40"/>
  <c r="C91" i="40"/>
  <c r="B91" i="40"/>
  <c r="F90" i="40"/>
  <c r="C90" i="40"/>
  <c r="B90" i="40"/>
  <c r="F89" i="40"/>
  <c r="C89" i="40"/>
  <c r="B89" i="40"/>
  <c r="F88" i="40"/>
  <c r="C88" i="40"/>
  <c r="B88" i="40"/>
  <c r="F87" i="40"/>
  <c r="C87" i="40"/>
  <c r="B87" i="40"/>
  <c r="F86" i="40"/>
  <c r="C86" i="40"/>
  <c r="B86" i="40"/>
  <c r="F85" i="40"/>
  <c r="C85" i="40"/>
  <c r="B85" i="40"/>
  <c r="F84" i="40"/>
  <c r="C84" i="40"/>
  <c r="B84" i="40"/>
  <c r="F83" i="40"/>
  <c r="C83" i="40"/>
  <c r="E83" i="40" s="1"/>
  <c r="B83" i="40"/>
  <c r="F82" i="40"/>
  <c r="C82" i="40"/>
  <c r="B82" i="40"/>
  <c r="F81" i="40"/>
  <c r="C81" i="40"/>
  <c r="B81" i="40"/>
  <c r="F80" i="40"/>
  <c r="C80" i="40"/>
  <c r="B80" i="40"/>
  <c r="F79" i="40"/>
  <c r="C79" i="40"/>
  <c r="B79" i="40"/>
  <c r="F78" i="40"/>
  <c r="C78" i="40"/>
  <c r="B78" i="40"/>
  <c r="F77" i="40"/>
  <c r="C77" i="40"/>
  <c r="B77" i="40"/>
  <c r="F76" i="40"/>
  <c r="C76" i="40"/>
  <c r="B76" i="40"/>
  <c r="F75" i="40"/>
  <c r="C75" i="40"/>
  <c r="B75" i="40"/>
  <c r="F74" i="40"/>
  <c r="C74" i="40"/>
  <c r="B74" i="40"/>
  <c r="F73" i="40"/>
  <c r="C73" i="40"/>
  <c r="B73" i="40"/>
  <c r="F72" i="40"/>
  <c r="C72" i="40"/>
  <c r="B72" i="40"/>
  <c r="F71" i="40"/>
  <c r="C71" i="40"/>
  <c r="B71" i="40"/>
  <c r="F70" i="40"/>
  <c r="C70" i="40"/>
  <c r="B70" i="40"/>
  <c r="F69" i="40"/>
  <c r="C69" i="40"/>
  <c r="B69" i="40"/>
  <c r="F68" i="40"/>
  <c r="C68" i="40"/>
  <c r="B68" i="40"/>
  <c r="F67" i="40"/>
  <c r="C67" i="40"/>
  <c r="B67" i="40"/>
  <c r="F66" i="40"/>
  <c r="C66" i="40"/>
  <c r="B66" i="40"/>
  <c r="F65" i="40"/>
  <c r="C65" i="40"/>
  <c r="B65" i="40"/>
  <c r="F64" i="40"/>
  <c r="C64" i="40"/>
  <c r="B64" i="40"/>
  <c r="F63" i="40"/>
  <c r="C63" i="40"/>
  <c r="B63" i="40"/>
  <c r="F62" i="40"/>
  <c r="C62" i="40"/>
  <c r="B62" i="40"/>
  <c r="F61" i="40"/>
  <c r="C61" i="40"/>
  <c r="B61" i="40"/>
  <c r="F60" i="40"/>
  <c r="C60" i="40"/>
  <c r="B60" i="40"/>
  <c r="F59" i="40"/>
  <c r="C59" i="40"/>
  <c r="B59" i="40"/>
  <c r="F58" i="40"/>
  <c r="C58" i="40"/>
  <c r="E58" i="40" s="1"/>
  <c r="B58" i="40"/>
  <c r="F57" i="40"/>
  <c r="C57" i="40"/>
  <c r="B57" i="40"/>
  <c r="F56" i="40"/>
  <c r="C56" i="40"/>
  <c r="B56" i="40"/>
  <c r="F55" i="40"/>
  <c r="C55" i="40"/>
  <c r="B55" i="40"/>
  <c r="F54" i="40"/>
  <c r="C54" i="40"/>
  <c r="B54" i="40"/>
  <c r="F53" i="40"/>
  <c r="C53" i="40"/>
  <c r="B53" i="40"/>
  <c r="F52" i="40"/>
  <c r="C52" i="40"/>
  <c r="B52" i="40"/>
  <c r="F51" i="40"/>
  <c r="C51" i="40"/>
  <c r="B51" i="40"/>
  <c r="F50" i="40"/>
  <c r="C50" i="40"/>
  <c r="B50" i="40"/>
  <c r="F49" i="40"/>
  <c r="C49" i="40"/>
  <c r="B49" i="40"/>
  <c r="F48" i="40"/>
  <c r="C48" i="40"/>
  <c r="B48" i="40"/>
  <c r="F47" i="40"/>
  <c r="C47" i="40"/>
  <c r="B47" i="40"/>
  <c r="F46" i="40"/>
  <c r="C46" i="40"/>
  <c r="B46" i="40"/>
  <c r="F45" i="40"/>
  <c r="C45" i="40"/>
  <c r="B45" i="40"/>
  <c r="F44" i="40"/>
  <c r="C44" i="40"/>
  <c r="B44" i="40"/>
  <c r="F43" i="40"/>
  <c r="C43" i="40"/>
  <c r="B43" i="40"/>
  <c r="F42" i="40"/>
  <c r="C42" i="40"/>
  <c r="B42" i="40"/>
  <c r="F41" i="40"/>
  <c r="C41" i="40"/>
  <c r="B41" i="40"/>
  <c r="F40" i="40"/>
  <c r="C40" i="40"/>
  <c r="B40" i="40"/>
  <c r="F39" i="40"/>
  <c r="C39" i="40"/>
  <c r="B39" i="40"/>
  <c r="F38" i="40"/>
  <c r="C38" i="40"/>
  <c r="B38" i="40"/>
  <c r="F37" i="40"/>
  <c r="C37" i="40"/>
  <c r="B37" i="40"/>
  <c r="F36" i="40"/>
  <c r="C36" i="40"/>
  <c r="E36" i="40" s="1"/>
  <c r="B36" i="40"/>
  <c r="F35" i="40"/>
  <c r="C35" i="40"/>
  <c r="B35" i="40"/>
  <c r="F34" i="40"/>
  <c r="C34" i="40"/>
  <c r="B34" i="40"/>
  <c r="F33" i="40"/>
  <c r="C33" i="40"/>
  <c r="B33" i="40"/>
  <c r="F32" i="40"/>
  <c r="C32" i="40"/>
  <c r="B32" i="40"/>
  <c r="F31" i="40"/>
  <c r="C31" i="40"/>
  <c r="B31" i="40"/>
  <c r="F30" i="40"/>
  <c r="C30" i="40"/>
  <c r="B30" i="40"/>
  <c r="F29" i="40"/>
  <c r="C29" i="40"/>
  <c r="B29" i="40"/>
  <c r="F28" i="40"/>
  <c r="C28" i="40"/>
  <c r="B28" i="40"/>
  <c r="F27" i="40"/>
  <c r="C27" i="40"/>
  <c r="B27" i="40"/>
  <c r="F26" i="40"/>
  <c r="C26" i="40"/>
  <c r="B26" i="40"/>
  <c r="F25" i="40"/>
  <c r="C25" i="40"/>
  <c r="B25" i="40"/>
  <c r="F24" i="40"/>
  <c r="C24" i="40"/>
  <c r="B24" i="40"/>
  <c r="F23" i="40"/>
  <c r="C23" i="40"/>
  <c r="B23" i="40"/>
  <c r="F22" i="40"/>
  <c r="C22" i="40"/>
  <c r="B22" i="40"/>
  <c r="F21" i="40"/>
  <c r="C21" i="40"/>
  <c r="B21" i="40"/>
  <c r="F20" i="40"/>
  <c r="C20" i="40"/>
  <c r="E20" i="40" s="1"/>
  <c r="B20" i="40"/>
  <c r="F19" i="40"/>
  <c r="C19" i="40"/>
  <c r="B19" i="40"/>
  <c r="F18" i="40"/>
  <c r="C18" i="40"/>
  <c r="B18" i="40"/>
  <c r="F17" i="40"/>
  <c r="C17" i="40"/>
  <c r="B17" i="40"/>
  <c r="F16" i="40"/>
  <c r="C16" i="40"/>
  <c r="B16" i="40"/>
  <c r="F15" i="40"/>
  <c r="C15" i="40"/>
  <c r="B15" i="40"/>
  <c r="F14" i="40"/>
  <c r="C14" i="40"/>
  <c r="B14" i="40"/>
  <c r="F13" i="40"/>
  <c r="C13" i="40"/>
  <c r="B13" i="40"/>
  <c r="F12" i="40"/>
  <c r="C12" i="40"/>
  <c r="B12" i="40"/>
  <c r="F11" i="40"/>
  <c r="C11" i="40"/>
  <c r="B11" i="40"/>
  <c r="F10" i="40"/>
  <c r="C10" i="40"/>
  <c r="B10" i="40"/>
  <c r="F9" i="40"/>
  <c r="C9" i="40"/>
  <c r="B9" i="40"/>
  <c r="F8" i="40"/>
  <c r="C8" i="40"/>
  <c r="E8" i="40" s="1"/>
  <c r="B8" i="40"/>
  <c r="F267" i="39"/>
  <c r="C267" i="39"/>
  <c r="B267" i="39"/>
  <c r="F266" i="39"/>
  <c r="C266" i="39"/>
  <c r="B266" i="39"/>
  <c r="F265" i="39"/>
  <c r="C265" i="39"/>
  <c r="B265" i="39"/>
  <c r="F264" i="39"/>
  <c r="C264" i="39"/>
  <c r="B264" i="39"/>
  <c r="F263" i="39"/>
  <c r="C263" i="39"/>
  <c r="B263" i="39"/>
  <c r="F262" i="39"/>
  <c r="C262" i="39"/>
  <c r="B262" i="39"/>
  <c r="F261" i="39"/>
  <c r="C261" i="39"/>
  <c r="B261" i="39"/>
  <c r="F260" i="39"/>
  <c r="C260" i="39"/>
  <c r="B260" i="39"/>
  <c r="F259" i="39"/>
  <c r="C259" i="39"/>
  <c r="B259" i="39"/>
  <c r="F258" i="39"/>
  <c r="C258" i="39"/>
  <c r="B258" i="39"/>
  <c r="F257" i="39"/>
  <c r="C257" i="39"/>
  <c r="B257" i="39"/>
  <c r="F256" i="39"/>
  <c r="C256" i="39"/>
  <c r="B256" i="39"/>
  <c r="F255" i="39"/>
  <c r="C255" i="39"/>
  <c r="B255" i="39"/>
  <c r="F254" i="39"/>
  <c r="C254" i="39"/>
  <c r="B254" i="39"/>
  <c r="F253" i="39"/>
  <c r="C253" i="39"/>
  <c r="B253" i="39"/>
  <c r="F252" i="39"/>
  <c r="C252" i="39"/>
  <c r="B252" i="39"/>
  <c r="F251" i="39"/>
  <c r="C251" i="39"/>
  <c r="B251" i="39"/>
  <c r="F250" i="39"/>
  <c r="C250" i="39"/>
  <c r="B250" i="39"/>
  <c r="F249" i="39"/>
  <c r="C249" i="39"/>
  <c r="B249" i="39"/>
  <c r="F248" i="39"/>
  <c r="C248" i="39"/>
  <c r="B248" i="39"/>
  <c r="F247" i="39"/>
  <c r="C247" i="39"/>
  <c r="B247" i="39"/>
  <c r="F246" i="39"/>
  <c r="C246" i="39"/>
  <c r="B246" i="39"/>
  <c r="F245" i="39"/>
  <c r="C245" i="39"/>
  <c r="B245" i="39"/>
  <c r="F244" i="39"/>
  <c r="C244" i="39"/>
  <c r="B244" i="39"/>
  <c r="F243" i="39"/>
  <c r="C243" i="39"/>
  <c r="B243" i="39"/>
  <c r="F242" i="39"/>
  <c r="C242" i="39"/>
  <c r="B242" i="39"/>
  <c r="F241" i="39"/>
  <c r="C241" i="39"/>
  <c r="B241" i="39"/>
  <c r="F240" i="39"/>
  <c r="C240" i="39"/>
  <c r="B240" i="39"/>
  <c r="F239" i="39"/>
  <c r="C239" i="39"/>
  <c r="B239" i="39"/>
  <c r="F238" i="39"/>
  <c r="C238" i="39"/>
  <c r="B238" i="39"/>
  <c r="F237" i="39"/>
  <c r="C237" i="39"/>
  <c r="B237" i="39"/>
  <c r="F236" i="39"/>
  <c r="C236" i="39"/>
  <c r="B236" i="39"/>
  <c r="F235" i="39"/>
  <c r="C235" i="39"/>
  <c r="B235" i="39"/>
  <c r="F234" i="39"/>
  <c r="C234" i="39"/>
  <c r="B234" i="39"/>
  <c r="F233" i="39"/>
  <c r="C233" i="39"/>
  <c r="B233" i="39"/>
  <c r="F232" i="39"/>
  <c r="C232" i="39"/>
  <c r="B232" i="39"/>
  <c r="F231" i="39"/>
  <c r="C231" i="39"/>
  <c r="B231" i="39"/>
  <c r="F230" i="39"/>
  <c r="C230" i="39"/>
  <c r="B230" i="39"/>
  <c r="F229" i="39"/>
  <c r="C229" i="39"/>
  <c r="B229" i="39"/>
  <c r="F228" i="39"/>
  <c r="C228" i="39"/>
  <c r="B228" i="39"/>
  <c r="F227" i="39"/>
  <c r="C227" i="39"/>
  <c r="B227" i="39"/>
  <c r="F226" i="39"/>
  <c r="C226" i="39"/>
  <c r="B226" i="39"/>
  <c r="F225" i="39"/>
  <c r="C225" i="39"/>
  <c r="B225" i="39"/>
  <c r="F224" i="39"/>
  <c r="C224" i="39"/>
  <c r="B224" i="39"/>
  <c r="F223" i="39"/>
  <c r="C223" i="39"/>
  <c r="B223" i="39"/>
  <c r="F222" i="39"/>
  <c r="C222" i="39"/>
  <c r="B222" i="39"/>
  <c r="F221" i="39"/>
  <c r="C221" i="39"/>
  <c r="B221" i="39"/>
  <c r="F220" i="39"/>
  <c r="C220" i="39"/>
  <c r="B220" i="39"/>
  <c r="F219" i="39"/>
  <c r="C219" i="39"/>
  <c r="B219" i="39"/>
  <c r="F218" i="39"/>
  <c r="C218" i="39"/>
  <c r="B218" i="39"/>
  <c r="F217" i="39"/>
  <c r="C217" i="39"/>
  <c r="B217" i="39"/>
  <c r="F216" i="39"/>
  <c r="C216" i="39"/>
  <c r="B216" i="39"/>
  <c r="F215" i="39"/>
  <c r="C215" i="39"/>
  <c r="E215" i="39" s="1"/>
  <c r="B215" i="39"/>
  <c r="F214" i="39"/>
  <c r="C214" i="39"/>
  <c r="B214" i="39"/>
  <c r="F213" i="39"/>
  <c r="C213" i="39"/>
  <c r="B213" i="39"/>
  <c r="F212" i="39"/>
  <c r="C212" i="39"/>
  <c r="B212" i="39"/>
  <c r="F211" i="39"/>
  <c r="C211" i="39"/>
  <c r="B211" i="39"/>
  <c r="F210" i="39"/>
  <c r="C210" i="39"/>
  <c r="B210" i="39"/>
  <c r="F209" i="39"/>
  <c r="C209" i="39"/>
  <c r="B209" i="39"/>
  <c r="F208" i="39"/>
  <c r="C208" i="39"/>
  <c r="B208" i="39"/>
  <c r="F207" i="39"/>
  <c r="C207" i="39"/>
  <c r="B207" i="39"/>
  <c r="F206" i="39"/>
  <c r="C206" i="39"/>
  <c r="B206" i="39"/>
  <c r="F205" i="39"/>
  <c r="C205" i="39"/>
  <c r="B205" i="39"/>
  <c r="F204" i="39"/>
  <c r="C204" i="39"/>
  <c r="B204" i="39"/>
  <c r="F203" i="39"/>
  <c r="C203" i="39"/>
  <c r="B203" i="39"/>
  <c r="F202" i="39"/>
  <c r="C202" i="39"/>
  <c r="B202" i="39"/>
  <c r="F201" i="39"/>
  <c r="C201" i="39"/>
  <c r="B201" i="39"/>
  <c r="F200" i="39"/>
  <c r="C200" i="39"/>
  <c r="B200" i="39"/>
  <c r="F199" i="39"/>
  <c r="C199" i="39"/>
  <c r="B199" i="39"/>
  <c r="F198" i="39"/>
  <c r="C198" i="39"/>
  <c r="B198" i="39"/>
  <c r="F197" i="39"/>
  <c r="C197" i="39"/>
  <c r="B197" i="39"/>
  <c r="F196" i="39"/>
  <c r="C196" i="39"/>
  <c r="B196" i="39"/>
  <c r="F195" i="39"/>
  <c r="C195" i="39"/>
  <c r="B195" i="39"/>
  <c r="F194" i="39"/>
  <c r="C194" i="39"/>
  <c r="B194" i="39"/>
  <c r="F193" i="39"/>
  <c r="C193" i="39"/>
  <c r="B193" i="39"/>
  <c r="F192" i="39"/>
  <c r="C192" i="39"/>
  <c r="B192" i="39"/>
  <c r="F191" i="39"/>
  <c r="C191" i="39"/>
  <c r="B191" i="39"/>
  <c r="F190" i="39"/>
  <c r="C190" i="39"/>
  <c r="B190" i="39"/>
  <c r="F189" i="39"/>
  <c r="C189" i="39"/>
  <c r="B189" i="39"/>
  <c r="F188" i="39"/>
  <c r="C188" i="39"/>
  <c r="B188" i="39"/>
  <c r="F187" i="39"/>
  <c r="C187" i="39"/>
  <c r="B187" i="39"/>
  <c r="F186" i="39"/>
  <c r="C186" i="39"/>
  <c r="B186" i="39"/>
  <c r="F185" i="39"/>
  <c r="C185" i="39"/>
  <c r="B185" i="39"/>
  <c r="F184" i="39"/>
  <c r="C184" i="39"/>
  <c r="B184" i="39"/>
  <c r="F183" i="39"/>
  <c r="C183" i="39"/>
  <c r="B183" i="39"/>
  <c r="F182" i="39"/>
  <c r="C182" i="39"/>
  <c r="B182" i="39"/>
  <c r="F181" i="39"/>
  <c r="C181" i="39"/>
  <c r="B181" i="39"/>
  <c r="F180" i="39"/>
  <c r="C180" i="39"/>
  <c r="B180" i="39"/>
  <c r="F179" i="39"/>
  <c r="C179" i="39"/>
  <c r="B179" i="39"/>
  <c r="F178" i="39"/>
  <c r="C178" i="39"/>
  <c r="B178" i="39"/>
  <c r="F177" i="39"/>
  <c r="C177" i="39"/>
  <c r="B177" i="39"/>
  <c r="F176" i="39"/>
  <c r="C176" i="39"/>
  <c r="B176" i="39"/>
  <c r="F175" i="39"/>
  <c r="C175" i="39"/>
  <c r="B175" i="39"/>
  <c r="F174" i="39"/>
  <c r="C174" i="39"/>
  <c r="B174" i="39"/>
  <c r="F173" i="39"/>
  <c r="C173" i="39"/>
  <c r="B173" i="39"/>
  <c r="F172" i="39"/>
  <c r="C172" i="39"/>
  <c r="B172" i="39"/>
  <c r="F171" i="39"/>
  <c r="C171" i="39"/>
  <c r="B171" i="39"/>
  <c r="F170" i="39"/>
  <c r="C170" i="39"/>
  <c r="B170" i="39"/>
  <c r="F169" i="39"/>
  <c r="C169" i="39"/>
  <c r="B169" i="39"/>
  <c r="F168" i="39"/>
  <c r="C168" i="39"/>
  <c r="B168" i="39"/>
  <c r="F167" i="39"/>
  <c r="C167" i="39"/>
  <c r="B167" i="39"/>
  <c r="F166" i="39"/>
  <c r="C166" i="39"/>
  <c r="B166" i="39"/>
  <c r="F165" i="39"/>
  <c r="C165" i="39"/>
  <c r="B165" i="39"/>
  <c r="F164" i="39"/>
  <c r="C164" i="39"/>
  <c r="B164" i="39"/>
  <c r="F163" i="39"/>
  <c r="C163" i="39"/>
  <c r="B163" i="39"/>
  <c r="F162" i="39"/>
  <c r="C162" i="39"/>
  <c r="B162" i="39"/>
  <c r="F161" i="39"/>
  <c r="C161" i="39"/>
  <c r="B161" i="39"/>
  <c r="F160" i="39"/>
  <c r="C160" i="39"/>
  <c r="B160" i="39"/>
  <c r="F159" i="39"/>
  <c r="C159" i="39"/>
  <c r="B159" i="39"/>
  <c r="F158" i="39"/>
  <c r="C158" i="39"/>
  <c r="B158" i="39"/>
  <c r="F157" i="39"/>
  <c r="C157" i="39"/>
  <c r="B157" i="39"/>
  <c r="F156" i="39"/>
  <c r="C156" i="39"/>
  <c r="B156" i="39"/>
  <c r="F155" i="39"/>
  <c r="C155" i="39"/>
  <c r="B155" i="39"/>
  <c r="F154" i="39"/>
  <c r="C154" i="39"/>
  <c r="B154" i="39"/>
  <c r="F153" i="39"/>
  <c r="C153" i="39"/>
  <c r="B153" i="39"/>
  <c r="F152" i="39"/>
  <c r="C152" i="39"/>
  <c r="B152" i="39"/>
  <c r="F151" i="39"/>
  <c r="C151" i="39"/>
  <c r="B151" i="39"/>
  <c r="F150" i="39"/>
  <c r="C150" i="39"/>
  <c r="B150" i="39"/>
  <c r="F149" i="39"/>
  <c r="C149" i="39"/>
  <c r="B149" i="39"/>
  <c r="F148" i="39"/>
  <c r="C148" i="39"/>
  <c r="B148" i="39"/>
  <c r="F147" i="39"/>
  <c r="C147" i="39"/>
  <c r="B147" i="39"/>
  <c r="F146" i="39"/>
  <c r="C146" i="39"/>
  <c r="B146" i="39"/>
  <c r="F145" i="39"/>
  <c r="C145" i="39"/>
  <c r="B145" i="39"/>
  <c r="F144" i="39"/>
  <c r="C144" i="39"/>
  <c r="B144" i="39"/>
  <c r="F143" i="39"/>
  <c r="C143" i="39"/>
  <c r="B143" i="39"/>
  <c r="F142" i="39"/>
  <c r="C142" i="39"/>
  <c r="B142" i="39"/>
  <c r="F141" i="39"/>
  <c r="C141" i="39"/>
  <c r="B141" i="39"/>
  <c r="F140" i="39"/>
  <c r="C140" i="39"/>
  <c r="B140" i="39"/>
  <c r="F139" i="39"/>
  <c r="C139" i="39"/>
  <c r="B139" i="39"/>
  <c r="F138" i="39"/>
  <c r="C138" i="39"/>
  <c r="B138" i="39"/>
  <c r="F137" i="39"/>
  <c r="C137" i="39"/>
  <c r="B137" i="39"/>
  <c r="F136" i="39"/>
  <c r="C136" i="39"/>
  <c r="B136" i="39"/>
  <c r="F135" i="39"/>
  <c r="C135" i="39"/>
  <c r="B135" i="39"/>
  <c r="F134" i="39"/>
  <c r="C134" i="39"/>
  <c r="B134" i="39"/>
  <c r="F133" i="39"/>
  <c r="C133" i="39"/>
  <c r="B133" i="39"/>
  <c r="F132" i="39"/>
  <c r="C132" i="39"/>
  <c r="B132" i="39"/>
  <c r="F131" i="39"/>
  <c r="C131" i="39"/>
  <c r="B131" i="39"/>
  <c r="F130" i="39"/>
  <c r="C130" i="39"/>
  <c r="B130" i="39"/>
  <c r="F129" i="39"/>
  <c r="C129" i="39"/>
  <c r="B129" i="39"/>
  <c r="F128" i="39"/>
  <c r="C128" i="39"/>
  <c r="B128" i="39"/>
  <c r="F127" i="39"/>
  <c r="C127" i="39"/>
  <c r="B127" i="39"/>
  <c r="F126" i="39"/>
  <c r="C126" i="39"/>
  <c r="B126" i="39"/>
  <c r="F125" i="39"/>
  <c r="C125" i="39"/>
  <c r="B125" i="39"/>
  <c r="F124" i="39"/>
  <c r="C124" i="39"/>
  <c r="B124" i="39"/>
  <c r="F123" i="39"/>
  <c r="C123" i="39"/>
  <c r="B123" i="39"/>
  <c r="F122" i="39"/>
  <c r="C122" i="39"/>
  <c r="B122" i="39"/>
  <c r="F121" i="39"/>
  <c r="C121" i="39"/>
  <c r="B121" i="39"/>
  <c r="F120" i="39"/>
  <c r="C120" i="39"/>
  <c r="B120" i="39"/>
  <c r="F119" i="39"/>
  <c r="C119" i="39"/>
  <c r="B119" i="39"/>
  <c r="F118" i="39"/>
  <c r="C118" i="39"/>
  <c r="B118" i="39"/>
  <c r="F117" i="39"/>
  <c r="C117" i="39"/>
  <c r="B117" i="39"/>
  <c r="F116" i="39"/>
  <c r="C116" i="39"/>
  <c r="E116" i="39" s="1"/>
  <c r="B116" i="39"/>
  <c r="F115" i="39"/>
  <c r="C115" i="39"/>
  <c r="B115" i="39"/>
  <c r="F114" i="39"/>
  <c r="C114" i="39"/>
  <c r="B114" i="39"/>
  <c r="F113" i="39"/>
  <c r="C113" i="39"/>
  <c r="B113" i="39"/>
  <c r="F112" i="39"/>
  <c r="C112" i="39"/>
  <c r="B112" i="39"/>
  <c r="F111" i="39"/>
  <c r="C111" i="39"/>
  <c r="B111" i="39"/>
  <c r="F110" i="39"/>
  <c r="C110" i="39"/>
  <c r="B110" i="39"/>
  <c r="F109" i="39"/>
  <c r="C109" i="39"/>
  <c r="B109" i="39"/>
  <c r="F108" i="39"/>
  <c r="C108" i="39"/>
  <c r="B108" i="39"/>
  <c r="F107" i="39"/>
  <c r="C107" i="39"/>
  <c r="B107" i="39"/>
  <c r="F106" i="39"/>
  <c r="C106" i="39"/>
  <c r="B106" i="39"/>
  <c r="F105" i="39"/>
  <c r="C105" i="39"/>
  <c r="B105" i="39"/>
  <c r="F104" i="39"/>
  <c r="C104" i="39"/>
  <c r="B104" i="39"/>
  <c r="F103" i="39"/>
  <c r="C103" i="39"/>
  <c r="B103" i="39"/>
  <c r="F102" i="39"/>
  <c r="C102" i="39"/>
  <c r="B102" i="39"/>
  <c r="F101" i="39"/>
  <c r="C101" i="39"/>
  <c r="B101" i="39"/>
  <c r="F100" i="39"/>
  <c r="C100" i="39"/>
  <c r="B100" i="39"/>
  <c r="F99" i="39"/>
  <c r="C99" i="39"/>
  <c r="B99" i="39"/>
  <c r="F98" i="39"/>
  <c r="C98" i="39"/>
  <c r="B98" i="39"/>
  <c r="F97" i="39"/>
  <c r="C97" i="39"/>
  <c r="B97" i="39"/>
  <c r="F96" i="39"/>
  <c r="C96" i="39"/>
  <c r="B96" i="39"/>
  <c r="F95" i="39"/>
  <c r="C95" i="39"/>
  <c r="B95" i="39"/>
  <c r="F94" i="39"/>
  <c r="C94" i="39"/>
  <c r="B94" i="39"/>
  <c r="F93" i="39"/>
  <c r="C93" i="39"/>
  <c r="B93" i="39"/>
  <c r="F92" i="39"/>
  <c r="C92" i="39"/>
  <c r="B92" i="39"/>
  <c r="F91" i="39"/>
  <c r="C91" i="39"/>
  <c r="B91" i="39"/>
  <c r="F90" i="39"/>
  <c r="C90" i="39"/>
  <c r="B90" i="39"/>
  <c r="F89" i="39"/>
  <c r="C89" i="39"/>
  <c r="B89" i="39"/>
  <c r="F88" i="39"/>
  <c r="C88" i="39"/>
  <c r="B88" i="39"/>
  <c r="F87" i="39"/>
  <c r="C87" i="39"/>
  <c r="B87" i="39"/>
  <c r="F86" i="39"/>
  <c r="C86" i="39"/>
  <c r="B86" i="39"/>
  <c r="F85" i="39"/>
  <c r="C85" i="39"/>
  <c r="B85" i="39"/>
  <c r="F84" i="39"/>
  <c r="C84" i="39"/>
  <c r="B84" i="39"/>
  <c r="F83" i="39"/>
  <c r="C83" i="39"/>
  <c r="B83" i="39"/>
  <c r="F82" i="39"/>
  <c r="C82" i="39"/>
  <c r="B82" i="39"/>
  <c r="F81" i="39"/>
  <c r="C81" i="39"/>
  <c r="B81" i="39"/>
  <c r="F80" i="39"/>
  <c r="C80" i="39"/>
  <c r="B80" i="39"/>
  <c r="F79" i="39"/>
  <c r="C79" i="39"/>
  <c r="B79" i="39"/>
  <c r="F78" i="39"/>
  <c r="C78" i="39"/>
  <c r="B78" i="39"/>
  <c r="F77" i="39"/>
  <c r="C77" i="39"/>
  <c r="B77" i="39"/>
  <c r="F76" i="39"/>
  <c r="C76" i="39"/>
  <c r="B76" i="39"/>
  <c r="F75" i="39"/>
  <c r="C75" i="39"/>
  <c r="B75" i="39"/>
  <c r="F74" i="39"/>
  <c r="C74" i="39"/>
  <c r="B74" i="39"/>
  <c r="F73" i="39"/>
  <c r="C73" i="39"/>
  <c r="B73" i="39"/>
  <c r="F72" i="39"/>
  <c r="C72" i="39"/>
  <c r="B72" i="39"/>
  <c r="F71" i="39"/>
  <c r="C71" i="39"/>
  <c r="B71" i="39"/>
  <c r="F70" i="39"/>
  <c r="C70" i="39"/>
  <c r="B70" i="39"/>
  <c r="F69" i="39"/>
  <c r="C69" i="39"/>
  <c r="B69" i="39"/>
  <c r="F68" i="39"/>
  <c r="C68" i="39"/>
  <c r="B68" i="39"/>
  <c r="F67" i="39"/>
  <c r="C67" i="39"/>
  <c r="B67" i="39"/>
  <c r="F66" i="39"/>
  <c r="C66" i="39"/>
  <c r="B66" i="39"/>
  <c r="F65" i="39"/>
  <c r="C65" i="39"/>
  <c r="B65" i="39"/>
  <c r="F64" i="39"/>
  <c r="C64" i="39"/>
  <c r="B64" i="39"/>
  <c r="F63" i="39"/>
  <c r="C63" i="39"/>
  <c r="B63" i="39"/>
  <c r="F62" i="39"/>
  <c r="C62" i="39"/>
  <c r="B62" i="39"/>
  <c r="F61" i="39"/>
  <c r="C61" i="39"/>
  <c r="B61" i="39"/>
  <c r="F60" i="39"/>
  <c r="C60" i="39"/>
  <c r="B60" i="39"/>
  <c r="F59" i="39"/>
  <c r="C59" i="39"/>
  <c r="B59" i="39"/>
  <c r="F58" i="39"/>
  <c r="C58" i="39"/>
  <c r="B58" i="39"/>
  <c r="F57" i="39"/>
  <c r="C57" i="39"/>
  <c r="B57" i="39"/>
  <c r="F56" i="39"/>
  <c r="C56" i="39"/>
  <c r="B56" i="39"/>
  <c r="F55" i="39"/>
  <c r="C55" i="39"/>
  <c r="B55" i="39"/>
  <c r="F54" i="39"/>
  <c r="C54" i="39"/>
  <c r="B54" i="39"/>
  <c r="F53" i="39"/>
  <c r="C53" i="39"/>
  <c r="B53" i="39"/>
  <c r="F52" i="39"/>
  <c r="C52" i="39"/>
  <c r="B52" i="39"/>
  <c r="F51" i="39"/>
  <c r="C51" i="39"/>
  <c r="B51" i="39"/>
  <c r="F50" i="39"/>
  <c r="C50" i="39"/>
  <c r="B50" i="39"/>
  <c r="F49" i="39"/>
  <c r="C49" i="39"/>
  <c r="E49" i="39" s="1"/>
  <c r="B49" i="39"/>
  <c r="F48" i="39"/>
  <c r="C48" i="39"/>
  <c r="B48" i="39"/>
  <c r="F47" i="39"/>
  <c r="C47" i="39"/>
  <c r="B47" i="39"/>
  <c r="F46" i="39"/>
  <c r="C46" i="39"/>
  <c r="B46" i="39"/>
  <c r="F45" i="39"/>
  <c r="C45" i="39"/>
  <c r="B45" i="39"/>
  <c r="F44" i="39"/>
  <c r="C44" i="39"/>
  <c r="B44" i="39"/>
  <c r="F43" i="39"/>
  <c r="C43" i="39"/>
  <c r="B43" i="39"/>
  <c r="F42" i="39"/>
  <c r="C42" i="39"/>
  <c r="B42" i="39"/>
  <c r="F41" i="39"/>
  <c r="C41" i="39"/>
  <c r="B41" i="39"/>
  <c r="F40" i="39"/>
  <c r="C40" i="39"/>
  <c r="B40" i="39"/>
  <c r="F39" i="39"/>
  <c r="C39" i="39"/>
  <c r="B39" i="39"/>
  <c r="F38" i="39"/>
  <c r="C38" i="39"/>
  <c r="B38" i="39"/>
  <c r="F37" i="39"/>
  <c r="C37" i="39"/>
  <c r="B37" i="39"/>
  <c r="F36" i="39"/>
  <c r="C36" i="39"/>
  <c r="B36" i="39"/>
  <c r="F35" i="39"/>
  <c r="C35" i="39"/>
  <c r="B35" i="39"/>
  <c r="F34" i="39"/>
  <c r="C34" i="39"/>
  <c r="B34" i="39"/>
  <c r="F33" i="39"/>
  <c r="C33" i="39"/>
  <c r="B33" i="39"/>
  <c r="F32" i="39"/>
  <c r="C32" i="39"/>
  <c r="B32" i="39"/>
  <c r="F31" i="39"/>
  <c r="C31" i="39"/>
  <c r="B31" i="39"/>
  <c r="F30" i="39"/>
  <c r="C30" i="39"/>
  <c r="B30" i="39"/>
  <c r="F29" i="39"/>
  <c r="C29" i="39"/>
  <c r="B29" i="39"/>
  <c r="F28" i="39"/>
  <c r="C28" i="39"/>
  <c r="B28" i="39"/>
  <c r="F27" i="39"/>
  <c r="C27" i="39"/>
  <c r="B27" i="39"/>
  <c r="F26" i="39"/>
  <c r="C26" i="39"/>
  <c r="B26" i="39"/>
  <c r="F25" i="39"/>
  <c r="C25" i="39"/>
  <c r="B25" i="39"/>
  <c r="F24" i="39"/>
  <c r="C24" i="39"/>
  <c r="B24" i="39"/>
  <c r="F23" i="39"/>
  <c r="C23" i="39"/>
  <c r="B23" i="39"/>
  <c r="F22" i="39"/>
  <c r="C22" i="39"/>
  <c r="B22" i="39"/>
  <c r="F21" i="39"/>
  <c r="C21" i="39"/>
  <c r="B21" i="39"/>
  <c r="F20" i="39"/>
  <c r="C20" i="39"/>
  <c r="B20" i="39"/>
  <c r="F19" i="39"/>
  <c r="C19" i="39"/>
  <c r="B19" i="39"/>
  <c r="F18" i="39"/>
  <c r="C18" i="39"/>
  <c r="B18" i="39"/>
  <c r="F17" i="39"/>
  <c r="C17" i="39"/>
  <c r="B17" i="39"/>
  <c r="F16" i="39"/>
  <c r="C16" i="39"/>
  <c r="B16" i="39"/>
  <c r="F15" i="39"/>
  <c r="C15" i="39"/>
  <c r="B15" i="39"/>
  <c r="F14" i="39"/>
  <c r="C14" i="39"/>
  <c r="B14" i="39"/>
  <c r="F13" i="39"/>
  <c r="C13" i="39"/>
  <c r="B13" i="39"/>
  <c r="F12" i="39"/>
  <c r="C12" i="39"/>
  <c r="B12" i="39"/>
  <c r="F11" i="39"/>
  <c r="C11" i="39"/>
  <c r="B11" i="39"/>
  <c r="F10" i="39"/>
  <c r="C10" i="39"/>
  <c r="B10" i="39"/>
  <c r="F9" i="39"/>
  <c r="C9" i="39"/>
  <c r="B9" i="39"/>
  <c r="F8" i="39"/>
  <c r="C8" i="39"/>
  <c r="E8" i="39" s="1"/>
  <c r="B8" i="39"/>
  <c r="F266" i="35"/>
  <c r="C266" i="35"/>
  <c r="B266" i="35"/>
  <c r="F265" i="35"/>
  <c r="C265" i="35"/>
  <c r="B265" i="35"/>
  <c r="F264" i="35"/>
  <c r="C264" i="35"/>
  <c r="B264" i="35"/>
  <c r="F263" i="35"/>
  <c r="C263" i="35"/>
  <c r="B263" i="35"/>
  <c r="F262" i="35"/>
  <c r="C262" i="35"/>
  <c r="B262" i="35"/>
  <c r="F261" i="35"/>
  <c r="C261" i="35"/>
  <c r="B261" i="35"/>
  <c r="F260" i="35"/>
  <c r="C260" i="35"/>
  <c r="B260" i="35"/>
  <c r="F259" i="35"/>
  <c r="C259" i="35"/>
  <c r="B259" i="35"/>
  <c r="F258" i="35"/>
  <c r="C258" i="35"/>
  <c r="B258" i="35"/>
  <c r="F257" i="35"/>
  <c r="C257" i="35"/>
  <c r="B257" i="35"/>
  <c r="F256" i="35"/>
  <c r="C256" i="35"/>
  <c r="B256" i="35"/>
  <c r="F255" i="35"/>
  <c r="C255" i="35"/>
  <c r="B255" i="35"/>
  <c r="F254" i="35"/>
  <c r="C254" i="35"/>
  <c r="B254" i="35"/>
  <c r="F253" i="35"/>
  <c r="C253" i="35"/>
  <c r="B253" i="35"/>
  <c r="F252" i="35"/>
  <c r="C252" i="35"/>
  <c r="B252" i="35"/>
  <c r="F251" i="35"/>
  <c r="C251" i="35"/>
  <c r="B251" i="35"/>
  <c r="F250" i="35"/>
  <c r="C250" i="35"/>
  <c r="B250" i="35"/>
  <c r="F249" i="35"/>
  <c r="C249" i="35"/>
  <c r="B249" i="35"/>
  <c r="F248" i="35"/>
  <c r="C248" i="35"/>
  <c r="B248" i="35"/>
  <c r="F247" i="35"/>
  <c r="C247" i="35"/>
  <c r="B247" i="35"/>
  <c r="F246" i="35"/>
  <c r="C246" i="35"/>
  <c r="B246" i="35"/>
  <c r="F245" i="35"/>
  <c r="C245" i="35"/>
  <c r="B245" i="35"/>
  <c r="F244" i="35"/>
  <c r="C244" i="35"/>
  <c r="B244" i="35"/>
  <c r="F243" i="35"/>
  <c r="C243" i="35"/>
  <c r="B243" i="35"/>
  <c r="F242" i="35"/>
  <c r="C242" i="35"/>
  <c r="B242" i="35"/>
  <c r="F241" i="35"/>
  <c r="C241" i="35"/>
  <c r="B241" i="35"/>
  <c r="F240" i="35"/>
  <c r="C240" i="35"/>
  <c r="B240" i="35"/>
  <c r="F239" i="35"/>
  <c r="C239" i="35"/>
  <c r="B239" i="35"/>
  <c r="F238" i="35"/>
  <c r="C238" i="35"/>
  <c r="B238" i="35"/>
  <c r="F237" i="35"/>
  <c r="C237" i="35"/>
  <c r="B237" i="35"/>
  <c r="F236" i="35"/>
  <c r="C236" i="35"/>
  <c r="B236" i="35"/>
  <c r="F235" i="35"/>
  <c r="C235" i="35"/>
  <c r="B235" i="35"/>
  <c r="F234" i="35"/>
  <c r="C234" i="35"/>
  <c r="B234" i="35"/>
  <c r="F233" i="35"/>
  <c r="C233" i="35"/>
  <c r="E233" i="35" s="1"/>
  <c r="B233" i="35"/>
  <c r="F232" i="35"/>
  <c r="C232" i="35"/>
  <c r="B232" i="35"/>
  <c r="F231" i="35"/>
  <c r="C231" i="35"/>
  <c r="B231" i="35"/>
  <c r="F230" i="35"/>
  <c r="C230" i="35"/>
  <c r="B230" i="35"/>
  <c r="F229" i="35"/>
  <c r="C229" i="35"/>
  <c r="B229" i="35"/>
  <c r="F228" i="35"/>
  <c r="C228" i="35"/>
  <c r="B228" i="35"/>
  <c r="F227" i="35"/>
  <c r="C227" i="35"/>
  <c r="B227" i="35"/>
  <c r="F226" i="35"/>
  <c r="C226" i="35"/>
  <c r="B226" i="35"/>
  <c r="F225" i="35"/>
  <c r="C225" i="35"/>
  <c r="B225" i="35"/>
  <c r="F224" i="35"/>
  <c r="C224" i="35"/>
  <c r="B224" i="35"/>
  <c r="F223" i="35"/>
  <c r="C223" i="35"/>
  <c r="B223" i="35"/>
  <c r="F222" i="35"/>
  <c r="C222" i="35"/>
  <c r="B222" i="35"/>
  <c r="F221" i="35"/>
  <c r="C221" i="35"/>
  <c r="B221" i="35"/>
  <c r="F220" i="35"/>
  <c r="C220" i="35"/>
  <c r="B220" i="35"/>
  <c r="F219" i="35"/>
  <c r="C219" i="35"/>
  <c r="B219" i="35"/>
  <c r="F218" i="35"/>
  <c r="C218" i="35"/>
  <c r="B218" i="35"/>
  <c r="F217" i="35"/>
  <c r="C217" i="35"/>
  <c r="B217" i="35"/>
  <c r="F216" i="35"/>
  <c r="C216" i="35"/>
  <c r="B216" i="35"/>
  <c r="F215" i="35"/>
  <c r="C215" i="35"/>
  <c r="B215" i="35"/>
  <c r="F214" i="35"/>
  <c r="C214" i="35"/>
  <c r="B214" i="35"/>
  <c r="F213" i="35"/>
  <c r="C213" i="35"/>
  <c r="B213" i="35"/>
  <c r="F212" i="35"/>
  <c r="C212" i="35"/>
  <c r="B212" i="35"/>
  <c r="F211" i="35"/>
  <c r="C211" i="35"/>
  <c r="B211" i="35"/>
  <c r="F210" i="35"/>
  <c r="C210" i="35"/>
  <c r="B210" i="35"/>
  <c r="F209" i="35"/>
  <c r="C209" i="35"/>
  <c r="B209" i="35"/>
  <c r="F208" i="35"/>
  <c r="C208" i="35"/>
  <c r="B208" i="35"/>
  <c r="F207" i="35"/>
  <c r="C207" i="35"/>
  <c r="B207" i="35"/>
  <c r="F206" i="35"/>
  <c r="C206" i="35"/>
  <c r="B206" i="35"/>
  <c r="F205" i="35"/>
  <c r="C205" i="35"/>
  <c r="B205" i="35"/>
  <c r="F204" i="35"/>
  <c r="C204" i="35"/>
  <c r="B204" i="35"/>
  <c r="F203" i="35"/>
  <c r="C203" i="35"/>
  <c r="B203" i="35"/>
  <c r="F202" i="35"/>
  <c r="C202" i="35"/>
  <c r="B202" i="35"/>
  <c r="F201" i="35"/>
  <c r="C201" i="35"/>
  <c r="B201" i="35"/>
  <c r="F200" i="35"/>
  <c r="C200" i="35"/>
  <c r="B200" i="35"/>
  <c r="F199" i="35"/>
  <c r="C199" i="35"/>
  <c r="B199" i="35"/>
  <c r="F198" i="35"/>
  <c r="C198" i="35"/>
  <c r="B198" i="35"/>
  <c r="F197" i="35"/>
  <c r="C197" i="35"/>
  <c r="B197" i="35"/>
  <c r="F196" i="35"/>
  <c r="C196" i="35"/>
  <c r="B196" i="35"/>
  <c r="F195" i="35"/>
  <c r="C195" i="35"/>
  <c r="B195" i="35"/>
  <c r="F194" i="35"/>
  <c r="C194" i="35"/>
  <c r="B194" i="35"/>
  <c r="F193" i="35"/>
  <c r="C193" i="35"/>
  <c r="E193" i="35" s="1"/>
  <c r="B193" i="35"/>
  <c r="F192" i="35"/>
  <c r="C192" i="35"/>
  <c r="B192" i="35"/>
  <c r="F191" i="35"/>
  <c r="C191" i="35"/>
  <c r="B191" i="35"/>
  <c r="F190" i="35"/>
  <c r="C190" i="35"/>
  <c r="B190" i="35"/>
  <c r="F189" i="35"/>
  <c r="C189" i="35"/>
  <c r="B189" i="35"/>
  <c r="F188" i="35"/>
  <c r="C188" i="35"/>
  <c r="B188" i="35"/>
  <c r="F187" i="35"/>
  <c r="C187" i="35"/>
  <c r="B187" i="35"/>
  <c r="F186" i="35"/>
  <c r="C186" i="35"/>
  <c r="B186" i="35"/>
  <c r="F185" i="35"/>
  <c r="C185" i="35"/>
  <c r="B185" i="35"/>
  <c r="F184" i="35"/>
  <c r="C184" i="35"/>
  <c r="B184" i="35"/>
  <c r="F183" i="35"/>
  <c r="C183" i="35"/>
  <c r="B183" i="35"/>
  <c r="F182" i="35"/>
  <c r="C182" i="35"/>
  <c r="B182" i="35"/>
  <c r="F181" i="35"/>
  <c r="C181" i="35"/>
  <c r="B181" i="35"/>
  <c r="F180" i="35"/>
  <c r="C180" i="35"/>
  <c r="B180" i="35"/>
  <c r="F179" i="35"/>
  <c r="C179" i="35"/>
  <c r="B179" i="35"/>
  <c r="F178" i="35"/>
  <c r="C178" i="35"/>
  <c r="B178" i="35"/>
  <c r="F177" i="35"/>
  <c r="C177" i="35"/>
  <c r="B177" i="35"/>
  <c r="F176" i="35"/>
  <c r="C176" i="35"/>
  <c r="B176" i="35"/>
  <c r="F175" i="35"/>
  <c r="C175" i="35"/>
  <c r="B175" i="35"/>
  <c r="F174" i="35"/>
  <c r="C174" i="35"/>
  <c r="B174" i="35"/>
  <c r="F173" i="35"/>
  <c r="C173" i="35"/>
  <c r="B173" i="35"/>
  <c r="F172" i="35"/>
  <c r="C172" i="35"/>
  <c r="B172" i="35"/>
  <c r="F171" i="35"/>
  <c r="C171" i="35"/>
  <c r="B171" i="35"/>
  <c r="F170" i="35"/>
  <c r="C170" i="35"/>
  <c r="B170" i="35"/>
  <c r="F169" i="35"/>
  <c r="C169" i="35"/>
  <c r="B169" i="35"/>
  <c r="F168" i="35"/>
  <c r="C168" i="35"/>
  <c r="B168" i="35"/>
  <c r="F167" i="35"/>
  <c r="C167" i="35"/>
  <c r="B167" i="35"/>
  <c r="F166" i="35"/>
  <c r="C166" i="35"/>
  <c r="B166" i="35"/>
  <c r="F165" i="35"/>
  <c r="C165" i="35"/>
  <c r="B165" i="35"/>
  <c r="F164" i="35"/>
  <c r="C164" i="35"/>
  <c r="B164" i="35"/>
  <c r="F163" i="35"/>
  <c r="C163" i="35"/>
  <c r="B163" i="35"/>
  <c r="F162" i="35"/>
  <c r="C162" i="35"/>
  <c r="B162" i="35"/>
  <c r="F161" i="35"/>
  <c r="C161" i="35"/>
  <c r="B161" i="35"/>
  <c r="F160" i="35"/>
  <c r="C160" i="35"/>
  <c r="B160" i="35"/>
  <c r="F159" i="35"/>
  <c r="C159" i="35"/>
  <c r="B159" i="35"/>
  <c r="F158" i="35"/>
  <c r="C158" i="35"/>
  <c r="B158" i="35"/>
  <c r="F157" i="35"/>
  <c r="C157" i="35"/>
  <c r="B157" i="35"/>
  <c r="F156" i="35"/>
  <c r="C156" i="35"/>
  <c r="B156" i="35"/>
  <c r="F155" i="35"/>
  <c r="C155" i="35"/>
  <c r="B155" i="35"/>
  <c r="F154" i="35"/>
  <c r="C154" i="35"/>
  <c r="B154" i="35"/>
  <c r="F153" i="35"/>
  <c r="C153" i="35"/>
  <c r="B153" i="35"/>
  <c r="F152" i="35"/>
  <c r="C152" i="35"/>
  <c r="B152" i="35"/>
  <c r="F151" i="35"/>
  <c r="C151" i="35"/>
  <c r="B151" i="35"/>
  <c r="F150" i="35"/>
  <c r="C150" i="35"/>
  <c r="B150" i="35"/>
  <c r="F149" i="35"/>
  <c r="C149" i="35"/>
  <c r="B149" i="35"/>
  <c r="F148" i="35"/>
  <c r="C148" i="35"/>
  <c r="B148" i="35"/>
  <c r="F147" i="35"/>
  <c r="C147" i="35"/>
  <c r="B147" i="35"/>
  <c r="F146" i="35"/>
  <c r="C146" i="35"/>
  <c r="B146" i="35"/>
  <c r="F145" i="35"/>
  <c r="C145" i="35"/>
  <c r="B145" i="35"/>
  <c r="F144" i="35"/>
  <c r="C144" i="35"/>
  <c r="B144" i="35"/>
  <c r="F143" i="35"/>
  <c r="C143" i="35"/>
  <c r="B143" i="35"/>
  <c r="F142" i="35"/>
  <c r="C142" i="35"/>
  <c r="B142" i="35"/>
  <c r="F141" i="35"/>
  <c r="C141" i="35"/>
  <c r="B141" i="35"/>
  <c r="F140" i="35"/>
  <c r="C140" i="35"/>
  <c r="B140" i="35"/>
  <c r="F139" i="35"/>
  <c r="C139" i="35"/>
  <c r="B139" i="35"/>
  <c r="F138" i="35"/>
  <c r="C138" i="35"/>
  <c r="B138" i="35"/>
  <c r="F137" i="35"/>
  <c r="C137" i="35"/>
  <c r="B137" i="35"/>
  <c r="F136" i="35"/>
  <c r="C136" i="35"/>
  <c r="B136" i="35"/>
  <c r="F135" i="35"/>
  <c r="C135" i="35"/>
  <c r="B135" i="35"/>
  <c r="F134" i="35"/>
  <c r="C134" i="35"/>
  <c r="B134" i="35"/>
  <c r="F133" i="35"/>
  <c r="C133" i="35"/>
  <c r="B133" i="35"/>
  <c r="F132" i="35"/>
  <c r="C132" i="35"/>
  <c r="B132" i="35"/>
  <c r="F131" i="35"/>
  <c r="C131" i="35"/>
  <c r="B131" i="35"/>
  <c r="F130" i="35"/>
  <c r="C130" i="35"/>
  <c r="B130" i="35"/>
  <c r="F129" i="35"/>
  <c r="C129" i="35"/>
  <c r="B129" i="35"/>
  <c r="F128" i="35"/>
  <c r="C128" i="35"/>
  <c r="B128" i="35"/>
  <c r="F127" i="35"/>
  <c r="C127" i="35"/>
  <c r="B127" i="35"/>
  <c r="F126" i="35"/>
  <c r="C126" i="35"/>
  <c r="B126" i="35"/>
  <c r="F125" i="35"/>
  <c r="C125" i="35"/>
  <c r="B125" i="35"/>
  <c r="F124" i="35"/>
  <c r="C124" i="35"/>
  <c r="B124" i="35"/>
  <c r="F123" i="35"/>
  <c r="C123" i="35"/>
  <c r="B123" i="35"/>
  <c r="F122" i="35"/>
  <c r="C122" i="35"/>
  <c r="B122" i="35"/>
  <c r="F121" i="35"/>
  <c r="C121" i="35"/>
  <c r="B121" i="35"/>
  <c r="F120" i="35"/>
  <c r="C120" i="35"/>
  <c r="B120" i="35"/>
  <c r="F119" i="35"/>
  <c r="C119" i="35"/>
  <c r="B119" i="35"/>
  <c r="F118" i="35"/>
  <c r="C118" i="35"/>
  <c r="B118" i="35"/>
  <c r="F117" i="35"/>
  <c r="C117" i="35"/>
  <c r="B117" i="35"/>
  <c r="F116" i="35"/>
  <c r="C116" i="35"/>
  <c r="B116" i="35"/>
  <c r="F115" i="35"/>
  <c r="C115" i="35"/>
  <c r="B115" i="35"/>
  <c r="F114" i="35"/>
  <c r="C114" i="35"/>
  <c r="B114" i="35"/>
  <c r="F113" i="35"/>
  <c r="C113" i="35"/>
  <c r="B113" i="35"/>
  <c r="F112" i="35"/>
  <c r="C112" i="35"/>
  <c r="B112" i="35"/>
  <c r="F111" i="35"/>
  <c r="C111" i="35"/>
  <c r="B111" i="35"/>
  <c r="F110" i="35"/>
  <c r="C110" i="35"/>
  <c r="B110" i="35"/>
  <c r="F109" i="35"/>
  <c r="C109" i="35"/>
  <c r="B109" i="35"/>
  <c r="F108" i="35"/>
  <c r="C108" i="35"/>
  <c r="B108" i="35"/>
  <c r="F107" i="35"/>
  <c r="C107" i="35"/>
  <c r="B107" i="35"/>
  <c r="F106" i="35"/>
  <c r="C106" i="35"/>
  <c r="B106" i="35"/>
  <c r="F105" i="35"/>
  <c r="C105" i="35"/>
  <c r="B105" i="35"/>
  <c r="F104" i="35"/>
  <c r="C104" i="35"/>
  <c r="B104" i="35"/>
  <c r="F103" i="35"/>
  <c r="C103" i="35"/>
  <c r="B103" i="35"/>
  <c r="F102" i="35"/>
  <c r="C102" i="35"/>
  <c r="B102" i="35"/>
  <c r="F101" i="35"/>
  <c r="C101" i="35"/>
  <c r="B101" i="35"/>
  <c r="F100" i="35"/>
  <c r="C100" i="35"/>
  <c r="B100" i="35"/>
  <c r="F99" i="35"/>
  <c r="C99" i="35"/>
  <c r="B99" i="35"/>
  <c r="F98" i="35"/>
  <c r="C98" i="35"/>
  <c r="B98" i="35"/>
  <c r="F97" i="35"/>
  <c r="C97" i="35"/>
  <c r="B97" i="35"/>
  <c r="F96" i="35"/>
  <c r="C96" i="35"/>
  <c r="B96" i="35"/>
  <c r="F95" i="35"/>
  <c r="C95" i="35"/>
  <c r="B95" i="35"/>
  <c r="F94" i="35"/>
  <c r="C94" i="35"/>
  <c r="B94" i="35"/>
  <c r="F93" i="35"/>
  <c r="C93" i="35"/>
  <c r="B93" i="35"/>
  <c r="F92" i="35"/>
  <c r="C92" i="35"/>
  <c r="B92" i="35"/>
  <c r="F91" i="35"/>
  <c r="C91" i="35"/>
  <c r="B91" i="35"/>
  <c r="F90" i="35"/>
  <c r="C90" i="35"/>
  <c r="B90" i="35"/>
  <c r="F89" i="35"/>
  <c r="C89" i="35"/>
  <c r="B89" i="35"/>
  <c r="F88" i="35"/>
  <c r="C88" i="35"/>
  <c r="B88" i="35"/>
  <c r="F87" i="35"/>
  <c r="C87" i="35"/>
  <c r="B87" i="35"/>
  <c r="F86" i="35"/>
  <c r="C86" i="35"/>
  <c r="B86" i="35"/>
  <c r="F85" i="35"/>
  <c r="C85" i="35"/>
  <c r="B85" i="35"/>
  <c r="F84" i="35"/>
  <c r="C84" i="35"/>
  <c r="B84" i="35"/>
  <c r="F83" i="35"/>
  <c r="C83" i="35"/>
  <c r="B83" i="35"/>
  <c r="F82" i="35"/>
  <c r="C82" i="35"/>
  <c r="B82" i="35"/>
  <c r="F81" i="35"/>
  <c r="C81" i="35"/>
  <c r="B81" i="35"/>
  <c r="F80" i="35"/>
  <c r="C80" i="35"/>
  <c r="B80" i="35"/>
  <c r="F79" i="35"/>
  <c r="C79" i="35"/>
  <c r="B79" i="35"/>
  <c r="F78" i="35"/>
  <c r="C78" i="35"/>
  <c r="B78" i="35"/>
  <c r="F77" i="35"/>
  <c r="C77" i="35"/>
  <c r="B77" i="35"/>
  <c r="F76" i="35"/>
  <c r="C76" i="35"/>
  <c r="B76" i="35"/>
  <c r="F75" i="35"/>
  <c r="C75" i="35"/>
  <c r="E75" i="35" s="1"/>
  <c r="B75" i="35"/>
  <c r="F74" i="35"/>
  <c r="C74" i="35"/>
  <c r="B74" i="35"/>
  <c r="F73" i="35"/>
  <c r="C73" i="35"/>
  <c r="B73" i="35"/>
  <c r="F72" i="35"/>
  <c r="C72" i="35"/>
  <c r="B72" i="35"/>
  <c r="F71" i="35"/>
  <c r="C71" i="35"/>
  <c r="B71" i="35"/>
  <c r="F70" i="35"/>
  <c r="C70" i="35"/>
  <c r="B70" i="35"/>
  <c r="F69" i="35"/>
  <c r="C69" i="35"/>
  <c r="B69" i="35"/>
  <c r="F68" i="35"/>
  <c r="C68" i="35"/>
  <c r="B68" i="35"/>
  <c r="F67" i="35"/>
  <c r="C67" i="35"/>
  <c r="B67" i="35"/>
  <c r="F66" i="35"/>
  <c r="C66" i="35"/>
  <c r="B66" i="35"/>
  <c r="F65" i="35"/>
  <c r="C65" i="35"/>
  <c r="B65" i="35"/>
  <c r="F64" i="35"/>
  <c r="C64" i="35"/>
  <c r="B64" i="35"/>
  <c r="F63" i="35"/>
  <c r="C63" i="35"/>
  <c r="B63" i="35"/>
  <c r="F62" i="35"/>
  <c r="C62" i="35"/>
  <c r="B62" i="35"/>
  <c r="F61" i="35"/>
  <c r="C61" i="35"/>
  <c r="B61" i="35"/>
  <c r="F60" i="35"/>
  <c r="C60" i="35"/>
  <c r="B60" i="35"/>
  <c r="F59" i="35"/>
  <c r="C59" i="35"/>
  <c r="B59" i="35"/>
  <c r="F58" i="35"/>
  <c r="C58" i="35"/>
  <c r="B58" i="35"/>
  <c r="F57" i="35"/>
  <c r="C57" i="35"/>
  <c r="B57" i="35"/>
  <c r="F56" i="35"/>
  <c r="C56" i="35"/>
  <c r="B56" i="35"/>
  <c r="F55" i="35"/>
  <c r="C55" i="35"/>
  <c r="B55" i="35"/>
  <c r="F54" i="35"/>
  <c r="C54" i="35"/>
  <c r="B54" i="35"/>
  <c r="F53" i="35"/>
  <c r="C53" i="35"/>
  <c r="B53" i="35"/>
  <c r="F52" i="35"/>
  <c r="C52" i="35"/>
  <c r="B52" i="35"/>
  <c r="F51" i="35"/>
  <c r="C51" i="35"/>
  <c r="B51" i="35"/>
  <c r="F50" i="35"/>
  <c r="C50" i="35"/>
  <c r="B50" i="35"/>
  <c r="F49" i="35"/>
  <c r="C49" i="35"/>
  <c r="B49" i="35"/>
  <c r="F48" i="35"/>
  <c r="C48" i="35"/>
  <c r="B48" i="35"/>
  <c r="F47" i="35"/>
  <c r="C47" i="35"/>
  <c r="B47" i="35"/>
  <c r="F46" i="35"/>
  <c r="C46" i="35"/>
  <c r="B46" i="35"/>
  <c r="F45" i="35"/>
  <c r="C45" i="35"/>
  <c r="B45" i="35"/>
  <c r="F44" i="35"/>
  <c r="C44" i="35"/>
  <c r="B44" i="35"/>
  <c r="F43" i="35"/>
  <c r="C43" i="35"/>
  <c r="B43" i="35"/>
  <c r="F42" i="35"/>
  <c r="C42" i="35"/>
  <c r="B42" i="35"/>
  <c r="F41" i="35"/>
  <c r="C41" i="35"/>
  <c r="B41" i="35"/>
  <c r="F40" i="35"/>
  <c r="C40" i="35"/>
  <c r="B40" i="35"/>
  <c r="F39" i="35"/>
  <c r="C39" i="35"/>
  <c r="B39" i="35"/>
  <c r="F38" i="35"/>
  <c r="C38" i="35"/>
  <c r="B38" i="35"/>
  <c r="F37" i="35"/>
  <c r="C37" i="35"/>
  <c r="B37" i="35"/>
  <c r="F36" i="35"/>
  <c r="C36" i="35"/>
  <c r="B36" i="35"/>
  <c r="F35" i="35"/>
  <c r="C35" i="35"/>
  <c r="B35" i="35"/>
  <c r="F34" i="35"/>
  <c r="C34" i="35"/>
  <c r="B34" i="35"/>
  <c r="F33" i="35"/>
  <c r="C33" i="35"/>
  <c r="B33" i="35"/>
  <c r="F32" i="35"/>
  <c r="C32" i="35"/>
  <c r="E32" i="35" s="1"/>
  <c r="B32" i="35"/>
  <c r="F31" i="35"/>
  <c r="C31" i="35"/>
  <c r="B31" i="35"/>
  <c r="F30" i="35"/>
  <c r="C30" i="35"/>
  <c r="B30" i="35"/>
  <c r="F29" i="35"/>
  <c r="C29" i="35"/>
  <c r="B29" i="35"/>
  <c r="F28" i="35"/>
  <c r="C28" i="35"/>
  <c r="B28" i="35"/>
  <c r="F27" i="35"/>
  <c r="C27" i="35"/>
  <c r="B27" i="35"/>
  <c r="F26" i="35"/>
  <c r="C26" i="35"/>
  <c r="B26" i="35"/>
  <c r="F25" i="35"/>
  <c r="C25" i="35"/>
  <c r="B25" i="35"/>
  <c r="F24" i="35"/>
  <c r="C24" i="35"/>
  <c r="B24" i="35"/>
  <c r="F23" i="35"/>
  <c r="C23" i="35"/>
  <c r="B23" i="35"/>
  <c r="F22" i="35"/>
  <c r="C22" i="35"/>
  <c r="B22" i="35"/>
  <c r="F21" i="35"/>
  <c r="C21" i="35"/>
  <c r="B21" i="35"/>
  <c r="F20" i="35"/>
  <c r="C20" i="35"/>
  <c r="B20" i="35"/>
  <c r="F19" i="35"/>
  <c r="C19" i="35"/>
  <c r="B19" i="35"/>
  <c r="F18" i="35"/>
  <c r="C18" i="35"/>
  <c r="B18" i="35"/>
  <c r="F17" i="35"/>
  <c r="C17" i="35"/>
  <c r="B17" i="35"/>
  <c r="F16" i="35"/>
  <c r="C16" i="35"/>
  <c r="B16" i="35"/>
  <c r="F15" i="35"/>
  <c r="C15" i="35"/>
  <c r="B15" i="35"/>
  <c r="F14" i="35"/>
  <c r="C14" i="35"/>
  <c r="B14" i="35"/>
  <c r="F13" i="35"/>
  <c r="C13" i="35"/>
  <c r="B13" i="35"/>
  <c r="F12" i="35"/>
  <c r="C12" i="35"/>
  <c r="B12" i="35"/>
  <c r="F11" i="35"/>
  <c r="C11" i="35"/>
  <c r="B11" i="35"/>
  <c r="F10" i="35"/>
  <c r="C10" i="35"/>
  <c r="B10" i="35"/>
  <c r="F9" i="35"/>
  <c r="C9" i="35"/>
  <c r="B9" i="35"/>
  <c r="F8" i="35"/>
  <c r="C8" i="35"/>
  <c r="E8" i="35" s="1"/>
  <c r="B8" i="35"/>
  <c r="F130" i="38"/>
  <c r="C130" i="38"/>
  <c r="B130" i="38"/>
  <c r="F129" i="38"/>
  <c r="C129" i="38"/>
  <c r="B129" i="38"/>
  <c r="F128" i="38"/>
  <c r="C128" i="38"/>
  <c r="B128" i="38"/>
  <c r="F127" i="38"/>
  <c r="C127" i="38"/>
  <c r="B127" i="38"/>
  <c r="F126" i="38"/>
  <c r="C126" i="38"/>
  <c r="B126" i="38"/>
  <c r="F125" i="38"/>
  <c r="C125" i="38"/>
  <c r="B125" i="38"/>
  <c r="F124" i="38"/>
  <c r="C124" i="38"/>
  <c r="B124" i="38"/>
  <c r="F123" i="38"/>
  <c r="C123" i="38"/>
  <c r="B123" i="38"/>
  <c r="F122" i="38"/>
  <c r="C122" i="38"/>
  <c r="B122" i="38"/>
  <c r="F121" i="38"/>
  <c r="C121" i="38"/>
  <c r="B121" i="38"/>
  <c r="F120" i="38"/>
  <c r="C120" i="38"/>
  <c r="B120" i="38"/>
  <c r="F119" i="38"/>
  <c r="C119" i="38"/>
  <c r="B119" i="38"/>
  <c r="F118" i="38"/>
  <c r="C118" i="38"/>
  <c r="B118" i="38"/>
  <c r="F117" i="38"/>
  <c r="C117" i="38"/>
  <c r="B117" i="38"/>
  <c r="F116" i="38"/>
  <c r="C116" i="38"/>
  <c r="B116" i="38"/>
  <c r="F115" i="38"/>
  <c r="C115" i="38"/>
  <c r="B115" i="38"/>
  <c r="F114" i="38"/>
  <c r="C114" i="38"/>
  <c r="B114" i="38"/>
  <c r="F113" i="38"/>
  <c r="C113" i="38"/>
  <c r="B113" i="38"/>
  <c r="F112" i="38"/>
  <c r="C112" i="38"/>
  <c r="B112" i="38"/>
  <c r="F111" i="38"/>
  <c r="C111" i="38"/>
  <c r="B111" i="38"/>
  <c r="F110" i="38"/>
  <c r="C110" i="38"/>
  <c r="B110" i="38"/>
  <c r="F109" i="38"/>
  <c r="C109" i="38"/>
  <c r="B109" i="38"/>
  <c r="F108" i="38"/>
  <c r="C108" i="38"/>
  <c r="B108" i="38"/>
  <c r="F107" i="38"/>
  <c r="C107" i="38"/>
  <c r="B107" i="38"/>
  <c r="F106" i="38"/>
  <c r="C106" i="38"/>
  <c r="B106" i="38"/>
  <c r="F105" i="38"/>
  <c r="C105" i="38"/>
  <c r="E105" i="38" s="1"/>
  <c r="B105" i="38"/>
  <c r="F104" i="38"/>
  <c r="C104" i="38"/>
  <c r="B104" i="38"/>
  <c r="F103" i="38"/>
  <c r="C103" i="38"/>
  <c r="B103" i="38"/>
  <c r="F102" i="38"/>
  <c r="C102" i="38"/>
  <c r="B102" i="38"/>
  <c r="F101" i="38"/>
  <c r="C101" i="38"/>
  <c r="B101" i="38"/>
  <c r="F100" i="38"/>
  <c r="C100" i="38"/>
  <c r="B100" i="38"/>
  <c r="F99" i="38"/>
  <c r="C99" i="38"/>
  <c r="B99" i="38"/>
  <c r="F98" i="38"/>
  <c r="C98" i="38"/>
  <c r="B98" i="38"/>
  <c r="F97" i="38"/>
  <c r="C97" i="38"/>
  <c r="B97" i="38"/>
  <c r="F96" i="38"/>
  <c r="C96" i="38"/>
  <c r="B96" i="38"/>
  <c r="F95" i="38"/>
  <c r="C95" i="38"/>
  <c r="B95" i="38"/>
  <c r="F94" i="38"/>
  <c r="C94" i="38"/>
  <c r="B94" i="38"/>
  <c r="F93" i="38"/>
  <c r="C93" i="38"/>
  <c r="B93" i="38"/>
  <c r="F92" i="38"/>
  <c r="C92" i="38"/>
  <c r="B92" i="38"/>
  <c r="F91" i="38"/>
  <c r="C91" i="38"/>
  <c r="B91" i="38"/>
  <c r="F90" i="38"/>
  <c r="C90" i="38"/>
  <c r="B90" i="38"/>
  <c r="F89" i="38"/>
  <c r="C89" i="38"/>
  <c r="B89" i="38"/>
  <c r="F88" i="38"/>
  <c r="C88" i="38"/>
  <c r="B88" i="38"/>
  <c r="F87" i="38"/>
  <c r="C87" i="38"/>
  <c r="B87" i="38"/>
  <c r="F86" i="38"/>
  <c r="C86" i="38"/>
  <c r="B86" i="38"/>
  <c r="F85" i="38"/>
  <c r="C85" i="38"/>
  <c r="B85" i="38"/>
  <c r="F84" i="38"/>
  <c r="C84" i="38"/>
  <c r="B84" i="38"/>
  <c r="F83" i="38"/>
  <c r="C83" i="38"/>
  <c r="E83" i="38" s="1"/>
  <c r="B83" i="38"/>
  <c r="F82" i="38"/>
  <c r="C82" i="38"/>
  <c r="B82" i="38"/>
  <c r="F81" i="38"/>
  <c r="C81" i="38"/>
  <c r="B81" i="38"/>
  <c r="F80" i="38"/>
  <c r="C80" i="38"/>
  <c r="B80" i="38"/>
  <c r="F79" i="38"/>
  <c r="C79" i="38"/>
  <c r="B79" i="38"/>
  <c r="F78" i="38"/>
  <c r="C78" i="38"/>
  <c r="B78" i="38"/>
  <c r="F77" i="38"/>
  <c r="C77" i="38"/>
  <c r="B77" i="38"/>
  <c r="F76" i="38"/>
  <c r="C76" i="38"/>
  <c r="B76" i="38"/>
  <c r="F75" i="38"/>
  <c r="C75" i="38"/>
  <c r="B75" i="38"/>
  <c r="F74" i="38"/>
  <c r="C74" i="38"/>
  <c r="B74" i="38"/>
  <c r="F73" i="38"/>
  <c r="C73" i="38"/>
  <c r="B73" i="38"/>
  <c r="F72" i="38"/>
  <c r="C72" i="38"/>
  <c r="B72" i="38"/>
  <c r="F71" i="38"/>
  <c r="C71" i="38"/>
  <c r="B71" i="38"/>
  <c r="F70" i="38"/>
  <c r="C70" i="38"/>
  <c r="B70" i="38"/>
  <c r="F69" i="38"/>
  <c r="C69" i="38"/>
  <c r="B69" i="38"/>
  <c r="F68" i="38"/>
  <c r="C68" i="38"/>
  <c r="B68" i="38"/>
  <c r="F67" i="38"/>
  <c r="C67" i="38"/>
  <c r="B67" i="38"/>
  <c r="F66" i="38"/>
  <c r="C66" i="38"/>
  <c r="B66" i="38"/>
  <c r="F65" i="38"/>
  <c r="C65" i="38"/>
  <c r="B65" i="38"/>
  <c r="F64" i="38"/>
  <c r="C64" i="38"/>
  <c r="B64" i="38"/>
  <c r="F63" i="38"/>
  <c r="C63" i="38"/>
  <c r="B63" i="38"/>
  <c r="F62" i="38"/>
  <c r="C62" i="38"/>
  <c r="B62" i="38"/>
  <c r="F61" i="38"/>
  <c r="C61" i="38"/>
  <c r="B61" i="38"/>
  <c r="F60" i="38"/>
  <c r="C60" i="38"/>
  <c r="B60" i="38"/>
  <c r="F59" i="38"/>
  <c r="C59" i="38"/>
  <c r="B59" i="38"/>
  <c r="F58" i="38"/>
  <c r="C58" i="38"/>
  <c r="E58" i="38" s="1"/>
  <c r="B58" i="38"/>
  <c r="F57" i="38"/>
  <c r="C57" i="38"/>
  <c r="B57" i="38"/>
  <c r="F56" i="38"/>
  <c r="C56" i="38"/>
  <c r="B56" i="38"/>
  <c r="F55" i="38"/>
  <c r="C55" i="38"/>
  <c r="B55" i="38"/>
  <c r="F54" i="38"/>
  <c r="C54" i="38"/>
  <c r="B54" i="38"/>
  <c r="F53" i="38"/>
  <c r="C53" i="38"/>
  <c r="B53" i="38"/>
  <c r="F52" i="38"/>
  <c r="C52" i="38"/>
  <c r="B52" i="38"/>
  <c r="F51" i="38"/>
  <c r="C51" i="38"/>
  <c r="B51" i="38"/>
  <c r="F50" i="38"/>
  <c r="C50" i="38"/>
  <c r="B50" i="38"/>
  <c r="F49" i="38"/>
  <c r="C49" i="38"/>
  <c r="B49" i="38"/>
  <c r="F48" i="38"/>
  <c r="C48" i="38"/>
  <c r="B48" i="38"/>
  <c r="F47" i="38"/>
  <c r="C47" i="38"/>
  <c r="B47" i="38"/>
  <c r="F46" i="38"/>
  <c r="C46" i="38"/>
  <c r="B46" i="38"/>
  <c r="F45" i="38"/>
  <c r="C45" i="38"/>
  <c r="B45" i="38"/>
  <c r="F44" i="38"/>
  <c r="C44" i="38"/>
  <c r="B44" i="38"/>
  <c r="F43" i="38"/>
  <c r="C43" i="38"/>
  <c r="B43" i="38"/>
  <c r="F42" i="38"/>
  <c r="C42" i="38"/>
  <c r="B42" i="38"/>
  <c r="F41" i="38"/>
  <c r="C41" i="38"/>
  <c r="B41" i="38"/>
  <c r="F40" i="38"/>
  <c r="C40" i="38"/>
  <c r="B40" i="38"/>
  <c r="F39" i="38"/>
  <c r="C39" i="38"/>
  <c r="B39" i="38"/>
  <c r="F38" i="38"/>
  <c r="C38" i="38"/>
  <c r="B38" i="38"/>
  <c r="F37" i="38"/>
  <c r="C37" i="38"/>
  <c r="B37" i="38"/>
  <c r="F36" i="38"/>
  <c r="C36" i="38"/>
  <c r="E36" i="38" s="1"/>
  <c r="B36" i="38"/>
  <c r="F35" i="38"/>
  <c r="C35" i="38"/>
  <c r="B35" i="38"/>
  <c r="F34" i="38"/>
  <c r="C34" i="38"/>
  <c r="B34" i="38"/>
  <c r="F33" i="38"/>
  <c r="C33" i="38"/>
  <c r="B33" i="38"/>
  <c r="F32" i="38"/>
  <c r="C32" i="38"/>
  <c r="B32" i="38"/>
  <c r="F31" i="38"/>
  <c r="C31" i="38"/>
  <c r="B31" i="38"/>
  <c r="F30" i="38"/>
  <c r="C30" i="38"/>
  <c r="B30" i="38"/>
  <c r="F29" i="38"/>
  <c r="C29" i="38"/>
  <c r="B29" i="38"/>
  <c r="F28" i="38"/>
  <c r="C28" i="38"/>
  <c r="B28" i="38"/>
  <c r="F27" i="38"/>
  <c r="C27" i="38"/>
  <c r="B27" i="38"/>
  <c r="F26" i="38"/>
  <c r="C26" i="38"/>
  <c r="B26" i="38"/>
  <c r="F25" i="38"/>
  <c r="C25" i="38"/>
  <c r="B25" i="38"/>
  <c r="F24" i="38"/>
  <c r="C24" i="38"/>
  <c r="B24" i="38"/>
  <c r="F23" i="38"/>
  <c r="C23" i="38"/>
  <c r="B23" i="38"/>
  <c r="F22" i="38"/>
  <c r="C22" i="38"/>
  <c r="B22" i="38"/>
  <c r="F21" i="38"/>
  <c r="C21" i="38"/>
  <c r="B21" i="38"/>
  <c r="F20" i="38"/>
  <c r="C20" i="38"/>
  <c r="E20" i="38" s="1"/>
  <c r="B20" i="38"/>
  <c r="F19" i="38"/>
  <c r="C19" i="38"/>
  <c r="B19" i="38"/>
  <c r="F18" i="38"/>
  <c r="C18" i="38"/>
  <c r="B18" i="38"/>
  <c r="F17" i="38"/>
  <c r="C17" i="38"/>
  <c r="B17" i="38"/>
  <c r="F16" i="38"/>
  <c r="C16" i="38"/>
  <c r="B16" i="38"/>
  <c r="F15" i="38"/>
  <c r="C15" i="38"/>
  <c r="B15" i="38"/>
  <c r="F14" i="38"/>
  <c r="C14" i="38"/>
  <c r="B14" i="38"/>
  <c r="F13" i="38"/>
  <c r="C13" i="38"/>
  <c r="B13" i="38"/>
  <c r="F12" i="38"/>
  <c r="C12" i="38"/>
  <c r="B12" i="38"/>
  <c r="F11" i="38"/>
  <c r="C11" i="38"/>
  <c r="B11" i="38"/>
  <c r="F10" i="38"/>
  <c r="C10" i="38"/>
  <c r="B10" i="38"/>
  <c r="F9" i="38"/>
  <c r="C9" i="38"/>
  <c r="B9" i="38"/>
  <c r="F8" i="38"/>
  <c r="C8" i="38"/>
  <c r="E8" i="38" s="1"/>
  <c r="B8" i="38"/>
  <c r="F267" i="37"/>
  <c r="C267" i="37"/>
  <c r="B267" i="37"/>
  <c r="F266" i="37"/>
  <c r="C266" i="37"/>
  <c r="B266" i="37"/>
  <c r="F265" i="37"/>
  <c r="C265" i="37"/>
  <c r="B265" i="37"/>
  <c r="F264" i="37"/>
  <c r="C264" i="37"/>
  <c r="B264" i="37"/>
  <c r="F263" i="37"/>
  <c r="C263" i="37"/>
  <c r="B263" i="37"/>
  <c r="F262" i="37"/>
  <c r="C262" i="37"/>
  <c r="B262" i="37"/>
  <c r="F261" i="37"/>
  <c r="C261" i="37"/>
  <c r="B261" i="37"/>
  <c r="F260" i="37"/>
  <c r="C260" i="37"/>
  <c r="B260" i="37"/>
  <c r="F259" i="37"/>
  <c r="C259" i="37"/>
  <c r="B259" i="37"/>
  <c r="F258" i="37"/>
  <c r="C258" i="37"/>
  <c r="B258" i="37"/>
  <c r="F257" i="37"/>
  <c r="C257" i="37"/>
  <c r="B257" i="37"/>
  <c r="F256" i="37"/>
  <c r="C256" i="37"/>
  <c r="B256" i="37"/>
  <c r="F255" i="37"/>
  <c r="C255" i="37"/>
  <c r="B255" i="37"/>
  <c r="F254" i="37"/>
  <c r="C254" i="37"/>
  <c r="B254" i="37"/>
  <c r="F253" i="37"/>
  <c r="C253" i="37"/>
  <c r="B253" i="37"/>
  <c r="F252" i="37"/>
  <c r="C252" i="37"/>
  <c r="B252" i="37"/>
  <c r="F251" i="37"/>
  <c r="C251" i="37"/>
  <c r="B251" i="37"/>
  <c r="F250" i="37"/>
  <c r="C250" i="37"/>
  <c r="B250" i="37"/>
  <c r="F249" i="37"/>
  <c r="C249" i="37"/>
  <c r="B249" i="37"/>
  <c r="F248" i="37"/>
  <c r="C248" i="37"/>
  <c r="B248" i="37"/>
  <c r="F247" i="37"/>
  <c r="C247" i="37"/>
  <c r="B247" i="37"/>
  <c r="F246" i="37"/>
  <c r="C246" i="37"/>
  <c r="B246" i="37"/>
  <c r="F245" i="37"/>
  <c r="C245" i="37"/>
  <c r="B245" i="37"/>
  <c r="F244" i="37"/>
  <c r="C244" i="37"/>
  <c r="B244" i="37"/>
  <c r="F243" i="37"/>
  <c r="C243" i="37"/>
  <c r="B243" i="37"/>
  <c r="F242" i="37"/>
  <c r="C242" i="37"/>
  <c r="B242" i="37"/>
  <c r="F241" i="37"/>
  <c r="C241" i="37"/>
  <c r="B241" i="37"/>
  <c r="F240" i="37"/>
  <c r="C240" i="37"/>
  <c r="B240" i="37"/>
  <c r="F239" i="37"/>
  <c r="C239" i="37"/>
  <c r="B239" i="37"/>
  <c r="F238" i="37"/>
  <c r="C238" i="37"/>
  <c r="B238" i="37"/>
  <c r="F237" i="37"/>
  <c r="C237" i="37"/>
  <c r="B237" i="37"/>
  <c r="F236" i="37"/>
  <c r="C236" i="37"/>
  <c r="B236" i="37"/>
  <c r="F235" i="37"/>
  <c r="C235" i="37"/>
  <c r="B235" i="37"/>
  <c r="F234" i="37"/>
  <c r="C234" i="37"/>
  <c r="B234" i="37"/>
  <c r="F233" i="37"/>
  <c r="C233" i="37"/>
  <c r="B233" i="37"/>
  <c r="F232" i="37"/>
  <c r="C232" i="37"/>
  <c r="B232" i="37"/>
  <c r="F231" i="37"/>
  <c r="C231" i="37"/>
  <c r="B231" i="37"/>
  <c r="F230" i="37"/>
  <c r="C230" i="37"/>
  <c r="B230" i="37"/>
  <c r="F229" i="37"/>
  <c r="C229" i="37"/>
  <c r="B229" i="37"/>
  <c r="F228" i="37"/>
  <c r="C228" i="37"/>
  <c r="B228" i="37"/>
  <c r="F227" i="37"/>
  <c r="C227" i="37"/>
  <c r="B227" i="37"/>
  <c r="F226" i="37"/>
  <c r="C226" i="37"/>
  <c r="B226" i="37"/>
  <c r="F225" i="37"/>
  <c r="C225" i="37"/>
  <c r="B225" i="37"/>
  <c r="F224" i="37"/>
  <c r="C224" i="37"/>
  <c r="B224" i="37"/>
  <c r="F223" i="37"/>
  <c r="C223" i="37"/>
  <c r="B223" i="37"/>
  <c r="F222" i="37"/>
  <c r="C222" i="37"/>
  <c r="B222" i="37"/>
  <c r="F221" i="37"/>
  <c r="C221" i="37"/>
  <c r="B221" i="37"/>
  <c r="F220" i="37"/>
  <c r="C220" i="37"/>
  <c r="B220" i="37"/>
  <c r="F219" i="37"/>
  <c r="C219" i="37"/>
  <c r="B219" i="37"/>
  <c r="F218" i="37"/>
  <c r="C218" i="37"/>
  <c r="B218" i="37"/>
  <c r="F217" i="37"/>
  <c r="C217" i="37"/>
  <c r="B217" i="37"/>
  <c r="F216" i="37"/>
  <c r="C216" i="37"/>
  <c r="B216" i="37"/>
  <c r="F215" i="37"/>
  <c r="C215" i="37"/>
  <c r="E215" i="37" s="1"/>
  <c r="B215" i="37"/>
  <c r="F214" i="37"/>
  <c r="C214" i="37"/>
  <c r="B214" i="37"/>
  <c r="F213" i="37"/>
  <c r="C213" i="37"/>
  <c r="B213" i="37"/>
  <c r="F212" i="37"/>
  <c r="C212" i="37"/>
  <c r="B212" i="37"/>
  <c r="F211" i="37"/>
  <c r="C211" i="37"/>
  <c r="B211" i="37"/>
  <c r="F210" i="37"/>
  <c r="C210" i="37"/>
  <c r="B210" i="37"/>
  <c r="F209" i="37"/>
  <c r="C209" i="37"/>
  <c r="B209" i="37"/>
  <c r="F208" i="37"/>
  <c r="C208" i="37"/>
  <c r="B208" i="37"/>
  <c r="F207" i="37"/>
  <c r="C207" i="37"/>
  <c r="B207" i="37"/>
  <c r="F206" i="37"/>
  <c r="C206" i="37"/>
  <c r="B206" i="37"/>
  <c r="F205" i="37"/>
  <c r="C205" i="37"/>
  <c r="B205" i="37"/>
  <c r="F204" i="37"/>
  <c r="C204" i="37"/>
  <c r="B204" i="37"/>
  <c r="F203" i="37"/>
  <c r="C203" i="37"/>
  <c r="B203" i="37"/>
  <c r="F202" i="37"/>
  <c r="C202" i="37"/>
  <c r="B202" i="37"/>
  <c r="F201" i="37"/>
  <c r="C201" i="37"/>
  <c r="B201" i="37"/>
  <c r="F200" i="37"/>
  <c r="C200" i="37"/>
  <c r="B200" i="37"/>
  <c r="F199" i="37"/>
  <c r="C199" i="37"/>
  <c r="B199" i="37"/>
  <c r="F198" i="37"/>
  <c r="C198" i="37"/>
  <c r="B198" i="37"/>
  <c r="F197" i="37"/>
  <c r="C197" i="37"/>
  <c r="B197" i="37"/>
  <c r="F196" i="37"/>
  <c r="C196" i="37"/>
  <c r="B196" i="37"/>
  <c r="F195" i="37"/>
  <c r="C195" i="37"/>
  <c r="B195" i="37"/>
  <c r="F194" i="37"/>
  <c r="C194" i="37"/>
  <c r="B194" i="37"/>
  <c r="F193" i="37"/>
  <c r="C193" i="37"/>
  <c r="B193" i="37"/>
  <c r="F192" i="37"/>
  <c r="C192" i="37"/>
  <c r="B192" i="37"/>
  <c r="F191" i="37"/>
  <c r="C191" i="37"/>
  <c r="B191" i="37"/>
  <c r="F190" i="37"/>
  <c r="C190" i="37"/>
  <c r="B190" i="37"/>
  <c r="F189" i="37"/>
  <c r="C189" i="37"/>
  <c r="B189" i="37"/>
  <c r="F188" i="37"/>
  <c r="C188" i="37"/>
  <c r="B188" i="37"/>
  <c r="F187" i="37"/>
  <c r="C187" i="37"/>
  <c r="B187" i="37"/>
  <c r="F186" i="37"/>
  <c r="C186" i="37"/>
  <c r="B186" i="37"/>
  <c r="F185" i="37"/>
  <c r="C185" i="37"/>
  <c r="B185" i="37"/>
  <c r="F184" i="37"/>
  <c r="C184" i="37"/>
  <c r="B184" i="37"/>
  <c r="F183" i="37"/>
  <c r="C183" i="37"/>
  <c r="B183" i="37"/>
  <c r="F182" i="37"/>
  <c r="C182" i="37"/>
  <c r="B182" i="37"/>
  <c r="F181" i="37"/>
  <c r="C181" i="37"/>
  <c r="B181" i="37"/>
  <c r="F180" i="37"/>
  <c r="C180" i="37"/>
  <c r="B180" i="37"/>
  <c r="F179" i="37"/>
  <c r="C179" i="37"/>
  <c r="B179" i="37"/>
  <c r="F178" i="37"/>
  <c r="C178" i="37"/>
  <c r="B178" i="37"/>
  <c r="F177" i="37"/>
  <c r="C177" i="37"/>
  <c r="B177" i="37"/>
  <c r="F176" i="37"/>
  <c r="C176" i="37"/>
  <c r="B176" i="37"/>
  <c r="F175" i="37"/>
  <c r="C175" i="37"/>
  <c r="B175" i="37"/>
  <c r="F174" i="37"/>
  <c r="C174" i="37"/>
  <c r="B174" i="37"/>
  <c r="F173" i="37"/>
  <c r="C173" i="37"/>
  <c r="B173" i="37"/>
  <c r="F172" i="37"/>
  <c r="C172" i="37"/>
  <c r="B172" i="37"/>
  <c r="F171" i="37"/>
  <c r="C171" i="37"/>
  <c r="B171" i="37"/>
  <c r="F170" i="37"/>
  <c r="C170" i="37"/>
  <c r="B170" i="37"/>
  <c r="F169" i="37"/>
  <c r="C169" i="37"/>
  <c r="B169" i="37"/>
  <c r="F168" i="37"/>
  <c r="C168" i="37"/>
  <c r="B168" i="37"/>
  <c r="F167" i="37"/>
  <c r="C167" i="37"/>
  <c r="B167" i="37"/>
  <c r="F166" i="37"/>
  <c r="C166" i="37"/>
  <c r="B166" i="37"/>
  <c r="F165" i="37"/>
  <c r="C165" i="37"/>
  <c r="B165" i="37"/>
  <c r="F164" i="37"/>
  <c r="C164" i="37"/>
  <c r="B164" i="37"/>
  <c r="F163" i="37"/>
  <c r="C163" i="37"/>
  <c r="B163" i="37"/>
  <c r="F162" i="37"/>
  <c r="C162" i="37"/>
  <c r="B162" i="37"/>
  <c r="F161" i="37"/>
  <c r="C161" i="37"/>
  <c r="B161" i="37"/>
  <c r="F160" i="37"/>
  <c r="C160" i="37"/>
  <c r="B160" i="37"/>
  <c r="F159" i="37"/>
  <c r="C159" i="37"/>
  <c r="B159" i="37"/>
  <c r="F158" i="37"/>
  <c r="C158" i="37"/>
  <c r="B158" i="37"/>
  <c r="F157" i="37"/>
  <c r="C157" i="37"/>
  <c r="B157" i="37"/>
  <c r="F156" i="37"/>
  <c r="C156" i="37"/>
  <c r="B156" i="37"/>
  <c r="F155" i="37"/>
  <c r="C155" i="37"/>
  <c r="B155" i="37"/>
  <c r="F154" i="37"/>
  <c r="C154" i="37"/>
  <c r="B154" i="37"/>
  <c r="F153" i="37"/>
  <c r="C153" i="37"/>
  <c r="B153" i="37"/>
  <c r="F152" i="37"/>
  <c r="C152" i="37"/>
  <c r="B152" i="37"/>
  <c r="F151" i="37"/>
  <c r="C151" i="37"/>
  <c r="B151" i="37"/>
  <c r="F150" i="37"/>
  <c r="C150" i="37"/>
  <c r="B150" i="37"/>
  <c r="F149" i="37"/>
  <c r="C149" i="37"/>
  <c r="B149" i="37"/>
  <c r="F148" i="37"/>
  <c r="C148" i="37"/>
  <c r="B148" i="37"/>
  <c r="F147" i="37"/>
  <c r="C147" i="37"/>
  <c r="B147" i="37"/>
  <c r="F146" i="37"/>
  <c r="C146" i="37"/>
  <c r="B146" i="37"/>
  <c r="F145" i="37"/>
  <c r="C145" i="37"/>
  <c r="B145" i="37"/>
  <c r="F144" i="37"/>
  <c r="C144" i="37"/>
  <c r="B144" i="37"/>
  <c r="F143" i="37"/>
  <c r="C143" i="37"/>
  <c r="B143" i="37"/>
  <c r="F142" i="37"/>
  <c r="C142" i="37"/>
  <c r="B142" i="37"/>
  <c r="F141" i="37"/>
  <c r="C141" i="37"/>
  <c r="B141" i="37"/>
  <c r="F140" i="37"/>
  <c r="C140" i="37"/>
  <c r="B140" i="37"/>
  <c r="F139" i="37"/>
  <c r="C139" i="37"/>
  <c r="B139" i="37"/>
  <c r="F138" i="37"/>
  <c r="C138" i="37"/>
  <c r="B138" i="37"/>
  <c r="F137" i="37"/>
  <c r="C137" i="37"/>
  <c r="B137" i="37"/>
  <c r="F136" i="37"/>
  <c r="C136" i="37"/>
  <c r="B136" i="37"/>
  <c r="F135" i="37"/>
  <c r="C135" i="37"/>
  <c r="B135" i="37"/>
  <c r="F134" i="37"/>
  <c r="C134" i="37"/>
  <c r="B134" i="37"/>
  <c r="F133" i="37"/>
  <c r="C133" i="37"/>
  <c r="B133" i="37"/>
  <c r="F132" i="37"/>
  <c r="C132" i="37"/>
  <c r="B132" i="37"/>
  <c r="F131" i="37"/>
  <c r="C131" i="37"/>
  <c r="B131" i="37"/>
  <c r="F130" i="37"/>
  <c r="C130" i="37"/>
  <c r="B130" i="37"/>
  <c r="F129" i="37"/>
  <c r="C129" i="37"/>
  <c r="B129" i="37"/>
  <c r="F128" i="37"/>
  <c r="C128" i="37"/>
  <c r="B128" i="37"/>
  <c r="F127" i="37"/>
  <c r="C127" i="37"/>
  <c r="B127" i="37"/>
  <c r="F126" i="37"/>
  <c r="C126" i="37"/>
  <c r="B126" i="37"/>
  <c r="F125" i="37"/>
  <c r="C125" i="37"/>
  <c r="B125" i="37"/>
  <c r="F124" i="37"/>
  <c r="C124" i="37"/>
  <c r="B124" i="37"/>
  <c r="F123" i="37"/>
  <c r="C123" i="37"/>
  <c r="B123" i="37"/>
  <c r="F122" i="37"/>
  <c r="C122" i="37"/>
  <c r="B122" i="37"/>
  <c r="F121" i="37"/>
  <c r="C121" i="37"/>
  <c r="B121" i="37"/>
  <c r="F120" i="37"/>
  <c r="C120" i="37"/>
  <c r="B120" i="37"/>
  <c r="F119" i="37"/>
  <c r="C119" i="37"/>
  <c r="B119" i="37"/>
  <c r="F118" i="37"/>
  <c r="C118" i="37"/>
  <c r="B118" i="37"/>
  <c r="F117" i="37"/>
  <c r="C117" i="37"/>
  <c r="B117" i="37"/>
  <c r="F116" i="37"/>
  <c r="C116" i="37"/>
  <c r="E116" i="37" s="1"/>
  <c r="B116" i="37"/>
  <c r="F115" i="37"/>
  <c r="C115" i="37"/>
  <c r="B115" i="37"/>
  <c r="F114" i="37"/>
  <c r="C114" i="37"/>
  <c r="B114" i="37"/>
  <c r="F113" i="37"/>
  <c r="C113" i="37"/>
  <c r="B113" i="37"/>
  <c r="F112" i="37"/>
  <c r="C112" i="37"/>
  <c r="B112" i="37"/>
  <c r="F111" i="37"/>
  <c r="C111" i="37"/>
  <c r="B111" i="37"/>
  <c r="F110" i="37"/>
  <c r="C110" i="37"/>
  <c r="B110" i="37"/>
  <c r="F109" i="37"/>
  <c r="C109" i="37"/>
  <c r="B109" i="37"/>
  <c r="F108" i="37"/>
  <c r="C108" i="37"/>
  <c r="B108" i="37"/>
  <c r="F107" i="37"/>
  <c r="C107" i="37"/>
  <c r="B107" i="37"/>
  <c r="F106" i="37"/>
  <c r="C106" i="37"/>
  <c r="B106" i="37"/>
  <c r="F105" i="37"/>
  <c r="C105" i="37"/>
  <c r="B105" i="37"/>
  <c r="F104" i="37"/>
  <c r="C104" i="37"/>
  <c r="B104" i="37"/>
  <c r="F103" i="37"/>
  <c r="C103" i="37"/>
  <c r="B103" i="37"/>
  <c r="F102" i="37"/>
  <c r="C102" i="37"/>
  <c r="B102" i="37"/>
  <c r="F101" i="37"/>
  <c r="C101" i="37"/>
  <c r="B101" i="37"/>
  <c r="F100" i="37"/>
  <c r="C100" i="37"/>
  <c r="B100" i="37"/>
  <c r="F99" i="37"/>
  <c r="C99" i="37"/>
  <c r="B99" i="37"/>
  <c r="F98" i="37"/>
  <c r="C98" i="37"/>
  <c r="B98" i="37"/>
  <c r="F97" i="37"/>
  <c r="C97" i="37"/>
  <c r="B97" i="37"/>
  <c r="F96" i="37"/>
  <c r="C96" i="37"/>
  <c r="B96" i="37"/>
  <c r="F95" i="37"/>
  <c r="C95" i="37"/>
  <c r="B95" i="37"/>
  <c r="F94" i="37"/>
  <c r="C94" i="37"/>
  <c r="B94" i="37"/>
  <c r="F93" i="37"/>
  <c r="C93" i="37"/>
  <c r="B93" i="37"/>
  <c r="F92" i="37"/>
  <c r="C92" i="37"/>
  <c r="B92" i="37"/>
  <c r="F91" i="37"/>
  <c r="C91" i="37"/>
  <c r="B91" i="37"/>
  <c r="F90" i="37"/>
  <c r="C90" i="37"/>
  <c r="B90" i="37"/>
  <c r="F89" i="37"/>
  <c r="C89" i="37"/>
  <c r="B89" i="37"/>
  <c r="F88" i="37"/>
  <c r="C88" i="37"/>
  <c r="B88" i="37"/>
  <c r="F87" i="37"/>
  <c r="C87" i="37"/>
  <c r="B87" i="37"/>
  <c r="F86" i="37"/>
  <c r="C86" i="37"/>
  <c r="B86" i="37"/>
  <c r="F85" i="37"/>
  <c r="C85" i="37"/>
  <c r="B85" i="37"/>
  <c r="F84" i="37"/>
  <c r="C84" i="37"/>
  <c r="B84" i="37"/>
  <c r="F83" i="37"/>
  <c r="C83" i="37"/>
  <c r="B83" i="37"/>
  <c r="F82" i="37"/>
  <c r="C82" i="37"/>
  <c r="B82" i="37"/>
  <c r="F81" i="37"/>
  <c r="C81" i="37"/>
  <c r="B81" i="37"/>
  <c r="F80" i="37"/>
  <c r="C80" i="37"/>
  <c r="B80" i="37"/>
  <c r="F79" i="37"/>
  <c r="C79" i="37"/>
  <c r="B79" i="37"/>
  <c r="F78" i="37"/>
  <c r="C78" i="37"/>
  <c r="B78" i="37"/>
  <c r="F77" i="37"/>
  <c r="C77" i="37"/>
  <c r="B77" i="37"/>
  <c r="F76" i="37"/>
  <c r="C76" i="37"/>
  <c r="B76" i="37"/>
  <c r="F75" i="37"/>
  <c r="C75" i="37"/>
  <c r="B75" i="37"/>
  <c r="F74" i="37"/>
  <c r="C74" i="37"/>
  <c r="B74" i="37"/>
  <c r="F73" i="37"/>
  <c r="C73" i="37"/>
  <c r="B73" i="37"/>
  <c r="F72" i="37"/>
  <c r="C72" i="37"/>
  <c r="B72" i="37"/>
  <c r="F71" i="37"/>
  <c r="C71" i="37"/>
  <c r="B71" i="37"/>
  <c r="F70" i="37"/>
  <c r="C70" i="37"/>
  <c r="B70" i="37"/>
  <c r="F69" i="37"/>
  <c r="C69" i="37"/>
  <c r="B69" i="37"/>
  <c r="F68" i="37"/>
  <c r="C68" i="37"/>
  <c r="B68" i="37"/>
  <c r="F67" i="37"/>
  <c r="C67" i="37"/>
  <c r="B67" i="37"/>
  <c r="F66" i="37"/>
  <c r="C66" i="37"/>
  <c r="B66" i="37"/>
  <c r="F65" i="37"/>
  <c r="C65" i="37"/>
  <c r="B65" i="37"/>
  <c r="F64" i="37"/>
  <c r="C64" i="37"/>
  <c r="B64" i="37"/>
  <c r="F63" i="37"/>
  <c r="C63" i="37"/>
  <c r="B63" i="37"/>
  <c r="F62" i="37"/>
  <c r="C62" i="37"/>
  <c r="B62" i="37"/>
  <c r="F61" i="37"/>
  <c r="C61" i="37"/>
  <c r="B61" i="37"/>
  <c r="F60" i="37"/>
  <c r="C60" i="37"/>
  <c r="B60" i="37"/>
  <c r="F59" i="37"/>
  <c r="C59" i="37"/>
  <c r="B59" i="37"/>
  <c r="F58" i="37"/>
  <c r="C58" i="37"/>
  <c r="B58" i="37"/>
  <c r="F57" i="37"/>
  <c r="C57" i="37"/>
  <c r="B57" i="37"/>
  <c r="F56" i="37"/>
  <c r="C56" i="37"/>
  <c r="B56" i="37"/>
  <c r="F55" i="37"/>
  <c r="C55" i="37"/>
  <c r="B55" i="37"/>
  <c r="F54" i="37"/>
  <c r="C54" i="37"/>
  <c r="B54" i="37"/>
  <c r="F53" i="37"/>
  <c r="C53" i="37"/>
  <c r="B53" i="37"/>
  <c r="F52" i="37"/>
  <c r="C52" i="37"/>
  <c r="B52" i="37"/>
  <c r="F51" i="37"/>
  <c r="C51" i="37"/>
  <c r="B51" i="37"/>
  <c r="F50" i="37"/>
  <c r="C50" i="37"/>
  <c r="B50" i="37"/>
  <c r="F49" i="37"/>
  <c r="C49" i="37"/>
  <c r="E49" i="37" s="1"/>
  <c r="B49" i="37"/>
  <c r="F48" i="37"/>
  <c r="C48" i="37"/>
  <c r="B48" i="37"/>
  <c r="F47" i="37"/>
  <c r="C47" i="37"/>
  <c r="B47" i="37"/>
  <c r="F46" i="37"/>
  <c r="C46" i="37"/>
  <c r="B46" i="37"/>
  <c r="F45" i="37"/>
  <c r="C45" i="37"/>
  <c r="B45" i="37"/>
  <c r="F44" i="37"/>
  <c r="C44" i="37"/>
  <c r="B44" i="37"/>
  <c r="F43" i="37"/>
  <c r="C43" i="37"/>
  <c r="B43" i="37"/>
  <c r="F42" i="37"/>
  <c r="C42" i="37"/>
  <c r="B42" i="37"/>
  <c r="F41" i="37"/>
  <c r="C41" i="37"/>
  <c r="B41" i="37"/>
  <c r="F40" i="37"/>
  <c r="C40" i="37"/>
  <c r="B40" i="37"/>
  <c r="F39" i="37"/>
  <c r="C39" i="37"/>
  <c r="B39" i="37"/>
  <c r="F38" i="37"/>
  <c r="C38" i="37"/>
  <c r="B38" i="37"/>
  <c r="F37" i="37"/>
  <c r="C37" i="37"/>
  <c r="B37" i="37"/>
  <c r="F36" i="37"/>
  <c r="C36" i="37"/>
  <c r="B36" i="37"/>
  <c r="F35" i="37"/>
  <c r="C35" i="37"/>
  <c r="B35" i="37"/>
  <c r="F34" i="37"/>
  <c r="C34" i="37"/>
  <c r="B34" i="37"/>
  <c r="F33" i="37"/>
  <c r="C33" i="37"/>
  <c r="B33" i="37"/>
  <c r="F32" i="37"/>
  <c r="C32" i="37"/>
  <c r="B32" i="37"/>
  <c r="F31" i="37"/>
  <c r="C31" i="37"/>
  <c r="B31" i="37"/>
  <c r="F30" i="37"/>
  <c r="C30" i="37"/>
  <c r="B30" i="37"/>
  <c r="F29" i="37"/>
  <c r="C29" i="37"/>
  <c r="B29" i="37"/>
  <c r="F28" i="37"/>
  <c r="C28" i="37"/>
  <c r="B28" i="37"/>
  <c r="F27" i="37"/>
  <c r="C27" i="37"/>
  <c r="B27" i="37"/>
  <c r="F26" i="37"/>
  <c r="C26" i="37"/>
  <c r="B26" i="37"/>
  <c r="F25" i="37"/>
  <c r="C25" i="37"/>
  <c r="B25" i="37"/>
  <c r="F24" i="37"/>
  <c r="C24" i="37"/>
  <c r="B24" i="37"/>
  <c r="F23" i="37"/>
  <c r="C23" i="37"/>
  <c r="B23" i="37"/>
  <c r="F22" i="37"/>
  <c r="C22" i="37"/>
  <c r="B22" i="37"/>
  <c r="F21" i="37"/>
  <c r="C21" i="37"/>
  <c r="B21" i="37"/>
  <c r="F20" i="37"/>
  <c r="C20" i="37"/>
  <c r="B20" i="37"/>
  <c r="F19" i="37"/>
  <c r="C19" i="37"/>
  <c r="B19" i="37"/>
  <c r="F18" i="37"/>
  <c r="C18" i="37"/>
  <c r="B18" i="37"/>
  <c r="F17" i="37"/>
  <c r="C17" i="37"/>
  <c r="B17" i="37"/>
  <c r="F16" i="37"/>
  <c r="C16" i="37"/>
  <c r="B16" i="37"/>
  <c r="F15" i="37"/>
  <c r="C15" i="37"/>
  <c r="B15" i="37"/>
  <c r="F14" i="37"/>
  <c r="C14" i="37"/>
  <c r="B14" i="37"/>
  <c r="F13" i="37"/>
  <c r="C13" i="37"/>
  <c r="B13" i="37"/>
  <c r="F12" i="37"/>
  <c r="C12" i="37"/>
  <c r="B12" i="37"/>
  <c r="F11" i="37"/>
  <c r="C11" i="37"/>
  <c r="B11" i="37"/>
  <c r="F10" i="37"/>
  <c r="C10" i="37"/>
  <c r="B10" i="37"/>
  <c r="F9" i="37"/>
  <c r="C9" i="37"/>
  <c r="B9" i="37"/>
  <c r="F8" i="37"/>
  <c r="C8" i="37"/>
  <c r="E8" i="37" s="1"/>
  <c r="B8" i="37"/>
  <c r="F266" i="23"/>
  <c r="C266" i="23"/>
  <c r="B266" i="23"/>
  <c r="F265" i="23"/>
  <c r="C265" i="23"/>
  <c r="B265" i="23"/>
  <c r="F264" i="23"/>
  <c r="C264" i="23"/>
  <c r="B264" i="23"/>
  <c r="F263" i="23"/>
  <c r="C263" i="23"/>
  <c r="B263" i="23"/>
  <c r="F262" i="23"/>
  <c r="C262" i="23"/>
  <c r="B262" i="23"/>
  <c r="F261" i="23"/>
  <c r="C261" i="23"/>
  <c r="B261" i="23"/>
  <c r="F260" i="23"/>
  <c r="C260" i="23"/>
  <c r="B260" i="23"/>
  <c r="F259" i="23"/>
  <c r="C259" i="23"/>
  <c r="B259" i="23"/>
  <c r="F258" i="23"/>
  <c r="C258" i="23"/>
  <c r="B258" i="23"/>
  <c r="F257" i="23"/>
  <c r="C257" i="23"/>
  <c r="B257" i="23"/>
  <c r="F256" i="23"/>
  <c r="C256" i="23"/>
  <c r="B256" i="23"/>
  <c r="F255" i="23"/>
  <c r="C255" i="23"/>
  <c r="B255" i="23"/>
  <c r="F254" i="23"/>
  <c r="C254" i="23"/>
  <c r="B254" i="23"/>
  <c r="F253" i="23"/>
  <c r="C253" i="23"/>
  <c r="B253" i="23"/>
  <c r="F252" i="23"/>
  <c r="C252" i="23"/>
  <c r="B252" i="23"/>
  <c r="F251" i="23"/>
  <c r="C251" i="23"/>
  <c r="B251" i="23"/>
  <c r="F250" i="23"/>
  <c r="C250" i="23"/>
  <c r="B250" i="23"/>
  <c r="F249" i="23"/>
  <c r="C249" i="23"/>
  <c r="B249" i="23"/>
  <c r="F248" i="23"/>
  <c r="C248" i="23"/>
  <c r="B248" i="23"/>
  <c r="F247" i="23"/>
  <c r="C247" i="23"/>
  <c r="B247" i="23"/>
  <c r="F246" i="23"/>
  <c r="C246" i="23"/>
  <c r="B246" i="23"/>
  <c r="F245" i="23"/>
  <c r="C245" i="23"/>
  <c r="B245" i="23"/>
  <c r="F244" i="23"/>
  <c r="C244" i="23"/>
  <c r="B244" i="23"/>
  <c r="F243" i="23"/>
  <c r="C243" i="23"/>
  <c r="B243" i="23"/>
  <c r="F242" i="23"/>
  <c r="C242" i="23"/>
  <c r="B242" i="23"/>
  <c r="F241" i="23"/>
  <c r="C241" i="23"/>
  <c r="B241" i="23"/>
  <c r="F240" i="23"/>
  <c r="C240" i="23"/>
  <c r="B240" i="23"/>
  <c r="F239" i="23"/>
  <c r="C239" i="23"/>
  <c r="B239" i="23"/>
  <c r="F238" i="23"/>
  <c r="C238" i="23"/>
  <c r="B238" i="23"/>
  <c r="F237" i="23"/>
  <c r="C237" i="23"/>
  <c r="B237" i="23"/>
  <c r="F236" i="23"/>
  <c r="C236" i="23"/>
  <c r="B236" i="23"/>
  <c r="F235" i="23"/>
  <c r="C235" i="23"/>
  <c r="B235" i="23"/>
  <c r="F234" i="23"/>
  <c r="C234" i="23"/>
  <c r="B234" i="23"/>
  <c r="F233" i="23"/>
  <c r="C233" i="23"/>
  <c r="E233" i="23" s="1"/>
  <c r="B233" i="23"/>
  <c r="F232" i="23"/>
  <c r="C232" i="23"/>
  <c r="B232" i="23"/>
  <c r="F231" i="23"/>
  <c r="C231" i="23"/>
  <c r="B231" i="23"/>
  <c r="F230" i="23"/>
  <c r="C230" i="23"/>
  <c r="B230" i="23"/>
  <c r="F229" i="23"/>
  <c r="C229" i="23"/>
  <c r="B229" i="23"/>
  <c r="F228" i="23"/>
  <c r="C228" i="23"/>
  <c r="B228" i="23"/>
  <c r="F227" i="23"/>
  <c r="C227" i="23"/>
  <c r="B227" i="23"/>
  <c r="F226" i="23"/>
  <c r="C226" i="23"/>
  <c r="B226" i="23"/>
  <c r="F225" i="23"/>
  <c r="C225" i="23"/>
  <c r="B225" i="23"/>
  <c r="F224" i="23"/>
  <c r="C224" i="23"/>
  <c r="B224" i="23"/>
  <c r="F223" i="23"/>
  <c r="C223" i="23"/>
  <c r="B223" i="23"/>
  <c r="F222" i="23"/>
  <c r="C222" i="23"/>
  <c r="B222" i="23"/>
  <c r="F221" i="23"/>
  <c r="C221" i="23"/>
  <c r="B221" i="23"/>
  <c r="F220" i="23"/>
  <c r="C220" i="23"/>
  <c r="B220" i="23"/>
  <c r="F219" i="23"/>
  <c r="C219" i="23"/>
  <c r="B219" i="23"/>
  <c r="F218" i="23"/>
  <c r="C218" i="23"/>
  <c r="B218" i="23"/>
  <c r="F217" i="23"/>
  <c r="C217" i="23"/>
  <c r="B217" i="23"/>
  <c r="F216" i="23"/>
  <c r="C216" i="23"/>
  <c r="B216" i="23"/>
  <c r="F215" i="23"/>
  <c r="C215" i="23"/>
  <c r="B215" i="23"/>
  <c r="F214" i="23"/>
  <c r="C214" i="23"/>
  <c r="B214" i="23"/>
  <c r="F213" i="23"/>
  <c r="C213" i="23"/>
  <c r="B213" i="23"/>
  <c r="F212" i="23"/>
  <c r="C212" i="23"/>
  <c r="B212" i="23"/>
  <c r="F211" i="23"/>
  <c r="C211" i="23"/>
  <c r="B211" i="23"/>
  <c r="F210" i="23"/>
  <c r="C210" i="23"/>
  <c r="B210" i="23"/>
  <c r="F209" i="23"/>
  <c r="C209" i="23"/>
  <c r="B209" i="23"/>
  <c r="F208" i="23"/>
  <c r="C208" i="23"/>
  <c r="B208" i="23"/>
  <c r="F207" i="23"/>
  <c r="C207" i="23"/>
  <c r="B207" i="23"/>
  <c r="F206" i="23"/>
  <c r="C206" i="23"/>
  <c r="B206" i="23"/>
  <c r="F205" i="23"/>
  <c r="C205" i="23"/>
  <c r="B205" i="23"/>
  <c r="F204" i="23"/>
  <c r="C204" i="23"/>
  <c r="B204" i="23"/>
  <c r="F203" i="23"/>
  <c r="C203" i="23"/>
  <c r="B203" i="23"/>
  <c r="F202" i="23"/>
  <c r="C202" i="23"/>
  <c r="B202" i="23"/>
  <c r="F201" i="23"/>
  <c r="C201" i="23"/>
  <c r="B201" i="23"/>
  <c r="F200" i="23"/>
  <c r="C200" i="23"/>
  <c r="B200" i="23"/>
  <c r="F199" i="23"/>
  <c r="C199" i="23"/>
  <c r="B199" i="23"/>
  <c r="F198" i="23"/>
  <c r="C198" i="23"/>
  <c r="B198" i="23"/>
  <c r="F197" i="23"/>
  <c r="C197" i="23"/>
  <c r="B197" i="23"/>
  <c r="F196" i="23"/>
  <c r="C196" i="23"/>
  <c r="B196" i="23"/>
  <c r="F195" i="23"/>
  <c r="C195" i="23"/>
  <c r="B195" i="23"/>
  <c r="F194" i="23"/>
  <c r="C194" i="23"/>
  <c r="B194" i="23"/>
  <c r="F193" i="23"/>
  <c r="C193" i="23"/>
  <c r="E193" i="23" s="1"/>
  <c r="B193" i="23"/>
  <c r="F192" i="23"/>
  <c r="C192" i="23"/>
  <c r="B192" i="23"/>
  <c r="F191" i="23"/>
  <c r="C191" i="23"/>
  <c r="B191" i="23"/>
  <c r="F190" i="23"/>
  <c r="C190" i="23"/>
  <c r="B190" i="23"/>
  <c r="F189" i="23"/>
  <c r="C189" i="23"/>
  <c r="B189" i="23"/>
  <c r="F188" i="23"/>
  <c r="C188" i="23"/>
  <c r="B188" i="23"/>
  <c r="F187" i="23"/>
  <c r="C187" i="23"/>
  <c r="B187" i="23"/>
  <c r="F186" i="23"/>
  <c r="C186" i="23"/>
  <c r="B186" i="23"/>
  <c r="F185" i="23"/>
  <c r="C185" i="23"/>
  <c r="B185" i="23"/>
  <c r="F184" i="23"/>
  <c r="C184" i="23"/>
  <c r="B184" i="23"/>
  <c r="F183" i="23"/>
  <c r="C183" i="23"/>
  <c r="B183" i="23"/>
  <c r="F182" i="23"/>
  <c r="C182" i="23"/>
  <c r="B182" i="23"/>
  <c r="F181" i="23"/>
  <c r="C181" i="23"/>
  <c r="B181" i="23"/>
  <c r="F180" i="23"/>
  <c r="C180" i="23"/>
  <c r="B180" i="23"/>
  <c r="F179" i="23"/>
  <c r="C179" i="23"/>
  <c r="B179" i="23"/>
  <c r="F178" i="23"/>
  <c r="C178" i="23"/>
  <c r="B178" i="23"/>
  <c r="F177" i="23"/>
  <c r="C177" i="23"/>
  <c r="B177" i="23"/>
  <c r="F176" i="23"/>
  <c r="C176" i="23"/>
  <c r="B176" i="23"/>
  <c r="F175" i="23"/>
  <c r="C175" i="23"/>
  <c r="B175" i="23"/>
  <c r="F174" i="23"/>
  <c r="C174" i="23"/>
  <c r="B174" i="23"/>
  <c r="F173" i="23"/>
  <c r="C173" i="23"/>
  <c r="B173" i="23"/>
  <c r="F172" i="23"/>
  <c r="C172" i="23"/>
  <c r="B172" i="23"/>
  <c r="F171" i="23"/>
  <c r="C171" i="23"/>
  <c r="B171" i="23"/>
  <c r="F170" i="23"/>
  <c r="C170" i="23"/>
  <c r="B170" i="23"/>
  <c r="F169" i="23"/>
  <c r="C169" i="23"/>
  <c r="B169" i="23"/>
  <c r="F168" i="23"/>
  <c r="C168" i="23"/>
  <c r="B168" i="23"/>
  <c r="F167" i="23"/>
  <c r="C167" i="23"/>
  <c r="B167" i="23"/>
  <c r="F166" i="23"/>
  <c r="C166" i="23"/>
  <c r="B166" i="23"/>
  <c r="F165" i="23"/>
  <c r="C165" i="23"/>
  <c r="B165" i="23"/>
  <c r="F164" i="23"/>
  <c r="C164" i="23"/>
  <c r="B164" i="23"/>
  <c r="F163" i="23"/>
  <c r="C163" i="23"/>
  <c r="B163" i="23"/>
  <c r="F162" i="23"/>
  <c r="C162" i="23"/>
  <c r="B162" i="23"/>
  <c r="F161" i="23"/>
  <c r="C161" i="23"/>
  <c r="B161" i="23"/>
  <c r="F160" i="23"/>
  <c r="C160" i="23"/>
  <c r="B160" i="23"/>
  <c r="F159" i="23"/>
  <c r="C159" i="23"/>
  <c r="B159" i="23"/>
  <c r="F158" i="23"/>
  <c r="C158" i="23"/>
  <c r="B158" i="23"/>
  <c r="F157" i="23"/>
  <c r="C157" i="23"/>
  <c r="B157" i="23"/>
  <c r="F156" i="23"/>
  <c r="C156" i="23"/>
  <c r="B156" i="23"/>
  <c r="F155" i="23"/>
  <c r="C155" i="23"/>
  <c r="B155" i="23"/>
  <c r="F154" i="23"/>
  <c r="C154" i="23"/>
  <c r="B154" i="23"/>
  <c r="F153" i="23"/>
  <c r="C153" i="23"/>
  <c r="B153" i="23"/>
  <c r="F152" i="23"/>
  <c r="C152" i="23"/>
  <c r="B152" i="23"/>
  <c r="F151" i="23"/>
  <c r="C151" i="23"/>
  <c r="B151" i="23"/>
  <c r="F150" i="23"/>
  <c r="C150" i="23"/>
  <c r="B150" i="23"/>
  <c r="F149" i="23"/>
  <c r="C149" i="23"/>
  <c r="B149" i="23"/>
  <c r="F148" i="23"/>
  <c r="C148" i="23"/>
  <c r="B148" i="23"/>
  <c r="F147" i="23"/>
  <c r="C147" i="23"/>
  <c r="B147" i="23"/>
  <c r="F146" i="23"/>
  <c r="C146" i="23"/>
  <c r="B146" i="23"/>
  <c r="F145" i="23"/>
  <c r="C145" i="23"/>
  <c r="B145" i="23"/>
  <c r="F144" i="23"/>
  <c r="C144" i="23"/>
  <c r="B144" i="23"/>
  <c r="F143" i="23"/>
  <c r="C143" i="23"/>
  <c r="B143" i="23"/>
  <c r="F142" i="23"/>
  <c r="C142" i="23"/>
  <c r="B142" i="23"/>
  <c r="F141" i="23"/>
  <c r="C141" i="23"/>
  <c r="B141" i="23"/>
  <c r="F140" i="23"/>
  <c r="C140" i="23"/>
  <c r="B140" i="23"/>
  <c r="F139" i="23"/>
  <c r="C139" i="23"/>
  <c r="B139" i="23"/>
  <c r="F138" i="23"/>
  <c r="C138" i="23"/>
  <c r="B138" i="23"/>
  <c r="F137" i="23"/>
  <c r="C137" i="23"/>
  <c r="B137" i="23"/>
  <c r="F136" i="23"/>
  <c r="C136" i="23"/>
  <c r="B136" i="23"/>
  <c r="F135" i="23"/>
  <c r="C135" i="23"/>
  <c r="B135" i="23"/>
  <c r="F134" i="23"/>
  <c r="C134" i="23"/>
  <c r="B134" i="23"/>
  <c r="F133" i="23"/>
  <c r="C133" i="23"/>
  <c r="B133" i="23"/>
  <c r="F132" i="23"/>
  <c r="C132" i="23"/>
  <c r="B132" i="23"/>
  <c r="F131" i="23"/>
  <c r="C131" i="23"/>
  <c r="B131" i="23"/>
  <c r="F130" i="23"/>
  <c r="C130" i="23"/>
  <c r="B130" i="23"/>
  <c r="F129" i="23"/>
  <c r="C129" i="23"/>
  <c r="B129" i="23"/>
  <c r="F128" i="23"/>
  <c r="C128" i="23"/>
  <c r="B128" i="23"/>
  <c r="F127" i="23"/>
  <c r="C127" i="23"/>
  <c r="B127" i="23"/>
  <c r="F126" i="23"/>
  <c r="C126" i="23"/>
  <c r="B126" i="23"/>
  <c r="F125" i="23"/>
  <c r="C125" i="23"/>
  <c r="B125" i="23"/>
  <c r="F124" i="23"/>
  <c r="C124" i="23"/>
  <c r="B124" i="23"/>
  <c r="F123" i="23"/>
  <c r="C123" i="23"/>
  <c r="B123" i="23"/>
  <c r="F122" i="23"/>
  <c r="C122" i="23"/>
  <c r="B122" i="23"/>
  <c r="F121" i="23"/>
  <c r="C121" i="23"/>
  <c r="B121" i="23"/>
  <c r="F120" i="23"/>
  <c r="C120" i="23"/>
  <c r="B120" i="23"/>
  <c r="F119" i="23"/>
  <c r="C119" i="23"/>
  <c r="B119" i="23"/>
  <c r="F118" i="23"/>
  <c r="C118" i="23"/>
  <c r="B118" i="23"/>
  <c r="F117" i="23"/>
  <c r="C117" i="23"/>
  <c r="B117" i="23"/>
  <c r="F116" i="23"/>
  <c r="C116" i="23"/>
  <c r="B116" i="23"/>
  <c r="F115" i="23"/>
  <c r="C115" i="23"/>
  <c r="B115" i="23"/>
  <c r="F114" i="23"/>
  <c r="C114" i="23"/>
  <c r="B114" i="23"/>
  <c r="F113" i="23"/>
  <c r="C113" i="23"/>
  <c r="B113" i="23"/>
  <c r="F112" i="23"/>
  <c r="C112" i="23"/>
  <c r="B112" i="23"/>
  <c r="F111" i="23"/>
  <c r="C111" i="23"/>
  <c r="B111" i="23"/>
  <c r="F110" i="23"/>
  <c r="C110" i="23"/>
  <c r="B110" i="23"/>
  <c r="F109" i="23"/>
  <c r="C109" i="23"/>
  <c r="B109" i="23"/>
  <c r="F108" i="23"/>
  <c r="C108" i="23"/>
  <c r="B108" i="23"/>
  <c r="F107" i="23"/>
  <c r="C107" i="23"/>
  <c r="B107" i="23"/>
  <c r="F106" i="23"/>
  <c r="C106" i="23"/>
  <c r="B106" i="23"/>
  <c r="F105" i="23"/>
  <c r="C105" i="23"/>
  <c r="B105" i="23"/>
  <c r="F104" i="23"/>
  <c r="C104" i="23"/>
  <c r="B104" i="23"/>
  <c r="F103" i="23"/>
  <c r="C103" i="23"/>
  <c r="B103" i="23"/>
  <c r="F102" i="23"/>
  <c r="C102" i="23"/>
  <c r="B102" i="23"/>
  <c r="F101" i="23"/>
  <c r="C101" i="23"/>
  <c r="B101" i="23"/>
  <c r="F100" i="23"/>
  <c r="C100" i="23"/>
  <c r="B100" i="23"/>
  <c r="F99" i="23"/>
  <c r="C99" i="23"/>
  <c r="B99" i="23"/>
  <c r="F98" i="23"/>
  <c r="C98" i="23"/>
  <c r="B98" i="23"/>
  <c r="F97" i="23"/>
  <c r="C97" i="23"/>
  <c r="B97" i="23"/>
  <c r="F96" i="23"/>
  <c r="C96" i="23"/>
  <c r="B96" i="23"/>
  <c r="F95" i="23"/>
  <c r="C95" i="23"/>
  <c r="B95" i="23"/>
  <c r="F94" i="23"/>
  <c r="C94" i="23"/>
  <c r="B94" i="23"/>
  <c r="F93" i="23"/>
  <c r="C93" i="23"/>
  <c r="B93" i="23"/>
  <c r="F92" i="23"/>
  <c r="C92" i="23"/>
  <c r="B92" i="23"/>
  <c r="F91" i="23"/>
  <c r="C91" i="23"/>
  <c r="B91" i="23"/>
  <c r="F90" i="23"/>
  <c r="C90" i="23"/>
  <c r="B90" i="23"/>
  <c r="F89" i="23"/>
  <c r="C89" i="23"/>
  <c r="B89" i="23"/>
  <c r="F88" i="23"/>
  <c r="C88" i="23"/>
  <c r="B88" i="23"/>
  <c r="F87" i="23"/>
  <c r="C87" i="23"/>
  <c r="B87" i="23"/>
  <c r="F86" i="23"/>
  <c r="C86" i="23"/>
  <c r="B86" i="23"/>
  <c r="F85" i="23"/>
  <c r="C85" i="23"/>
  <c r="B85" i="23"/>
  <c r="F84" i="23"/>
  <c r="C84" i="23"/>
  <c r="B84" i="23"/>
  <c r="F83" i="23"/>
  <c r="C83" i="23"/>
  <c r="B83" i="23"/>
  <c r="F82" i="23"/>
  <c r="C82" i="23"/>
  <c r="B82" i="23"/>
  <c r="F81" i="23"/>
  <c r="C81" i="23"/>
  <c r="B81" i="23"/>
  <c r="F80" i="23"/>
  <c r="C80" i="23"/>
  <c r="B80" i="23"/>
  <c r="F79" i="23"/>
  <c r="C79" i="23"/>
  <c r="B79" i="23"/>
  <c r="F78" i="23"/>
  <c r="C78" i="23"/>
  <c r="B78" i="23"/>
  <c r="F77" i="23"/>
  <c r="C77" i="23"/>
  <c r="B77" i="23"/>
  <c r="F76" i="23"/>
  <c r="C76" i="23"/>
  <c r="B76" i="23"/>
  <c r="F75" i="23"/>
  <c r="C75" i="23"/>
  <c r="E75" i="23" s="1"/>
  <c r="B75" i="23"/>
  <c r="F74" i="23"/>
  <c r="C74" i="23"/>
  <c r="B74" i="23"/>
  <c r="F73" i="23"/>
  <c r="C73" i="23"/>
  <c r="B73" i="23"/>
  <c r="F72" i="23"/>
  <c r="C72" i="23"/>
  <c r="B72" i="23"/>
  <c r="F71" i="23"/>
  <c r="C71" i="23"/>
  <c r="B71" i="23"/>
  <c r="F70" i="23"/>
  <c r="C70" i="23"/>
  <c r="B70" i="23"/>
  <c r="F69" i="23"/>
  <c r="C69" i="23"/>
  <c r="B69" i="23"/>
  <c r="F68" i="23"/>
  <c r="C68" i="23"/>
  <c r="B68" i="23"/>
  <c r="F67" i="23"/>
  <c r="C67" i="23"/>
  <c r="B67" i="23"/>
  <c r="F66" i="23"/>
  <c r="C66" i="23"/>
  <c r="B66" i="23"/>
  <c r="F65" i="23"/>
  <c r="C65" i="23"/>
  <c r="B65" i="23"/>
  <c r="F64" i="23"/>
  <c r="C64" i="23"/>
  <c r="B64" i="23"/>
  <c r="F63" i="23"/>
  <c r="C63" i="23"/>
  <c r="B63" i="23"/>
  <c r="F62" i="23"/>
  <c r="C62" i="23"/>
  <c r="B62" i="23"/>
  <c r="F61" i="23"/>
  <c r="C61" i="23"/>
  <c r="B61" i="23"/>
  <c r="F60" i="23"/>
  <c r="C60" i="23"/>
  <c r="B60" i="23"/>
  <c r="F59" i="23"/>
  <c r="C59" i="23"/>
  <c r="B59" i="23"/>
  <c r="F58" i="23"/>
  <c r="C58" i="23"/>
  <c r="B58" i="23"/>
  <c r="F57" i="23"/>
  <c r="C57" i="23"/>
  <c r="B57" i="23"/>
  <c r="F56" i="23"/>
  <c r="C56" i="23"/>
  <c r="B56" i="23"/>
  <c r="F55" i="23"/>
  <c r="C55" i="23"/>
  <c r="B55" i="23"/>
  <c r="F54" i="23"/>
  <c r="C54" i="23"/>
  <c r="B54" i="23"/>
  <c r="F53" i="23"/>
  <c r="C53" i="23"/>
  <c r="B53" i="23"/>
  <c r="F52" i="23"/>
  <c r="C52" i="23"/>
  <c r="B52" i="23"/>
  <c r="F51" i="23"/>
  <c r="C51" i="23"/>
  <c r="B51" i="23"/>
  <c r="F50" i="23"/>
  <c r="C50" i="23"/>
  <c r="B50" i="23"/>
  <c r="F49" i="23"/>
  <c r="C49" i="23"/>
  <c r="B49" i="23"/>
  <c r="F48" i="23"/>
  <c r="C48" i="23"/>
  <c r="B48" i="23"/>
  <c r="F47" i="23"/>
  <c r="C47" i="23"/>
  <c r="B47" i="23"/>
  <c r="F46" i="23"/>
  <c r="C46" i="23"/>
  <c r="B46" i="23"/>
  <c r="F45" i="23"/>
  <c r="C45" i="23"/>
  <c r="B45" i="23"/>
  <c r="F44" i="23"/>
  <c r="C44" i="23"/>
  <c r="B44" i="23"/>
  <c r="F43" i="23"/>
  <c r="C43" i="23"/>
  <c r="B43" i="23"/>
  <c r="F42" i="23"/>
  <c r="C42" i="23"/>
  <c r="B42" i="23"/>
  <c r="F41" i="23"/>
  <c r="C41" i="23"/>
  <c r="B41" i="23"/>
  <c r="F40" i="23"/>
  <c r="C40" i="23"/>
  <c r="B40" i="23"/>
  <c r="F39" i="23"/>
  <c r="C39" i="23"/>
  <c r="B39" i="23"/>
  <c r="F38" i="23"/>
  <c r="C38" i="23"/>
  <c r="B38" i="23"/>
  <c r="F37" i="23"/>
  <c r="C37" i="23"/>
  <c r="B37" i="23"/>
  <c r="F36" i="23"/>
  <c r="C36" i="23"/>
  <c r="B36" i="23"/>
  <c r="F35" i="23"/>
  <c r="C35" i="23"/>
  <c r="B35" i="23"/>
  <c r="F34" i="23"/>
  <c r="C34" i="23"/>
  <c r="B34" i="23"/>
  <c r="F33" i="23"/>
  <c r="C33" i="23"/>
  <c r="B33" i="23"/>
  <c r="F32" i="23"/>
  <c r="C32" i="23"/>
  <c r="E32" i="23" s="1"/>
  <c r="B32" i="23"/>
  <c r="F31" i="23"/>
  <c r="C31" i="23"/>
  <c r="B31" i="23"/>
  <c r="F30" i="23"/>
  <c r="C30" i="23"/>
  <c r="B30" i="23"/>
  <c r="F29" i="23"/>
  <c r="C29" i="23"/>
  <c r="B29" i="23"/>
  <c r="F28" i="23"/>
  <c r="C28" i="23"/>
  <c r="B28" i="23"/>
  <c r="F27" i="23"/>
  <c r="C27" i="23"/>
  <c r="B27" i="23"/>
  <c r="F26" i="23"/>
  <c r="C26" i="23"/>
  <c r="B26" i="23"/>
  <c r="F25" i="23"/>
  <c r="C25" i="23"/>
  <c r="B25" i="23"/>
  <c r="F24" i="23"/>
  <c r="C24" i="23"/>
  <c r="B24" i="23"/>
  <c r="F23" i="23"/>
  <c r="C23" i="23"/>
  <c r="B23" i="23"/>
  <c r="F22" i="23"/>
  <c r="C22" i="23"/>
  <c r="B22" i="23"/>
  <c r="F21" i="23"/>
  <c r="C21" i="23"/>
  <c r="B21" i="23"/>
  <c r="F20" i="23"/>
  <c r="C20" i="23"/>
  <c r="B20" i="23"/>
  <c r="F19" i="23"/>
  <c r="C19" i="23"/>
  <c r="B19" i="23"/>
  <c r="F18" i="23"/>
  <c r="C18" i="23"/>
  <c r="B18" i="23"/>
  <c r="F17" i="23"/>
  <c r="C17" i="23"/>
  <c r="B17" i="23"/>
  <c r="F16" i="23"/>
  <c r="C16" i="23"/>
  <c r="B16" i="23"/>
  <c r="F15" i="23"/>
  <c r="C15" i="23"/>
  <c r="B15" i="23"/>
  <c r="F14" i="23"/>
  <c r="C14" i="23"/>
  <c r="B14" i="23"/>
  <c r="F13" i="23"/>
  <c r="C13" i="23"/>
  <c r="B13" i="23"/>
  <c r="F12" i="23"/>
  <c r="C12" i="23"/>
  <c r="B12" i="23"/>
  <c r="F11" i="23"/>
  <c r="C11" i="23"/>
  <c r="B11" i="23"/>
  <c r="F10" i="23"/>
  <c r="C10" i="23"/>
  <c r="B10" i="23"/>
  <c r="F9" i="23"/>
  <c r="C9" i="23"/>
  <c r="B9" i="23"/>
  <c r="F8" i="23"/>
  <c r="C8" i="23"/>
  <c r="E8" i="23" s="1"/>
  <c r="B8" i="23"/>
  <c r="X652" i="34"/>
  <c r="F652" i="34"/>
  <c r="C652" i="34"/>
  <c r="B652" i="34"/>
  <c r="X651" i="34"/>
  <c r="F651" i="34"/>
  <c r="C651" i="34"/>
  <c r="B651" i="34"/>
  <c r="X650" i="34"/>
  <c r="F650" i="34"/>
  <c r="C650" i="34"/>
  <c r="B650" i="34"/>
  <c r="X649" i="34"/>
  <c r="F649" i="34"/>
  <c r="C649" i="34"/>
  <c r="B649" i="34"/>
  <c r="X648" i="34"/>
  <c r="F648" i="34"/>
  <c r="C648" i="34"/>
  <c r="B648" i="34"/>
  <c r="X647" i="34"/>
  <c r="F647" i="34"/>
  <c r="C647" i="34"/>
  <c r="B647" i="34"/>
  <c r="X646" i="34"/>
  <c r="F646" i="34"/>
  <c r="C646" i="34"/>
  <c r="B646" i="34"/>
  <c r="X645" i="34"/>
  <c r="F645" i="34"/>
  <c r="C645" i="34"/>
  <c r="B645" i="34"/>
  <c r="X644" i="34"/>
  <c r="F644" i="34"/>
  <c r="C644" i="34"/>
  <c r="B644" i="34"/>
  <c r="X643" i="34"/>
  <c r="F643" i="34"/>
  <c r="C643" i="34"/>
  <c r="B643" i="34"/>
  <c r="X642" i="34"/>
  <c r="F642" i="34"/>
  <c r="C642" i="34"/>
  <c r="B642" i="34"/>
  <c r="X641" i="34"/>
  <c r="F641" i="34"/>
  <c r="C641" i="34"/>
  <c r="B641" i="34"/>
  <c r="X640" i="34"/>
  <c r="F640" i="34"/>
  <c r="C640" i="34"/>
  <c r="B640" i="34"/>
  <c r="X639" i="34"/>
  <c r="F639" i="34"/>
  <c r="C639" i="34"/>
  <c r="B639" i="34"/>
  <c r="X638" i="34"/>
  <c r="F638" i="34"/>
  <c r="C638" i="34"/>
  <c r="B638" i="34"/>
  <c r="X637" i="34"/>
  <c r="F637" i="34"/>
  <c r="C637" i="34"/>
  <c r="B637" i="34"/>
  <c r="X636" i="34"/>
  <c r="F636" i="34"/>
  <c r="C636" i="34"/>
  <c r="B636" i="34"/>
  <c r="X635" i="34"/>
  <c r="F635" i="34"/>
  <c r="C635" i="34"/>
  <c r="B635" i="34"/>
  <c r="X634" i="34"/>
  <c r="F634" i="34"/>
  <c r="C634" i="34"/>
  <c r="B634" i="34"/>
  <c r="X633" i="34"/>
  <c r="F633" i="34"/>
  <c r="C633" i="34"/>
  <c r="B633" i="34"/>
  <c r="X632" i="34"/>
  <c r="F632" i="34"/>
  <c r="C632" i="34"/>
  <c r="B632" i="34"/>
  <c r="X631" i="34"/>
  <c r="F631" i="34"/>
  <c r="C631" i="34"/>
  <c r="B631" i="34"/>
  <c r="X630" i="34"/>
  <c r="F630" i="34"/>
  <c r="C630" i="34"/>
  <c r="B630" i="34"/>
  <c r="X629" i="34"/>
  <c r="F629" i="34"/>
  <c r="C629" i="34"/>
  <c r="B629" i="34"/>
  <c r="X628" i="34"/>
  <c r="F628" i="34"/>
  <c r="C628" i="34"/>
  <c r="B628" i="34"/>
  <c r="X627" i="34"/>
  <c r="F627" i="34"/>
  <c r="C627" i="34"/>
  <c r="E627" i="34" s="1"/>
  <c r="B627" i="34"/>
  <c r="X626" i="34"/>
  <c r="F626" i="34"/>
  <c r="C626" i="34"/>
  <c r="B626" i="34"/>
  <c r="X625" i="34"/>
  <c r="F625" i="34"/>
  <c r="C625" i="34"/>
  <c r="B625" i="34"/>
  <c r="X624" i="34"/>
  <c r="F624" i="34"/>
  <c r="C624" i="34"/>
  <c r="B624" i="34"/>
  <c r="X623" i="34"/>
  <c r="F623" i="34"/>
  <c r="C623" i="34"/>
  <c r="B623" i="34"/>
  <c r="X622" i="34"/>
  <c r="F622" i="34"/>
  <c r="C622" i="34"/>
  <c r="B622" i="34"/>
  <c r="X621" i="34"/>
  <c r="F621" i="34"/>
  <c r="C621" i="34"/>
  <c r="B621" i="34"/>
  <c r="X620" i="34"/>
  <c r="F620" i="34"/>
  <c r="C620" i="34"/>
  <c r="B620" i="34"/>
  <c r="X619" i="34"/>
  <c r="F619" i="34"/>
  <c r="C619" i="34"/>
  <c r="B619" i="34"/>
  <c r="X618" i="34"/>
  <c r="F618" i="34"/>
  <c r="C618" i="34"/>
  <c r="B618" i="34"/>
  <c r="X617" i="34"/>
  <c r="F617" i="34"/>
  <c r="C617" i="34"/>
  <c r="B617" i="34"/>
  <c r="X616" i="34"/>
  <c r="F616" i="34"/>
  <c r="C616" i="34"/>
  <c r="B616" i="34"/>
  <c r="X615" i="34"/>
  <c r="F615" i="34"/>
  <c r="C615" i="34"/>
  <c r="B615" i="34"/>
  <c r="X614" i="34"/>
  <c r="F614" i="34"/>
  <c r="C614" i="34"/>
  <c r="B614" i="34"/>
  <c r="X613" i="34"/>
  <c r="F613" i="34"/>
  <c r="C613" i="34"/>
  <c r="B613" i="34"/>
  <c r="X612" i="34"/>
  <c r="F612" i="34"/>
  <c r="C612" i="34"/>
  <c r="B612" i="34"/>
  <c r="X611" i="34"/>
  <c r="F611" i="34"/>
  <c r="C611" i="34"/>
  <c r="B611" i="34"/>
  <c r="X610" i="34"/>
  <c r="F610" i="34"/>
  <c r="C610" i="34"/>
  <c r="B610" i="34"/>
  <c r="X609" i="34"/>
  <c r="F609" i="34"/>
  <c r="C609" i="34"/>
  <c r="B609" i="34"/>
  <c r="X608" i="34"/>
  <c r="F608" i="34"/>
  <c r="C608" i="34"/>
  <c r="B608" i="34"/>
  <c r="X607" i="34"/>
  <c r="F607" i="34"/>
  <c r="C607" i="34"/>
  <c r="B607" i="34"/>
  <c r="X606" i="34"/>
  <c r="F606" i="34"/>
  <c r="C606" i="34"/>
  <c r="B606" i="34"/>
  <c r="X605" i="34"/>
  <c r="F605" i="34"/>
  <c r="C605" i="34"/>
  <c r="E605" i="34" s="1"/>
  <c r="B605" i="34"/>
  <c r="X604" i="34"/>
  <c r="F604" i="34"/>
  <c r="C604" i="34"/>
  <c r="B604" i="34"/>
  <c r="X603" i="34"/>
  <c r="F603" i="34"/>
  <c r="C603" i="34"/>
  <c r="B603" i="34"/>
  <c r="X602" i="34"/>
  <c r="F602" i="34"/>
  <c r="C602" i="34"/>
  <c r="B602" i="34"/>
  <c r="X601" i="34"/>
  <c r="F601" i="34"/>
  <c r="C601" i="34"/>
  <c r="B601" i="34"/>
  <c r="X600" i="34"/>
  <c r="F600" i="34"/>
  <c r="C600" i="34"/>
  <c r="B600" i="34"/>
  <c r="X599" i="34"/>
  <c r="F599" i="34"/>
  <c r="C599" i="34"/>
  <c r="B599" i="34"/>
  <c r="X598" i="34"/>
  <c r="F598" i="34"/>
  <c r="C598" i="34"/>
  <c r="B598" i="34"/>
  <c r="X597" i="34"/>
  <c r="F597" i="34"/>
  <c r="C597" i="34"/>
  <c r="B597" i="34"/>
  <c r="X596" i="34"/>
  <c r="F596" i="34"/>
  <c r="C596" i="34"/>
  <c r="B596" i="34"/>
  <c r="X595" i="34"/>
  <c r="F595" i="34"/>
  <c r="C595" i="34"/>
  <c r="B595" i="34"/>
  <c r="X594" i="34"/>
  <c r="F594" i="34"/>
  <c r="C594" i="34"/>
  <c r="B594" i="34"/>
  <c r="X593" i="34"/>
  <c r="F593" i="34"/>
  <c r="C593" i="34"/>
  <c r="B593" i="34"/>
  <c r="X592" i="34"/>
  <c r="F592" i="34"/>
  <c r="C592" i="34"/>
  <c r="B592" i="34"/>
  <c r="X591" i="34"/>
  <c r="F591" i="34"/>
  <c r="C591" i="34"/>
  <c r="B591" i="34"/>
  <c r="X590" i="34"/>
  <c r="F590" i="34"/>
  <c r="C590" i="34"/>
  <c r="B590" i="34"/>
  <c r="X589" i="34"/>
  <c r="F589" i="34"/>
  <c r="C589" i="34"/>
  <c r="B589" i="34"/>
  <c r="X588" i="34"/>
  <c r="F588" i="34"/>
  <c r="C588" i="34"/>
  <c r="B588" i="34"/>
  <c r="X587" i="34"/>
  <c r="F587" i="34"/>
  <c r="C587" i="34"/>
  <c r="B587" i="34"/>
  <c r="X586" i="34"/>
  <c r="F586" i="34"/>
  <c r="C586" i="34"/>
  <c r="B586" i="34"/>
  <c r="X585" i="34"/>
  <c r="F585" i="34"/>
  <c r="C585" i="34"/>
  <c r="B585" i="34"/>
  <c r="X584" i="34"/>
  <c r="F584" i="34"/>
  <c r="C584" i="34"/>
  <c r="B584" i="34"/>
  <c r="X583" i="34"/>
  <c r="F583" i="34"/>
  <c r="C583" i="34"/>
  <c r="B583" i="34"/>
  <c r="X582" i="34"/>
  <c r="F582" i="34"/>
  <c r="C582" i="34"/>
  <c r="B582" i="34"/>
  <c r="X581" i="34"/>
  <c r="F581" i="34"/>
  <c r="C581" i="34"/>
  <c r="B581" i="34"/>
  <c r="X580" i="34"/>
  <c r="F580" i="34"/>
  <c r="C580" i="34"/>
  <c r="E580" i="34" s="1"/>
  <c r="B580" i="34"/>
  <c r="X579" i="34"/>
  <c r="F579" i="34"/>
  <c r="C579" i="34"/>
  <c r="B579" i="34"/>
  <c r="X578" i="34"/>
  <c r="F578" i="34"/>
  <c r="C578" i="34"/>
  <c r="B578" i="34"/>
  <c r="X577" i="34"/>
  <c r="F577" i="34"/>
  <c r="C577" i="34"/>
  <c r="B577" i="34"/>
  <c r="X576" i="34"/>
  <c r="F576" i="34"/>
  <c r="C576" i="34"/>
  <c r="B576" i="34"/>
  <c r="X575" i="34"/>
  <c r="F575" i="34"/>
  <c r="C575" i="34"/>
  <c r="B575" i="34"/>
  <c r="X574" i="34"/>
  <c r="F574" i="34"/>
  <c r="C574" i="34"/>
  <c r="B574" i="34"/>
  <c r="X573" i="34"/>
  <c r="F573" i="34"/>
  <c r="C573" i="34"/>
  <c r="B573" i="34"/>
  <c r="X572" i="34"/>
  <c r="F572" i="34"/>
  <c r="C572" i="34"/>
  <c r="B572" i="34"/>
  <c r="X571" i="34"/>
  <c r="F571" i="34"/>
  <c r="C571" i="34"/>
  <c r="B571" i="34"/>
  <c r="X570" i="34"/>
  <c r="F570" i="34"/>
  <c r="C570" i="34"/>
  <c r="B570" i="34"/>
  <c r="X569" i="34"/>
  <c r="F569" i="34"/>
  <c r="C569" i="34"/>
  <c r="B569" i="34"/>
  <c r="X568" i="34"/>
  <c r="F568" i="34"/>
  <c r="C568" i="34"/>
  <c r="B568" i="34"/>
  <c r="X567" i="34"/>
  <c r="F567" i="34"/>
  <c r="C567" i="34"/>
  <c r="B567" i="34"/>
  <c r="X566" i="34"/>
  <c r="F566" i="34"/>
  <c r="C566" i="34"/>
  <c r="B566" i="34"/>
  <c r="X565" i="34"/>
  <c r="F565" i="34"/>
  <c r="C565" i="34"/>
  <c r="B565" i="34"/>
  <c r="X564" i="34"/>
  <c r="F564" i="34"/>
  <c r="C564" i="34"/>
  <c r="B564" i="34"/>
  <c r="X563" i="34"/>
  <c r="F563" i="34"/>
  <c r="C563" i="34"/>
  <c r="B563" i="34"/>
  <c r="X562" i="34"/>
  <c r="F562" i="34"/>
  <c r="C562" i="34"/>
  <c r="B562" i="34"/>
  <c r="X561" i="34"/>
  <c r="F561" i="34"/>
  <c r="C561" i="34"/>
  <c r="B561" i="34"/>
  <c r="X560" i="34"/>
  <c r="F560" i="34"/>
  <c r="C560" i="34"/>
  <c r="B560" i="34"/>
  <c r="X559" i="34"/>
  <c r="F559" i="34"/>
  <c r="C559" i="34"/>
  <c r="B559" i="34"/>
  <c r="X558" i="34"/>
  <c r="F558" i="34"/>
  <c r="C558" i="34"/>
  <c r="E558" i="34" s="1"/>
  <c r="B558" i="34"/>
  <c r="X557" i="34"/>
  <c r="F557" i="34"/>
  <c r="C557" i="34"/>
  <c r="B557" i="34"/>
  <c r="X556" i="34"/>
  <c r="F556" i="34"/>
  <c r="C556" i="34"/>
  <c r="B556" i="34"/>
  <c r="X555" i="34"/>
  <c r="F555" i="34"/>
  <c r="C555" i="34"/>
  <c r="B555" i="34"/>
  <c r="X554" i="34"/>
  <c r="F554" i="34"/>
  <c r="C554" i="34"/>
  <c r="B554" i="34"/>
  <c r="X553" i="34"/>
  <c r="F553" i="34"/>
  <c r="C553" i="34"/>
  <c r="B553" i="34"/>
  <c r="X552" i="34"/>
  <c r="F552" i="34"/>
  <c r="C552" i="34"/>
  <c r="B552" i="34"/>
  <c r="X551" i="34"/>
  <c r="F551" i="34"/>
  <c r="C551" i="34"/>
  <c r="B551" i="34"/>
  <c r="X550" i="34"/>
  <c r="F550" i="34"/>
  <c r="C550" i="34"/>
  <c r="B550" i="34"/>
  <c r="X549" i="34"/>
  <c r="F549" i="34"/>
  <c r="C549" i="34"/>
  <c r="B549" i="34"/>
  <c r="X548" i="34"/>
  <c r="F548" i="34"/>
  <c r="C548" i="34"/>
  <c r="B548" i="34"/>
  <c r="X547" i="34"/>
  <c r="F547" i="34"/>
  <c r="C547" i="34"/>
  <c r="B547" i="34"/>
  <c r="X546" i="34"/>
  <c r="F546" i="34"/>
  <c r="C546" i="34"/>
  <c r="B546" i="34"/>
  <c r="X545" i="34"/>
  <c r="F545" i="34"/>
  <c r="C545" i="34"/>
  <c r="B545" i="34"/>
  <c r="X544" i="34"/>
  <c r="F544" i="34"/>
  <c r="C544" i="34"/>
  <c r="B544" i="34"/>
  <c r="X543" i="34"/>
  <c r="F543" i="34"/>
  <c r="C543" i="34"/>
  <c r="B543" i="34"/>
  <c r="X542" i="34"/>
  <c r="F542" i="34"/>
  <c r="C542" i="34"/>
  <c r="E542" i="34" s="1"/>
  <c r="B542" i="34"/>
  <c r="X541" i="34"/>
  <c r="F541" i="34"/>
  <c r="C541" i="34"/>
  <c r="B541" i="34"/>
  <c r="X540" i="34"/>
  <c r="F540" i="34"/>
  <c r="C540" i="34"/>
  <c r="B540" i="34"/>
  <c r="X539" i="34"/>
  <c r="F539" i="34"/>
  <c r="C539" i="34"/>
  <c r="B539" i="34"/>
  <c r="X538" i="34"/>
  <c r="F538" i="34"/>
  <c r="C538" i="34"/>
  <c r="B538" i="34"/>
  <c r="X537" i="34"/>
  <c r="F537" i="34"/>
  <c r="C537" i="34"/>
  <c r="B537" i="34"/>
  <c r="X536" i="34"/>
  <c r="F536" i="34"/>
  <c r="C536" i="34"/>
  <c r="B536" i="34"/>
  <c r="X535" i="34"/>
  <c r="F535" i="34"/>
  <c r="C535" i="34"/>
  <c r="B535" i="34"/>
  <c r="X534" i="34"/>
  <c r="F534" i="34"/>
  <c r="C534" i="34"/>
  <c r="B534" i="34"/>
  <c r="X533" i="34"/>
  <c r="F533" i="34"/>
  <c r="C533" i="34"/>
  <c r="B533" i="34"/>
  <c r="X532" i="34"/>
  <c r="F532" i="34"/>
  <c r="C532" i="34"/>
  <c r="B532" i="34"/>
  <c r="X531" i="34"/>
  <c r="F531" i="34"/>
  <c r="C531" i="34"/>
  <c r="B531" i="34"/>
  <c r="X530" i="34"/>
  <c r="F530" i="34"/>
  <c r="C530" i="34"/>
  <c r="E530" i="34" s="1"/>
  <c r="B530" i="34"/>
  <c r="X529" i="34"/>
  <c r="F529" i="34"/>
  <c r="C529" i="34"/>
  <c r="B529" i="34"/>
  <c r="X528" i="34"/>
  <c r="F528" i="34"/>
  <c r="C528" i="34"/>
  <c r="B528" i="34"/>
  <c r="X527" i="34"/>
  <c r="F527" i="34"/>
  <c r="C527" i="34"/>
  <c r="B527" i="34"/>
  <c r="X526" i="34"/>
  <c r="F526" i="34"/>
  <c r="C526" i="34"/>
  <c r="B526" i="34"/>
  <c r="X525" i="34"/>
  <c r="F525" i="34"/>
  <c r="C525" i="34"/>
  <c r="B525" i="34"/>
  <c r="X524" i="34"/>
  <c r="F524" i="34"/>
  <c r="C524" i="34"/>
  <c r="B524" i="34"/>
  <c r="X523" i="34"/>
  <c r="F523" i="34"/>
  <c r="C523" i="34"/>
  <c r="B523" i="34"/>
  <c r="X522" i="34"/>
  <c r="F522" i="34"/>
  <c r="C522" i="34"/>
  <c r="B522" i="34"/>
  <c r="X521" i="34"/>
  <c r="F521" i="34"/>
  <c r="C521" i="34"/>
  <c r="B521" i="34"/>
  <c r="X520" i="34"/>
  <c r="F520" i="34"/>
  <c r="C520" i="34"/>
  <c r="B520" i="34"/>
  <c r="X519" i="34"/>
  <c r="F519" i="34"/>
  <c r="C519" i="34"/>
  <c r="B519" i="34"/>
  <c r="X518" i="34"/>
  <c r="F518" i="34"/>
  <c r="C518" i="34"/>
  <c r="B518" i="34"/>
  <c r="X517" i="34"/>
  <c r="F517" i="34"/>
  <c r="C517" i="34"/>
  <c r="B517" i="34"/>
  <c r="X516" i="34"/>
  <c r="F516" i="34"/>
  <c r="C516" i="34"/>
  <c r="B516" i="34"/>
  <c r="X515" i="34"/>
  <c r="F515" i="34"/>
  <c r="C515" i="34"/>
  <c r="B515" i="34"/>
  <c r="X514" i="34"/>
  <c r="F514" i="34"/>
  <c r="C514" i="34"/>
  <c r="B514" i="34"/>
  <c r="X513" i="34"/>
  <c r="F513" i="34"/>
  <c r="C513" i="34"/>
  <c r="B513" i="34"/>
  <c r="X512" i="34"/>
  <c r="F512" i="34"/>
  <c r="C512" i="34"/>
  <c r="B512" i="34"/>
  <c r="X511" i="34"/>
  <c r="F511" i="34"/>
  <c r="C511" i="34"/>
  <c r="B511" i="34"/>
  <c r="X510" i="34"/>
  <c r="F510" i="34"/>
  <c r="C510" i="34"/>
  <c r="B510" i="34"/>
  <c r="X509" i="34"/>
  <c r="F509" i="34"/>
  <c r="C509" i="34"/>
  <c r="B509" i="34"/>
  <c r="X508" i="34"/>
  <c r="F508" i="34"/>
  <c r="C508" i="34"/>
  <c r="B508" i="34"/>
  <c r="X507" i="34"/>
  <c r="F507" i="34"/>
  <c r="C507" i="34"/>
  <c r="B507" i="34"/>
  <c r="X506" i="34"/>
  <c r="F506" i="34"/>
  <c r="C506" i="34"/>
  <c r="B506" i="34"/>
  <c r="X505" i="34"/>
  <c r="F505" i="34"/>
  <c r="C505" i="34"/>
  <c r="B505" i="34"/>
  <c r="X504" i="34"/>
  <c r="F504" i="34"/>
  <c r="C504" i="34"/>
  <c r="B504" i="34"/>
  <c r="X503" i="34"/>
  <c r="F503" i="34"/>
  <c r="C503" i="34"/>
  <c r="B503" i="34"/>
  <c r="X502" i="34"/>
  <c r="F502" i="34"/>
  <c r="C502" i="34"/>
  <c r="B502" i="34"/>
  <c r="X501" i="34"/>
  <c r="F501" i="34"/>
  <c r="C501" i="34"/>
  <c r="B501" i="34"/>
  <c r="X500" i="34"/>
  <c r="F500" i="34"/>
  <c r="C500" i="34"/>
  <c r="B500" i="34"/>
  <c r="X499" i="34"/>
  <c r="F499" i="34"/>
  <c r="C499" i="34"/>
  <c r="B499" i="34"/>
  <c r="X498" i="34"/>
  <c r="F498" i="34"/>
  <c r="C498" i="34"/>
  <c r="B498" i="34"/>
  <c r="X497" i="34"/>
  <c r="F497" i="34"/>
  <c r="C497" i="34"/>
  <c r="B497" i="34"/>
  <c r="X496" i="34"/>
  <c r="F496" i="34"/>
  <c r="C496" i="34"/>
  <c r="B496" i="34"/>
  <c r="X495" i="34"/>
  <c r="F495" i="34"/>
  <c r="C495" i="34"/>
  <c r="B495" i="34"/>
  <c r="X494" i="34"/>
  <c r="F494" i="34"/>
  <c r="C494" i="34"/>
  <c r="B494" i="34"/>
  <c r="X493" i="34"/>
  <c r="F493" i="34"/>
  <c r="C493" i="34"/>
  <c r="B493" i="34"/>
  <c r="X492" i="34"/>
  <c r="F492" i="34"/>
  <c r="C492" i="34"/>
  <c r="B492" i="34"/>
  <c r="X491" i="34"/>
  <c r="F491" i="34"/>
  <c r="C491" i="34"/>
  <c r="B491" i="34"/>
  <c r="X490" i="34"/>
  <c r="F490" i="34"/>
  <c r="C490" i="34"/>
  <c r="B490" i="34"/>
  <c r="X489" i="34"/>
  <c r="F489" i="34"/>
  <c r="C489" i="34"/>
  <c r="B489" i="34"/>
  <c r="X488" i="34"/>
  <c r="F488" i="34"/>
  <c r="C488" i="34"/>
  <c r="B488" i="34"/>
  <c r="X487" i="34"/>
  <c r="F487" i="34"/>
  <c r="C487" i="34"/>
  <c r="B487" i="34"/>
  <c r="X486" i="34"/>
  <c r="F486" i="34"/>
  <c r="C486" i="34"/>
  <c r="B486" i="34"/>
  <c r="X485" i="34"/>
  <c r="F485" i="34"/>
  <c r="C485" i="34"/>
  <c r="B485" i="34"/>
  <c r="X484" i="34"/>
  <c r="F484" i="34"/>
  <c r="C484" i="34"/>
  <c r="B484" i="34"/>
  <c r="X483" i="34"/>
  <c r="F483" i="34"/>
  <c r="C483" i="34"/>
  <c r="B483" i="34"/>
  <c r="X482" i="34"/>
  <c r="F482" i="34"/>
  <c r="C482" i="34"/>
  <c r="B482" i="34"/>
  <c r="X481" i="34"/>
  <c r="F481" i="34"/>
  <c r="C481" i="34"/>
  <c r="B481" i="34"/>
  <c r="X480" i="34"/>
  <c r="F480" i="34"/>
  <c r="C480" i="34"/>
  <c r="B480" i="34"/>
  <c r="X479" i="34"/>
  <c r="F479" i="34"/>
  <c r="C479" i="34"/>
  <c r="B479" i="34"/>
  <c r="X478" i="34"/>
  <c r="F478" i="34"/>
  <c r="C478" i="34"/>
  <c r="B478" i="34"/>
  <c r="X477" i="34"/>
  <c r="F477" i="34"/>
  <c r="C477" i="34"/>
  <c r="B477" i="34"/>
  <c r="X476" i="34"/>
  <c r="F476" i="34"/>
  <c r="C476" i="34"/>
  <c r="E476" i="34" s="1"/>
  <c r="B476" i="34"/>
  <c r="X475" i="34"/>
  <c r="F475" i="34"/>
  <c r="C475" i="34"/>
  <c r="B475" i="34"/>
  <c r="X474" i="34"/>
  <c r="F474" i="34"/>
  <c r="C474" i="34"/>
  <c r="B474" i="34"/>
  <c r="X473" i="34"/>
  <c r="F473" i="34"/>
  <c r="C473" i="34"/>
  <c r="B473" i="34"/>
  <c r="X472" i="34"/>
  <c r="F472" i="34"/>
  <c r="C472" i="34"/>
  <c r="B472" i="34"/>
  <c r="X471" i="34"/>
  <c r="F471" i="34"/>
  <c r="C471" i="34"/>
  <c r="B471" i="34"/>
  <c r="X470" i="34"/>
  <c r="F470" i="34"/>
  <c r="C470" i="34"/>
  <c r="B470" i="34"/>
  <c r="X469" i="34"/>
  <c r="F469" i="34"/>
  <c r="C469" i="34"/>
  <c r="B469" i="34"/>
  <c r="X468" i="34"/>
  <c r="F468" i="34"/>
  <c r="C468" i="34"/>
  <c r="B468" i="34"/>
  <c r="X467" i="34"/>
  <c r="F467" i="34"/>
  <c r="C467" i="34"/>
  <c r="B467" i="34"/>
  <c r="X466" i="34"/>
  <c r="F466" i="34"/>
  <c r="C466" i="34"/>
  <c r="B466" i="34"/>
  <c r="X465" i="34"/>
  <c r="F465" i="34"/>
  <c r="C465" i="34"/>
  <c r="B465" i="34"/>
  <c r="X464" i="34"/>
  <c r="F464" i="34"/>
  <c r="C464" i="34"/>
  <c r="B464" i="34"/>
  <c r="X463" i="34"/>
  <c r="F463" i="34"/>
  <c r="C463" i="34"/>
  <c r="B463" i="34"/>
  <c r="X462" i="34"/>
  <c r="F462" i="34"/>
  <c r="C462" i="34"/>
  <c r="B462" i="34"/>
  <c r="X461" i="34"/>
  <c r="F461" i="34"/>
  <c r="C461" i="34"/>
  <c r="B461" i="34"/>
  <c r="X460" i="34"/>
  <c r="F460" i="34"/>
  <c r="C460" i="34"/>
  <c r="B460" i="34"/>
  <c r="X459" i="34"/>
  <c r="F459" i="34"/>
  <c r="C459" i="34"/>
  <c r="B459" i="34"/>
  <c r="X458" i="34"/>
  <c r="F458" i="34"/>
  <c r="C458" i="34"/>
  <c r="B458" i="34"/>
  <c r="X457" i="34"/>
  <c r="F457" i="34"/>
  <c r="C457" i="34"/>
  <c r="B457" i="34"/>
  <c r="X456" i="34"/>
  <c r="F456" i="34"/>
  <c r="C456" i="34"/>
  <c r="B456" i="34"/>
  <c r="X455" i="34"/>
  <c r="F455" i="34"/>
  <c r="C455" i="34"/>
  <c r="B455" i="34"/>
  <c r="X454" i="34"/>
  <c r="F454" i="34"/>
  <c r="C454" i="34"/>
  <c r="B454" i="34"/>
  <c r="X453" i="34"/>
  <c r="F453" i="34"/>
  <c r="C453" i="34"/>
  <c r="B453" i="34"/>
  <c r="X452" i="34"/>
  <c r="F452" i="34"/>
  <c r="C452" i="34"/>
  <c r="B452" i="34"/>
  <c r="X451" i="34"/>
  <c r="F451" i="34"/>
  <c r="C451" i="34"/>
  <c r="B451" i="34"/>
  <c r="X450" i="34"/>
  <c r="F450" i="34"/>
  <c r="C450" i="34"/>
  <c r="B450" i="34"/>
  <c r="X449" i="34"/>
  <c r="F449" i="34"/>
  <c r="C449" i="34"/>
  <c r="B449" i="34"/>
  <c r="X448" i="34"/>
  <c r="F448" i="34"/>
  <c r="C448" i="34"/>
  <c r="B448" i="34"/>
  <c r="X447" i="34"/>
  <c r="F447" i="34"/>
  <c r="C447" i="34"/>
  <c r="B447" i="34"/>
  <c r="X446" i="34"/>
  <c r="F446" i="34"/>
  <c r="C446" i="34"/>
  <c r="B446" i="34"/>
  <c r="X445" i="34"/>
  <c r="F445" i="34"/>
  <c r="C445" i="34"/>
  <c r="B445" i="34"/>
  <c r="X444" i="34"/>
  <c r="F444" i="34"/>
  <c r="C444" i="34"/>
  <c r="B444" i="34"/>
  <c r="X443" i="34"/>
  <c r="F443" i="34"/>
  <c r="C443" i="34"/>
  <c r="B443" i="34"/>
  <c r="X442" i="34"/>
  <c r="F442" i="34"/>
  <c r="C442" i="34"/>
  <c r="B442" i="34"/>
  <c r="X441" i="34"/>
  <c r="F441" i="34"/>
  <c r="C441" i="34"/>
  <c r="B441" i="34"/>
  <c r="X440" i="34"/>
  <c r="F440" i="34"/>
  <c r="C440" i="34"/>
  <c r="B440" i="34"/>
  <c r="X439" i="34"/>
  <c r="F439" i="34"/>
  <c r="C439" i="34"/>
  <c r="B439" i="34"/>
  <c r="X438" i="34"/>
  <c r="F438" i="34"/>
  <c r="C438" i="34"/>
  <c r="B438" i="34"/>
  <c r="X437" i="34"/>
  <c r="F437" i="34"/>
  <c r="C437" i="34"/>
  <c r="B437" i="34"/>
  <c r="X436" i="34"/>
  <c r="F436" i="34"/>
  <c r="C436" i="34"/>
  <c r="B436" i="34"/>
  <c r="X435" i="34"/>
  <c r="F435" i="34"/>
  <c r="C435" i="34"/>
  <c r="B435" i="34"/>
  <c r="X434" i="34"/>
  <c r="F434" i="34"/>
  <c r="C434" i="34"/>
  <c r="B434" i="34"/>
  <c r="X433" i="34"/>
  <c r="F433" i="34"/>
  <c r="C433" i="34"/>
  <c r="B433" i="34"/>
  <c r="X432" i="34"/>
  <c r="F432" i="34"/>
  <c r="C432" i="34"/>
  <c r="B432" i="34"/>
  <c r="X431" i="34"/>
  <c r="F431" i="34"/>
  <c r="C431" i="34"/>
  <c r="B431" i="34"/>
  <c r="X430" i="34"/>
  <c r="F430" i="34"/>
  <c r="C430" i="34"/>
  <c r="B430" i="34"/>
  <c r="X429" i="34"/>
  <c r="F429" i="34"/>
  <c r="C429" i="34"/>
  <c r="B429" i="34"/>
  <c r="X428" i="34"/>
  <c r="F428" i="34"/>
  <c r="C428" i="34"/>
  <c r="B428" i="34"/>
  <c r="X427" i="34"/>
  <c r="F427" i="34"/>
  <c r="C427" i="34"/>
  <c r="B427" i="34"/>
  <c r="X426" i="34"/>
  <c r="F426" i="34"/>
  <c r="C426" i="34"/>
  <c r="B426" i="34"/>
  <c r="X425" i="34"/>
  <c r="F425" i="34"/>
  <c r="C425" i="34"/>
  <c r="B425" i="34"/>
  <c r="X424" i="34"/>
  <c r="F424" i="34"/>
  <c r="C424" i="34"/>
  <c r="B424" i="34"/>
  <c r="X423" i="34"/>
  <c r="F423" i="34"/>
  <c r="C423" i="34"/>
  <c r="B423" i="34"/>
  <c r="X422" i="34"/>
  <c r="F422" i="34"/>
  <c r="C422" i="34"/>
  <c r="B422" i="34"/>
  <c r="X421" i="34"/>
  <c r="F421" i="34"/>
  <c r="C421" i="34"/>
  <c r="B421" i="34"/>
  <c r="X420" i="34"/>
  <c r="F420" i="34"/>
  <c r="C420" i="34"/>
  <c r="B420" i="34"/>
  <c r="X419" i="34"/>
  <c r="F419" i="34"/>
  <c r="C419" i="34"/>
  <c r="B419" i="34"/>
  <c r="X418" i="34"/>
  <c r="F418" i="34"/>
  <c r="C418" i="34"/>
  <c r="B418" i="34"/>
  <c r="X417" i="34"/>
  <c r="F417" i="34"/>
  <c r="C417" i="34"/>
  <c r="B417" i="34"/>
  <c r="X416" i="34"/>
  <c r="F416" i="34"/>
  <c r="C416" i="34"/>
  <c r="B416" i="34"/>
  <c r="X415" i="34"/>
  <c r="F415" i="34"/>
  <c r="C415" i="34"/>
  <c r="B415" i="34"/>
  <c r="X414" i="34"/>
  <c r="F414" i="34"/>
  <c r="C414" i="34"/>
  <c r="B414" i="34"/>
  <c r="X413" i="34"/>
  <c r="F413" i="34"/>
  <c r="C413" i="34"/>
  <c r="B413" i="34"/>
  <c r="X412" i="34"/>
  <c r="F412" i="34"/>
  <c r="C412" i="34"/>
  <c r="B412" i="34"/>
  <c r="X411" i="34"/>
  <c r="F411" i="34"/>
  <c r="C411" i="34"/>
  <c r="B411" i="34"/>
  <c r="X410" i="34"/>
  <c r="F410" i="34"/>
  <c r="C410" i="34"/>
  <c r="B410" i="34"/>
  <c r="X409" i="34"/>
  <c r="F409" i="34"/>
  <c r="C409" i="34"/>
  <c r="B409" i="34"/>
  <c r="X408" i="34"/>
  <c r="F408" i="34"/>
  <c r="C408" i="34"/>
  <c r="B408" i="34"/>
  <c r="X407" i="34"/>
  <c r="F407" i="34"/>
  <c r="C407" i="34"/>
  <c r="B407" i="34"/>
  <c r="X406" i="34"/>
  <c r="F406" i="34"/>
  <c r="C406" i="34"/>
  <c r="B406" i="34"/>
  <c r="X405" i="34"/>
  <c r="F405" i="34"/>
  <c r="C405" i="34"/>
  <c r="B405" i="34"/>
  <c r="X404" i="34"/>
  <c r="F404" i="34"/>
  <c r="C404" i="34"/>
  <c r="B404" i="34"/>
  <c r="X403" i="34"/>
  <c r="F403" i="34"/>
  <c r="C403" i="34"/>
  <c r="B403" i="34"/>
  <c r="X402" i="34"/>
  <c r="F402" i="34"/>
  <c r="C402" i="34"/>
  <c r="B402" i="34"/>
  <c r="X401" i="34"/>
  <c r="F401" i="34"/>
  <c r="C401" i="34"/>
  <c r="B401" i="34"/>
  <c r="X400" i="34"/>
  <c r="F400" i="34"/>
  <c r="C400" i="34"/>
  <c r="B400" i="34"/>
  <c r="X399" i="34"/>
  <c r="F399" i="34"/>
  <c r="C399" i="34"/>
  <c r="B399" i="34"/>
  <c r="X398" i="34"/>
  <c r="F398" i="34"/>
  <c r="C398" i="34"/>
  <c r="B398" i="34"/>
  <c r="X397" i="34"/>
  <c r="F397" i="34"/>
  <c r="C397" i="34"/>
  <c r="B397" i="34"/>
  <c r="X396" i="34"/>
  <c r="F396" i="34"/>
  <c r="C396" i="34"/>
  <c r="B396" i="34"/>
  <c r="X395" i="34"/>
  <c r="F395" i="34"/>
  <c r="C395" i="34"/>
  <c r="B395" i="34"/>
  <c r="X394" i="34"/>
  <c r="F394" i="34"/>
  <c r="C394" i="34"/>
  <c r="B394" i="34"/>
  <c r="X393" i="34"/>
  <c r="F393" i="34"/>
  <c r="C393" i="34"/>
  <c r="B393" i="34"/>
  <c r="X392" i="34"/>
  <c r="F392" i="34"/>
  <c r="C392" i="34"/>
  <c r="B392" i="34"/>
  <c r="X391" i="34"/>
  <c r="F391" i="34"/>
  <c r="C391" i="34"/>
  <c r="B391" i="34"/>
  <c r="X390" i="34"/>
  <c r="F390" i="34"/>
  <c r="C390" i="34"/>
  <c r="B390" i="34"/>
  <c r="X389" i="34"/>
  <c r="F389" i="34"/>
  <c r="C389" i="34"/>
  <c r="B389" i="34"/>
  <c r="X388" i="34"/>
  <c r="F388" i="34"/>
  <c r="C388" i="34"/>
  <c r="B388" i="34"/>
  <c r="X387" i="34"/>
  <c r="F387" i="34"/>
  <c r="C387" i="34"/>
  <c r="B387" i="34"/>
  <c r="X386" i="34"/>
  <c r="F386" i="34"/>
  <c r="C386" i="34"/>
  <c r="B386" i="34"/>
  <c r="X385" i="34"/>
  <c r="F385" i="34"/>
  <c r="C385" i="34"/>
  <c r="B385" i="34"/>
  <c r="X384" i="34"/>
  <c r="F384" i="34"/>
  <c r="C384" i="34"/>
  <c r="B384" i="34"/>
  <c r="X383" i="34"/>
  <c r="F383" i="34"/>
  <c r="C383" i="34"/>
  <c r="B383" i="34"/>
  <c r="X382" i="34"/>
  <c r="F382" i="34"/>
  <c r="C382" i="34"/>
  <c r="B382" i="34"/>
  <c r="X381" i="34"/>
  <c r="F381" i="34"/>
  <c r="C381" i="34"/>
  <c r="B381" i="34"/>
  <c r="X380" i="34"/>
  <c r="F380" i="34"/>
  <c r="C380" i="34"/>
  <c r="B380" i="34"/>
  <c r="X379" i="34"/>
  <c r="F379" i="34"/>
  <c r="C379" i="34"/>
  <c r="B379" i="34"/>
  <c r="X378" i="34"/>
  <c r="F378" i="34"/>
  <c r="C378" i="34"/>
  <c r="B378" i="34"/>
  <c r="X377" i="34"/>
  <c r="F377" i="34"/>
  <c r="C377" i="34"/>
  <c r="E377" i="34" s="1"/>
  <c r="B377" i="34"/>
  <c r="X376" i="34"/>
  <c r="F376" i="34"/>
  <c r="C376" i="34"/>
  <c r="B376" i="34"/>
  <c r="X375" i="34"/>
  <c r="F375" i="34"/>
  <c r="C375" i="34"/>
  <c r="B375" i="34"/>
  <c r="X374" i="34"/>
  <c r="F374" i="34"/>
  <c r="C374" i="34"/>
  <c r="B374" i="34"/>
  <c r="X373" i="34"/>
  <c r="F373" i="34"/>
  <c r="C373" i="34"/>
  <c r="B373" i="34"/>
  <c r="X372" i="34"/>
  <c r="F372" i="34"/>
  <c r="C372" i="34"/>
  <c r="B372" i="34"/>
  <c r="X371" i="34"/>
  <c r="F371" i="34"/>
  <c r="C371" i="34"/>
  <c r="B371" i="34"/>
  <c r="X370" i="34"/>
  <c r="F370" i="34"/>
  <c r="C370" i="34"/>
  <c r="B370" i="34"/>
  <c r="X369" i="34"/>
  <c r="F369" i="34"/>
  <c r="C369" i="34"/>
  <c r="B369" i="34"/>
  <c r="X368" i="34"/>
  <c r="F368" i="34"/>
  <c r="C368" i="34"/>
  <c r="B368" i="34"/>
  <c r="X367" i="34"/>
  <c r="F367" i="34"/>
  <c r="C367" i="34"/>
  <c r="B367" i="34"/>
  <c r="X366" i="34"/>
  <c r="F366" i="34"/>
  <c r="C366" i="34"/>
  <c r="B366" i="34"/>
  <c r="X365" i="34"/>
  <c r="F365" i="34"/>
  <c r="C365" i="34"/>
  <c r="B365" i="34"/>
  <c r="X364" i="34"/>
  <c r="F364" i="34"/>
  <c r="C364" i="34"/>
  <c r="B364" i="34"/>
  <c r="X363" i="34"/>
  <c r="F363" i="34"/>
  <c r="C363" i="34"/>
  <c r="B363" i="34"/>
  <c r="X362" i="34"/>
  <c r="F362" i="34"/>
  <c r="C362" i="34"/>
  <c r="B362" i="34"/>
  <c r="X361" i="34"/>
  <c r="F361" i="34"/>
  <c r="C361" i="34"/>
  <c r="B361" i="34"/>
  <c r="X360" i="34"/>
  <c r="F360" i="34"/>
  <c r="C360" i="34"/>
  <c r="B360" i="34"/>
  <c r="X359" i="34"/>
  <c r="F359" i="34"/>
  <c r="C359" i="34"/>
  <c r="B359" i="34"/>
  <c r="X358" i="34"/>
  <c r="F358" i="34"/>
  <c r="C358" i="34"/>
  <c r="B358" i="34"/>
  <c r="X357" i="34"/>
  <c r="F357" i="34"/>
  <c r="C357" i="34"/>
  <c r="B357" i="34"/>
  <c r="X356" i="34"/>
  <c r="F356" i="34"/>
  <c r="C356" i="34"/>
  <c r="B356" i="34"/>
  <c r="X355" i="34"/>
  <c r="F355" i="34"/>
  <c r="C355" i="34"/>
  <c r="B355" i="34"/>
  <c r="X354" i="34"/>
  <c r="F354" i="34"/>
  <c r="C354" i="34"/>
  <c r="B354" i="34"/>
  <c r="X353" i="34"/>
  <c r="F353" i="34"/>
  <c r="C353" i="34"/>
  <c r="B353" i="34"/>
  <c r="X352" i="34"/>
  <c r="F352" i="34"/>
  <c r="C352" i="34"/>
  <c r="B352" i="34"/>
  <c r="X351" i="34"/>
  <c r="F351" i="34"/>
  <c r="C351" i="34"/>
  <c r="B351" i="34"/>
  <c r="X350" i="34"/>
  <c r="F350" i="34"/>
  <c r="C350" i="34"/>
  <c r="B350" i="34"/>
  <c r="X349" i="34"/>
  <c r="F349" i="34"/>
  <c r="C349" i="34"/>
  <c r="B349" i="34"/>
  <c r="X348" i="34"/>
  <c r="F348" i="34"/>
  <c r="C348" i="34"/>
  <c r="B348" i="34"/>
  <c r="X347" i="34"/>
  <c r="F347" i="34"/>
  <c r="C347" i="34"/>
  <c r="B347" i="34"/>
  <c r="X346" i="34"/>
  <c r="F346" i="34"/>
  <c r="C346" i="34"/>
  <c r="B346" i="34"/>
  <c r="X345" i="34"/>
  <c r="F345" i="34"/>
  <c r="C345" i="34"/>
  <c r="B345" i="34"/>
  <c r="X344" i="34"/>
  <c r="F344" i="34"/>
  <c r="C344" i="34"/>
  <c r="B344" i="34"/>
  <c r="X343" i="34"/>
  <c r="F343" i="34"/>
  <c r="C343" i="34"/>
  <c r="B343" i="34"/>
  <c r="X342" i="34"/>
  <c r="F342" i="34"/>
  <c r="C342" i="34"/>
  <c r="B342" i="34"/>
  <c r="X341" i="34"/>
  <c r="F341" i="34"/>
  <c r="C341" i="34"/>
  <c r="B341" i="34"/>
  <c r="X340" i="34"/>
  <c r="F340" i="34"/>
  <c r="C340" i="34"/>
  <c r="B340" i="34"/>
  <c r="X339" i="34"/>
  <c r="F339" i="34"/>
  <c r="C339" i="34"/>
  <c r="B339" i="34"/>
  <c r="X338" i="34"/>
  <c r="F338" i="34"/>
  <c r="C338" i="34"/>
  <c r="B338" i="34"/>
  <c r="X337" i="34"/>
  <c r="F337" i="34"/>
  <c r="C337" i="34"/>
  <c r="B337" i="34"/>
  <c r="X336" i="34"/>
  <c r="F336" i="34"/>
  <c r="C336" i="34"/>
  <c r="B336" i="34"/>
  <c r="X335" i="34"/>
  <c r="F335" i="34"/>
  <c r="C335" i="34"/>
  <c r="B335" i="34"/>
  <c r="X334" i="34"/>
  <c r="F334" i="34"/>
  <c r="C334" i="34"/>
  <c r="B334" i="34"/>
  <c r="X333" i="34"/>
  <c r="F333" i="34"/>
  <c r="C333" i="34"/>
  <c r="B333" i="34"/>
  <c r="X332" i="34"/>
  <c r="F332" i="34"/>
  <c r="C332" i="34"/>
  <c r="B332" i="34"/>
  <c r="X331" i="34"/>
  <c r="F331" i="34"/>
  <c r="C331" i="34"/>
  <c r="B331" i="34"/>
  <c r="X330" i="34"/>
  <c r="F330" i="34"/>
  <c r="C330" i="34"/>
  <c r="B330" i="34"/>
  <c r="X329" i="34"/>
  <c r="F329" i="34"/>
  <c r="C329" i="34"/>
  <c r="B329" i="34"/>
  <c r="X328" i="34"/>
  <c r="F328" i="34"/>
  <c r="C328" i="34"/>
  <c r="B328" i="34"/>
  <c r="X327" i="34"/>
  <c r="F327" i="34"/>
  <c r="C327" i="34"/>
  <c r="B327" i="34"/>
  <c r="X326" i="34"/>
  <c r="F326" i="34"/>
  <c r="C326" i="34"/>
  <c r="B326" i="34"/>
  <c r="X325" i="34"/>
  <c r="F325" i="34"/>
  <c r="C325" i="34"/>
  <c r="B325" i="34"/>
  <c r="X324" i="34"/>
  <c r="F324" i="34"/>
  <c r="C324" i="34"/>
  <c r="B324" i="34"/>
  <c r="X323" i="34"/>
  <c r="F323" i="34"/>
  <c r="C323" i="34"/>
  <c r="B323" i="34"/>
  <c r="X322" i="34"/>
  <c r="F322" i="34"/>
  <c r="C322" i="34"/>
  <c r="B322" i="34"/>
  <c r="X321" i="34"/>
  <c r="F321" i="34"/>
  <c r="C321" i="34"/>
  <c r="B321" i="34"/>
  <c r="X320" i="34"/>
  <c r="F320" i="34"/>
  <c r="C320" i="34"/>
  <c r="B320" i="34"/>
  <c r="X319" i="34"/>
  <c r="F319" i="34"/>
  <c r="C319" i="34"/>
  <c r="B319" i="34"/>
  <c r="X318" i="34"/>
  <c r="F318" i="34"/>
  <c r="C318" i="34"/>
  <c r="B318" i="34"/>
  <c r="X317" i="34"/>
  <c r="F317" i="34"/>
  <c r="C317" i="34"/>
  <c r="B317" i="34"/>
  <c r="X316" i="34"/>
  <c r="F316" i="34"/>
  <c r="C316" i="34"/>
  <c r="B316" i="34"/>
  <c r="X315" i="34"/>
  <c r="F315" i="34"/>
  <c r="C315" i="34"/>
  <c r="B315" i="34"/>
  <c r="X314" i="34"/>
  <c r="F314" i="34"/>
  <c r="C314" i="34"/>
  <c r="B314" i="34"/>
  <c r="X313" i="34"/>
  <c r="F313" i="34"/>
  <c r="C313" i="34"/>
  <c r="B313" i="34"/>
  <c r="X312" i="34"/>
  <c r="F312" i="34"/>
  <c r="C312" i="34"/>
  <c r="B312" i="34"/>
  <c r="X311" i="34"/>
  <c r="F311" i="34"/>
  <c r="C311" i="34"/>
  <c r="B311" i="34"/>
  <c r="X310" i="34"/>
  <c r="F310" i="34"/>
  <c r="C310" i="34"/>
  <c r="E310" i="34" s="1"/>
  <c r="B310" i="34"/>
  <c r="X309" i="34"/>
  <c r="F309" i="34"/>
  <c r="C309" i="34"/>
  <c r="B309" i="34"/>
  <c r="X308" i="34"/>
  <c r="F308" i="34"/>
  <c r="C308" i="34"/>
  <c r="B308" i="34"/>
  <c r="X307" i="34"/>
  <c r="F307" i="34"/>
  <c r="C307" i="34"/>
  <c r="B307" i="34"/>
  <c r="X306" i="34"/>
  <c r="F306" i="34"/>
  <c r="C306" i="34"/>
  <c r="B306" i="34"/>
  <c r="X305" i="34"/>
  <c r="F305" i="34"/>
  <c r="C305" i="34"/>
  <c r="B305" i="34"/>
  <c r="X304" i="34"/>
  <c r="F304" i="34"/>
  <c r="C304" i="34"/>
  <c r="B304" i="34"/>
  <c r="X303" i="34"/>
  <c r="F303" i="34"/>
  <c r="C303" i="34"/>
  <c r="B303" i="34"/>
  <c r="X302" i="34"/>
  <c r="F302" i="34"/>
  <c r="C302" i="34"/>
  <c r="B302" i="34"/>
  <c r="X301" i="34"/>
  <c r="F301" i="34"/>
  <c r="C301" i="34"/>
  <c r="B301" i="34"/>
  <c r="X300" i="34"/>
  <c r="F300" i="34"/>
  <c r="C300" i="34"/>
  <c r="B300" i="34"/>
  <c r="X299" i="34"/>
  <c r="F299" i="34"/>
  <c r="C299" i="34"/>
  <c r="B299" i="34"/>
  <c r="X298" i="34"/>
  <c r="F298" i="34"/>
  <c r="C298" i="34"/>
  <c r="B298" i="34"/>
  <c r="X297" i="34"/>
  <c r="F297" i="34"/>
  <c r="C297" i="34"/>
  <c r="B297" i="34"/>
  <c r="X296" i="34"/>
  <c r="F296" i="34"/>
  <c r="C296" i="34"/>
  <c r="B296" i="34"/>
  <c r="X295" i="34"/>
  <c r="F295" i="34"/>
  <c r="C295" i="34"/>
  <c r="B295" i="34"/>
  <c r="X294" i="34"/>
  <c r="F294" i="34"/>
  <c r="C294" i="34"/>
  <c r="B294" i="34"/>
  <c r="X293" i="34"/>
  <c r="F293" i="34"/>
  <c r="C293" i="34"/>
  <c r="B293" i="34"/>
  <c r="X292" i="34"/>
  <c r="F292" i="34"/>
  <c r="C292" i="34"/>
  <c r="B292" i="34"/>
  <c r="X291" i="34"/>
  <c r="F291" i="34"/>
  <c r="C291" i="34"/>
  <c r="B291" i="34"/>
  <c r="X290" i="34"/>
  <c r="F290" i="34"/>
  <c r="C290" i="34"/>
  <c r="B290" i="34"/>
  <c r="X289" i="34"/>
  <c r="F289" i="34"/>
  <c r="C289" i="34"/>
  <c r="B289" i="34"/>
  <c r="X288" i="34"/>
  <c r="F288" i="34"/>
  <c r="C288" i="34"/>
  <c r="B288" i="34"/>
  <c r="X287" i="34"/>
  <c r="F287" i="34"/>
  <c r="C287" i="34"/>
  <c r="B287" i="34"/>
  <c r="X286" i="34"/>
  <c r="F286" i="34"/>
  <c r="C286" i="34"/>
  <c r="B286" i="34"/>
  <c r="X285" i="34"/>
  <c r="F285" i="34"/>
  <c r="C285" i="34"/>
  <c r="B285" i="34"/>
  <c r="X284" i="34"/>
  <c r="F284" i="34"/>
  <c r="C284" i="34"/>
  <c r="B284" i="34"/>
  <c r="X283" i="34"/>
  <c r="F283" i="34"/>
  <c r="C283" i="34"/>
  <c r="B283" i="34"/>
  <c r="X282" i="34"/>
  <c r="F282" i="34"/>
  <c r="C282" i="34"/>
  <c r="B282" i="34"/>
  <c r="X281" i="34"/>
  <c r="F281" i="34"/>
  <c r="C281" i="34"/>
  <c r="B281" i="34"/>
  <c r="X280" i="34"/>
  <c r="F280" i="34"/>
  <c r="C280" i="34"/>
  <c r="B280" i="34"/>
  <c r="X279" i="34"/>
  <c r="F279" i="34"/>
  <c r="C279" i="34"/>
  <c r="B279" i="34"/>
  <c r="X278" i="34"/>
  <c r="F278" i="34"/>
  <c r="C278" i="34"/>
  <c r="B278" i="34"/>
  <c r="X277" i="34"/>
  <c r="F277" i="34"/>
  <c r="C277" i="34"/>
  <c r="B277" i="34"/>
  <c r="X276" i="34"/>
  <c r="F276" i="34"/>
  <c r="C276" i="34"/>
  <c r="B276" i="34"/>
  <c r="X275" i="34"/>
  <c r="F275" i="34"/>
  <c r="C275" i="34"/>
  <c r="B275" i="34"/>
  <c r="X274" i="34"/>
  <c r="F274" i="34"/>
  <c r="C274" i="34"/>
  <c r="B274" i="34"/>
  <c r="X273" i="34"/>
  <c r="F273" i="34"/>
  <c r="C273" i="34"/>
  <c r="B273" i="34"/>
  <c r="X272" i="34"/>
  <c r="F272" i="34"/>
  <c r="C272" i="34"/>
  <c r="B272" i="34"/>
  <c r="X271" i="34"/>
  <c r="F271" i="34"/>
  <c r="C271" i="34"/>
  <c r="B271" i="34"/>
  <c r="X270" i="34"/>
  <c r="F270" i="34"/>
  <c r="C270" i="34"/>
  <c r="B270" i="34"/>
  <c r="X269" i="34"/>
  <c r="F269" i="34"/>
  <c r="C269" i="34"/>
  <c r="E269" i="34" s="1"/>
  <c r="B269" i="34"/>
  <c r="X268" i="34"/>
  <c r="F268" i="34"/>
  <c r="C268" i="34"/>
  <c r="B268" i="34"/>
  <c r="X267" i="34"/>
  <c r="F267" i="34"/>
  <c r="C267" i="34"/>
  <c r="B267" i="34"/>
  <c r="X266" i="34"/>
  <c r="F266" i="34"/>
  <c r="C266" i="34"/>
  <c r="B266" i="34"/>
  <c r="X265" i="34"/>
  <c r="F265" i="34"/>
  <c r="C265" i="34"/>
  <c r="B265" i="34"/>
  <c r="X264" i="34"/>
  <c r="F264" i="34"/>
  <c r="C264" i="34"/>
  <c r="B264" i="34"/>
  <c r="X263" i="34"/>
  <c r="F263" i="34"/>
  <c r="C263" i="34"/>
  <c r="B263" i="34"/>
  <c r="X262" i="34"/>
  <c r="F262" i="34"/>
  <c r="C262" i="34"/>
  <c r="B262" i="34"/>
  <c r="X261" i="34"/>
  <c r="F261" i="34"/>
  <c r="C261" i="34"/>
  <c r="B261" i="34"/>
  <c r="X260" i="34"/>
  <c r="F260" i="34"/>
  <c r="C260" i="34"/>
  <c r="B260" i="34"/>
  <c r="X259" i="34"/>
  <c r="F259" i="34"/>
  <c r="C259" i="34"/>
  <c r="B259" i="34"/>
  <c r="X258" i="34"/>
  <c r="F258" i="34"/>
  <c r="C258" i="34"/>
  <c r="B258" i="34"/>
  <c r="X257" i="34"/>
  <c r="F257" i="34"/>
  <c r="C257" i="34"/>
  <c r="B257" i="34"/>
  <c r="X256" i="34"/>
  <c r="F256" i="34"/>
  <c r="C256" i="34"/>
  <c r="B256" i="34"/>
  <c r="X255" i="34"/>
  <c r="F255" i="34"/>
  <c r="C255" i="34"/>
  <c r="B255" i="34"/>
  <c r="X254" i="34"/>
  <c r="F254" i="34"/>
  <c r="C254" i="34"/>
  <c r="B254" i="34"/>
  <c r="X253" i="34"/>
  <c r="F253" i="34"/>
  <c r="C253" i="34"/>
  <c r="B253" i="34"/>
  <c r="X252" i="34"/>
  <c r="F252" i="34"/>
  <c r="C252" i="34"/>
  <c r="B252" i="34"/>
  <c r="X251" i="34"/>
  <c r="F251" i="34"/>
  <c r="C251" i="34"/>
  <c r="B251" i="34"/>
  <c r="X250" i="34"/>
  <c r="F250" i="34"/>
  <c r="C250" i="34"/>
  <c r="B250" i="34"/>
  <c r="X249" i="34"/>
  <c r="F249" i="34"/>
  <c r="C249" i="34"/>
  <c r="B249" i="34"/>
  <c r="X248" i="34"/>
  <c r="F248" i="34"/>
  <c r="C248" i="34"/>
  <c r="B248" i="34"/>
  <c r="X247" i="34"/>
  <c r="F247" i="34"/>
  <c r="C247" i="34"/>
  <c r="B247" i="34"/>
  <c r="X246" i="34"/>
  <c r="F246" i="34"/>
  <c r="C246" i="34"/>
  <c r="B246" i="34"/>
  <c r="X245" i="34"/>
  <c r="F245" i="34"/>
  <c r="C245" i="34"/>
  <c r="B245" i="34"/>
  <c r="X244" i="34"/>
  <c r="F244" i="34"/>
  <c r="C244" i="34"/>
  <c r="B244" i="34"/>
  <c r="X243" i="34"/>
  <c r="F243" i="34"/>
  <c r="C243" i="34"/>
  <c r="B243" i="34"/>
  <c r="X242" i="34"/>
  <c r="F242" i="34"/>
  <c r="C242" i="34"/>
  <c r="B242" i="34"/>
  <c r="X241" i="34"/>
  <c r="F241" i="34"/>
  <c r="C241" i="34"/>
  <c r="B241" i="34"/>
  <c r="X240" i="34"/>
  <c r="F240" i="34"/>
  <c r="C240" i="34"/>
  <c r="B240" i="34"/>
  <c r="X239" i="34"/>
  <c r="F239" i="34"/>
  <c r="C239" i="34"/>
  <c r="B239" i="34"/>
  <c r="X238" i="34"/>
  <c r="F238" i="34"/>
  <c r="C238" i="34"/>
  <c r="B238" i="34"/>
  <c r="X237" i="34"/>
  <c r="F237" i="34"/>
  <c r="C237" i="34"/>
  <c r="B237" i="34"/>
  <c r="X236" i="34"/>
  <c r="F236" i="34"/>
  <c r="C236" i="34"/>
  <c r="B236" i="34"/>
  <c r="X235" i="34"/>
  <c r="F235" i="34"/>
  <c r="C235" i="34"/>
  <c r="B235" i="34"/>
  <c r="X234" i="34"/>
  <c r="F234" i="34"/>
  <c r="C234" i="34"/>
  <c r="E234" i="34" s="1"/>
  <c r="B234" i="34"/>
  <c r="X233" i="34"/>
  <c r="F233" i="34"/>
  <c r="C233" i="34"/>
  <c r="B233" i="34"/>
  <c r="X232" i="34"/>
  <c r="F232" i="34"/>
  <c r="C232" i="34"/>
  <c r="B232" i="34"/>
  <c r="X231" i="34"/>
  <c r="F231" i="34"/>
  <c r="C231" i="34"/>
  <c r="B231" i="34"/>
  <c r="X230" i="34"/>
  <c r="F230" i="34"/>
  <c r="C230" i="34"/>
  <c r="B230" i="34"/>
  <c r="X229" i="34"/>
  <c r="F229" i="34"/>
  <c r="C229" i="34"/>
  <c r="B229" i="34"/>
  <c r="X228" i="34"/>
  <c r="F228" i="34"/>
  <c r="C228" i="34"/>
  <c r="B228" i="34"/>
  <c r="X227" i="34"/>
  <c r="F227" i="34"/>
  <c r="C227" i="34"/>
  <c r="B227" i="34"/>
  <c r="X226" i="34"/>
  <c r="F226" i="34"/>
  <c r="C226" i="34"/>
  <c r="B226" i="34"/>
  <c r="X225" i="34"/>
  <c r="F225" i="34"/>
  <c r="C225" i="34"/>
  <c r="B225" i="34"/>
  <c r="X224" i="34"/>
  <c r="F224" i="34"/>
  <c r="C224" i="34"/>
  <c r="B224" i="34"/>
  <c r="X223" i="34"/>
  <c r="F223" i="34"/>
  <c r="C223" i="34"/>
  <c r="B223" i="34"/>
  <c r="X222" i="34"/>
  <c r="F222" i="34"/>
  <c r="C222" i="34"/>
  <c r="B222" i="34"/>
  <c r="X221" i="34"/>
  <c r="F221" i="34"/>
  <c r="C221" i="34"/>
  <c r="B221" i="34"/>
  <c r="X220" i="34"/>
  <c r="F220" i="34"/>
  <c r="C220" i="34"/>
  <c r="B220" i="34"/>
  <c r="X219" i="34"/>
  <c r="F219" i="34"/>
  <c r="C219" i="34"/>
  <c r="B219" i="34"/>
  <c r="X218" i="34"/>
  <c r="F218" i="34"/>
  <c r="C218" i="34"/>
  <c r="B218" i="34"/>
  <c r="X217" i="34"/>
  <c r="F217" i="34"/>
  <c r="C217" i="34"/>
  <c r="B217" i="34"/>
  <c r="X216" i="34"/>
  <c r="F216" i="34"/>
  <c r="C216" i="34"/>
  <c r="B216" i="34"/>
  <c r="X215" i="34"/>
  <c r="F215" i="34"/>
  <c r="C215" i="34"/>
  <c r="B215" i="34"/>
  <c r="X214" i="34"/>
  <c r="F214" i="34"/>
  <c r="C214" i="34"/>
  <c r="B214" i="34"/>
  <c r="X213" i="34"/>
  <c r="F213" i="34"/>
  <c r="C213" i="34"/>
  <c r="B213" i="34"/>
  <c r="X212" i="34"/>
  <c r="F212" i="34"/>
  <c r="C212" i="34"/>
  <c r="B212" i="34"/>
  <c r="X211" i="34"/>
  <c r="F211" i="34"/>
  <c r="C211" i="34"/>
  <c r="B211" i="34"/>
  <c r="X210" i="34"/>
  <c r="F210" i="34"/>
  <c r="C210" i="34"/>
  <c r="B210" i="34"/>
  <c r="X209" i="34"/>
  <c r="F209" i="34"/>
  <c r="C209" i="34"/>
  <c r="B209" i="34"/>
  <c r="X208" i="34"/>
  <c r="F208" i="34"/>
  <c r="C208" i="34"/>
  <c r="B208" i="34"/>
  <c r="X207" i="34"/>
  <c r="F207" i="34"/>
  <c r="C207" i="34"/>
  <c r="B207" i="34"/>
  <c r="X206" i="34"/>
  <c r="F206" i="34"/>
  <c r="C206" i="34"/>
  <c r="B206" i="34"/>
  <c r="X205" i="34"/>
  <c r="F205" i="34"/>
  <c r="C205" i="34"/>
  <c r="B205" i="34"/>
  <c r="X204" i="34"/>
  <c r="F204" i="34"/>
  <c r="C204" i="34"/>
  <c r="B204" i="34"/>
  <c r="X203" i="34"/>
  <c r="F203" i="34"/>
  <c r="C203" i="34"/>
  <c r="B203" i="34"/>
  <c r="X202" i="34"/>
  <c r="F202" i="34"/>
  <c r="C202" i="34"/>
  <c r="B202" i="34"/>
  <c r="X201" i="34"/>
  <c r="F201" i="34"/>
  <c r="C201" i="34"/>
  <c r="B201" i="34"/>
  <c r="X200" i="34"/>
  <c r="F200" i="34"/>
  <c r="C200" i="34"/>
  <c r="B200" i="34"/>
  <c r="X199" i="34"/>
  <c r="F199" i="34"/>
  <c r="C199" i="34"/>
  <c r="B199" i="34"/>
  <c r="X198" i="34"/>
  <c r="F198" i="34"/>
  <c r="C198" i="34"/>
  <c r="B198" i="34"/>
  <c r="X197" i="34"/>
  <c r="F197" i="34"/>
  <c r="C197" i="34"/>
  <c r="B197" i="34"/>
  <c r="X196" i="34"/>
  <c r="F196" i="34"/>
  <c r="C196" i="34"/>
  <c r="B196" i="34"/>
  <c r="X195" i="34"/>
  <c r="F195" i="34"/>
  <c r="C195" i="34"/>
  <c r="B195" i="34"/>
  <c r="X194" i="34"/>
  <c r="F194" i="34"/>
  <c r="C194" i="34"/>
  <c r="E194" i="34" s="1"/>
  <c r="B194" i="34"/>
  <c r="X193" i="34"/>
  <c r="F193" i="34"/>
  <c r="C193" i="34"/>
  <c r="B193" i="34"/>
  <c r="X192" i="34"/>
  <c r="F192" i="34"/>
  <c r="C192" i="34"/>
  <c r="B192" i="34"/>
  <c r="X191" i="34"/>
  <c r="F191" i="34"/>
  <c r="C191" i="34"/>
  <c r="B191" i="34"/>
  <c r="X190" i="34"/>
  <c r="F190" i="34"/>
  <c r="C190" i="34"/>
  <c r="B190" i="34"/>
  <c r="X189" i="34"/>
  <c r="F189" i="34"/>
  <c r="C189" i="34"/>
  <c r="B189" i="34"/>
  <c r="X188" i="34"/>
  <c r="F188" i="34"/>
  <c r="C188" i="34"/>
  <c r="B188" i="34"/>
  <c r="X187" i="34"/>
  <c r="F187" i="34"/>
  <c r="C187" i="34"/>
  <c r="B187" i="34"/>
  <c r="X186" i="34"/>
  <c r="F186" i="34"/>
  <c r="C186" i="34"/>
  <c r="B186" i="34"/>
  <c r="X185" i="34"/>
  <c r="F185" i="34"/>
  <c r="C185" i="34"/>
  <c r="B185" i="34"/>
  <c r="X184" i="34"/>
  <c r="F184" i="34"/>
  <c r="C184" i="34"/>
  <c r="B184" i="34"/>
  <c r="X183" i="34"/>
  <c r="F183" i="34"/>
  <c r="C183" i="34"/>
  <c r="B183" i="34"/>
  <c r="X182" i="34"/>
  <c r="F182" i="34"/>
  <c r="C182" i="34"/>
  <c r="B182" i="34"/>
  <c r="X181" i="34"/>
  <c r="F181" i="34"/>
  <c r="C181" i="34"/>
  <c r="B181" i="34"/>
  <c r="X180" i="34"/>
  <c r="F180" i="34"/>
  <c r="C180" i="34"/>
  <c r="B180" i="34"/>
  <c r="X179" i="34"/>
  <c r="F179" i="34"/>
  <c r="C179" i="34"/>
  <c r="B179" i="34"/>
  <c r="X178" i="34"/>
  <c r="F178" i="34"/>
  <c r="C178" i="34"/>
  <c r="B178" i="34"/>
  <c r="X177" i="34"/>
  <c r="F177" i="34"/>
  <c r="C177" i="34"/>
  <c r="B177" i="34"/>
  <c r="X176" i="34"/>
  <c r="F176" i="34"/>
  <c r="C176" i="34"/>
  <c r="B176" i="34"/>
  <c r="X175" i="34"/>
  <c r="F175" i="34"/>
  <c r="C175" i="34"/>
  <c r="B175" i="34"/>
  <c r="X174" i="34"/>
  <c r="F174" i="34"/>
  <c r="C174" i="34"/>
  <c r="B174" i="34"/>
  <c r="X173" i="34"/>
  <c r="F173" i="34"/>
  <c r="C173" i="34"/>
  <c r="B173" i="34"/>
  <c r="X172" i="34"/>
  <c r="F172" i="34"/>
  <c r="C172" i="34"/>
  <c r="B172" i="34"/>
  <c r="X171" i="34"/>
  <c r="F171" i="34"/>
  <c r="C171" i="34"/>
  <c r="B171" i="34"/>
  <c r="X170" i="34"/>
  <c r="F170" i="34"/>
  <c r="C170" i="34"/>
  <c r="B170" i="34"/>
  <c r="X169" i="34"/>
  <c r="F169" i="34"/>
  <c r="C169" i="34"/>
  <c r="B169" i="34"/>
  <c r="X168" i="34"/>
  <c r="F168" i="34"/>
  <c r="C168" i="34"/>
  <c r="B168" i="34"/>
  <c r="X167" i="34"/>
  <c r="F167" i="34"/>
  <c r="C167" i="34"/>
  <c r="B167" i="34"/>
  <c r="X166" i="34"/>
  <c r="F166" i="34"/>
  <c r="C166" i="34"/>
  <c r="B166" i="34"/>
  <c r="X165" i="34"/>
  <c r="F165" i="34"/>
  <c r="C165" i="34"/>
  <c r="B165" i="34"/>
  <c r="X164" i="34"/>
  <c r="F164" i="34"/>
  <c r="C164" i="34"/>
  <c r="B164" i="34"/>
  <c r="X163" i="34"/>
  <c r="F163" i="34"/>
  <c r="C163" i="34"/>
  <c r="B163" i="34"/>
  <c r="X162" i="34"/>
  <c r="F162" i="34"/>
  <c r="C162" i="34"/>
  <c r="B162" i="34"/>
  <c r="X161" i="34"/>
  <c r="F161" i="34"/>
  <c r="C161" i="34"/>
  <c r="B161" i="34"/>
  <c r="X160" i="34"/>
  <c r="F160" i="34"/>
  <c r="C160" i="34"/>
  <c r="B160" i="34"/>
  <c r="X159" i="34"/>
  <c r="F159" i="34"/>
  <c r="C159" i="34"/>
  <c r="B159" i="34"/>
  <c r="X158" i="34"/>
  <c r="F158" i="34"/>
  <c r="C158" i="34"/>
  <c r="B158" i="34"/>
  <c r="X157" i="34"/>
  <c r="F157" i="34"/>
  <c r="C157" i="34"/>
  <c r="B157" i="34"/>
  <c r="X156" i="34"/>
  <c r="F156" i="34"/>
  <c r="C156" i="34"/>
  <c r="B156" i="34"/>
  <c r="X155" i="34"/>
  <c r="F155" i="34"/>
  <c r="C155" i="34"/>
  <c r="B155" i="34"/>
  <c r="X154" i="34"/>
  <c r="F154" i="34"/>
  <c r="C154" i="34"/>
  <c r="B154" i="34"/>
  <c r="X153" i="34"/>
  <c r="F153" i="34"/>
  <c r="C153" i="34"/>
  <c r="B153" i="34"/>
  <c r="X152" i="34"/>
  <c r="F152" i="34"/>
  <c r="C152" i="34"/>
  <c r="B152" i="34"/>
  <c r="X151" i="34"/>
  <c r="F151" i="34"/>
  <c r="C151" i="34"/>
  <c r="B151" i="34"/>
  <c r="X150" i="34"/>
  <c r="F150" i="34"/>
  <c r="C150" i="34"/>
  <c r="B150" i="34"/>
  <c r="X149" i="34"/>
  <c r="F149" i="34"/>
  <c r="C149" i="34"/>
  <c r="B149" i="34"/>
  <c r="X148" i="34"/>
  <c r="F148" i="34"/>
  <c r="C148" i="34"/>
  <c r="B148" i="34"/>
  <c r="X147" i="34"/>
  <c r="F147" i="34"/>
  <c r="C147" i="34"/>
  <c r="B147" i="34"/>
  <c r="X146" i="34"/>
  <c r="F146" i="34"/>
  <c r="C146" i="34"/>
  <c r="B146" i="34"/>
  <c r="X145" i="34"/>
  <c r="F145" i="34"/>
  <c r="C145" i="34"/>
  <c r="B145" i="34"/>
  <c r="X144" i="34"/>
  <c r="F144" i="34"/>
  <c r="C144" i="34"/>
  <c r="B144" i="34"/>
  <c r="X143" i="34"/>
  <c r="F143" i="34"/>
  <c r="C143" i="34"/>
  <c r="B143" i="34"/>
  <c r="X142" i="34"/>
  <c r="F142" i="34"/>
  <c r="C142" i="34"/>
  <c r="B142" i="34"/>
  <c r="X141" i="34"/>
  <c r="F141" i="34"/>
  <c r="C141" i="34"/>
  <c r="B141" i="34"/>
  <c r="X140" i="34"/>
  <c r="F140" i="34"/>
  <c r="C140" i="34"/>
  <c r="B140" i="34"/>
  <c r="X139" i="34"/>
  <c r="F139" i="34"/>
  <c r="C139" i="34"/>
  <c r="B139" i="34"/>
  <c r="X138" i="34"/>
  <c r="F138" i="34"/>
  <c r="C138" i="34"/>
  <c r="B138" i="34"/>
  <c r="X137" i="34"/>
  <c r="F137" i="34"/>
  <c r="C137" i="34"/>
  <c r="B137" i="34"/>
  <c r="X136" i="34"/>
  <c r="F136" i="34"/>
  <c r="C136" i="34"/>
  <c r="B136" i="34"/>
  <c r="X135" i="34"/>
  <c r="F135" i="34"/>
  <c r="C135" i="34"/>
  <c r="B135" i="34"/>
  <c r="X134" i="34"/>
  <c r="F134" i="34"/>
  <c r="C134" i="34"/>
  <c r="B134" i="34"/>
  <c r="X133" i="34"/>
  <c r="F133" i="34"/>
  <c r="C133" i="34"/>
  <c r="B133" i="34"/>
  <c r="X132" i="34"/>
  <c r="F132" i="34"/>
  <c r="C132" i="34"/>
  <c r="B132" i="34"/>
  <c r="X131" i="34"/>
  <c r="F131" i="34"/>
  <c r="C131" i="34"/>
  <c r="B131" i="34"/>
  <c r="X130" i="34"/>
  <c r="F130" i="34"/>
  <c r="C130" i="34"/>
  <c r="B130" i="34"/>
  <c r="X129" i="34"/>
  <c r="F129" i="34"/>
  <c r="C129" i="34"/>
  <c r="B129" i="34"/>
  <c r="X128" i="34"/>
  <c r="F128" i="34"/>
  <c r="C128" i="34"/>
  <c r="B128" i="34"/>
  <c r="X127" i="34"/>
  <c r="F127" i="34"/>
  <c r="C127" i="34"/>
  <c r="B127" i="34"/>
  <c r="X126" i="34"/>
  <c r="F126" i="34"/>
  <c r="C126" i="34"/>
  <c r="B126" i="34"/>
  <c r="X125" i="34"/>
  <c r="F125" i="34"/>
  <c r="C125" i="34"/>
  <c r="B125" i="34"/>
  <c r="X124" i="34"/>
  <c r="F124" i="34"/>
  <c r="C124" i="34"/>
  <c r="B124" i="34"/>
  <c r="X123" i="34"/>
  <c r="F123" i="34"/>
  <c r="C123" i="34"/>
  <c r="B123" i="34"/>
  <c r="X122" i="34"/>
  <c r="F122" i="34"/>
  <c r="C122" i="34"/>
  <c r="B122" i="34"/>
  <c r="X121" i="34"/>
  <c r="F121" i="34"/>
  <c r="C121" i="34"/>
  <c r="B121" i="34"/>
  <c r="X120" i="34"/>
  <c r="F120" i="34"/>
  <c r="C120" i="34"/>
  <c r="B120" i="34"/>
  <c r="X119" i="34"/>
  <c r="F119" i="34"/>
  <c r="C119" i="34"/>
  <c r="B119" i="34"/>
  <c r="X118" i="34"/>
  <c r="F118" i="34"/>
  <c r="C118" i="34"/>
  <c r="B118" i="34"/>
  <c r="X117" i="34"/>
  <c r="F117" i="34"/>
  <c r="C117" i="34"/>
  <c r="B117" i="34"/>
  <c r="X116" i="34"/>
  <c r="F116" i="34"/>
  <c r="C116" i="34"/>
  <c r="B116" i="34"/>
  <c r="X115" i="34"/>
  <c r="F115" i="34"/>
  <c r="C115" i="34"/>
  <c r="B115" i="34"/>
  <c r="X114" i="34"/>
  <c r="F114" i="34"/>
  <c r="C114" i="34"/>
  <c r="B114" i="34"/>
  <c r="X113" i="34"/>
  <c r="F113" i="34"/>
  <c r="C113" i="34"/>
  <c r="B113" i="34"/>
  <c r="X112" i="34"/>
  <c r="F112" i="34"/>
  <c r="C112" i="34"/>
  <c r="B112" i="34"/>
  <c r="X111" i="34"/>
  <c r="F111" i="34"/>
  <c r="C111" i="34"/>
  <c r="B111" i="34"/>
  <c r="X110" i="34"/>
  <c r="F110" i="34"/>
  <c r="C110" i="34"/>
  <c r="B110" i="34"/>
  <c r="X109" i="34"/>
  <c r="F109" i="34"/>
  <c r="C109" i="34"/>
  <c r="B109" i="34"/>
  <c r="X108" i="34"/>
  <c r="F108" i="34"/>
  <c r="C108" i="34"/>
  <c r="B108" i="34"/>
  <c r="X107" i="34"/>
  <c r="F107" i="34"/>
  <c r="C107" i="34"/>
  <c r="B107" i="34"/>
  <c r="X106" i="34"/>
  <c r="F106" i="34"/>
  <c r="C106" i="34"/>
  <c r="B106" i="34"/>
  <c r="X105" i="34"/>
  <c r="F105" i="34"/>
  <c r="C105" i="34"/>
  <c r="B105" i="34"/>
  <c r="X104" i="34"/>
  <c r="F104" i="34"/>
  <c r="C104" i="34"/>
  <c r="B104" i="34"/>
  <c r="X103" i="34"/>
  <c r="F103" i="34"/>
  <c r="C103" i="34"/>
  <c r="B103" i="34"/>
  <c r="X102" i="34"/>
  <c r="F102" i="34"/>
  <c r="C102" i="34"/>
  <c r="B102" i="34"/>
  <c r="X101" i="34"/>
  <c r="F101" i="34"/>
  <c r="C101" i="34"/>
  <c r="B101" i="34"/>
  <c r="X100" i="34"/>
  <c r="F100" i="34"/>
  <c r="C100" i="34"/>
  <c r="B100" i="34"/>
  <c r="X99" i="34"/>
  <c r="F99" i="34"/>
  <c r="C99" i="34"/>
  <c r="B99" i="34"/>
  <c r="X98" i="34"/>
  <c r="F98" i="34"/>
  <c r="C98" i="34"/>
  <c r="B98" i="34"/>
  <c r="X97" i="34"/>
  <c r="F97" i="34"/>
  <c r="C97" i="34"/>
  <c r="B97" i="34"/>
  <c r="X96" i="34"/>
  <c r="F96" i="34"/>
  <c r="C96" i="34"/>
  <c r="B96" i="34"/>
  <c r="X95" i="34"/>
  <c r="F95" i="34"/>
  <c r="C95" i="34"/>
  <c r="B95" i="34"/>
  <c r="X94" i="34"/>
  <c r="F94" i="34"/>
  <c r="C94" i="34"/>
  <c r="B94" i="34"/>
  <c r="X93" i="34"/>
  <c r="F93" i="34"/>
  <c r="C93" i="34"/>
  <c r="B93" i="34"/>
  <c r="X92" i="34"/>
  <c r="F92" i="34"/>
  <c r="C92" i="34"/>
  <c r="B92" i="34"/>
  <c r="X91" i="34"/>
  <c r="F91" i="34"/>
  <c r="C91" i="34"/>
  <c r="B91" i="34"/>
  <c r="X90" i="34"/>
  <c r="F90" i="34"/>
  <c r="C90" i="34"/>
  <c r="B90" i="34"/>
  <c r="X89" i="34"/>
  <c r="F89" i="34"/>
  <c r="C89" i="34"/>
  <c r="B89" i="34"/>
  <c r="X88" i="34"/>
  <c r="F88" i="34"/>
  <c r="C88" i="34"/>
  <c r="B88" i="34"/>
  <c r="X87" i="34"/>
  <c r="F87" i="34"/>
  <c r="C87" i="34"/>
  <c r="B87" i="34"/>
  <c r="X86" i="34"/>
  <c r="F86" i="34"/>
  <c r="C86" i="34"/>
  <c r="B86" i="34"/>
  <c r="X85" i="34"/>
  <c r="F85" i="34"/>
  <c r="C85" i="34"/>
  <c r="B85" i="34"/>
  <c r="X84" i="34"/>
  <c r="F84" i="34"/>
  <c r="C84" i="34"/>
  <c r="B84" i="34"/>
  <c r="X83" i="34"/>
  <c r="F83" i="34"/>
  <c r="C83" i="34"/>
  <c r="B83" i="34"/>
  <c r="X82" i="34"/>
  <c r="F82" i="34"/>
  <c r="C82" i="34"/>
  <c r="B82" i="34"/>
  <c r="X81" i="34"/>
  <c r="F81" i="34"/>
  <c r="C81" i="34"/>
  <c r="B81" i="34"/>
  <c r="X80" i="34"/>
  <c r="F80" i="34"/>
  <c r="C80" i="34"/>
  <c r="B80" i="34"/>
  <c r="X79" i="34"/>
  <c r="F79" i="34"/>
  <c r="C79" i="34"/>
  <c r="B79" i="34"/>
  <c r="X78" i="34"/>
  <c r="F78" i="34"/>
  <c r="C78" i="34"/>
  <c r="B78" i="34"/>
  <c r="X77" i="34"/>
  <c r="F77" i="34"/>
  <c r="C77" i="34"/>
  <c r="B77" i="34"/>
  <c r="X76" i="34"/>
  <c r="F76" i="34"/>
  <c r="C76" i="34"/>
  <c r="E76" i="34" s="1"/>
  <c r="B76" i="34"/>
  <c r="X75" i="34"/>
  <c r="F75" i="34"/>
  <c r="C75" i="34"/>
  <c r="B75" i="34"/>
  <c r="X74" i="34"/>
  <c r="F74" i="34"/>
  <c r="C74" i="34"/>
  <c r="B74" i="34"/>
  <c r="X73" i="34"/>
  <c r="F73" i="34"/>
  <c r="C73" i="34"/>
  <c r="B73" i="34"/>
  <c r="X72" i="34"/>
  <c r="F72" i="34"/>
  <c r="C72" i="34"/>
  <c r="B72" i="34"/>
  <c r="X71" i="34"/>
  <c r="F71" i="34"/>
  <c r="C71" i="34"/>
  <c r="B71" i="34"/>
  <c r="X70" i="34"/>
  <c r="F70" i="34"/>
  <c r="C70" i="34"/>
  <c r="B70" i="34"/>
  <c r="X69" i="34"/>
  <c r="F69" i="34"/>
  <c r="C69" i="34"/>
  <c r="B69" i="34"/>
  <c r="X68" i="34"/>
  <c r="F68" i="34"/>
  <c r="C68" i="34"/>
  <c r="B68" i="34"/>
  <c r="X67" i="34"/>
  <c r="F67" i="34"/>
  <c r="C67" i="34"/>
  <c r="B67" i="34"/>
  <c r="X66" i="34"/>
  <c r="F66" i="34"/>
  <c r="C66" i="34"/>
  <c r="B66" i="34"/>
  <c r="X65" i="34"/>
  <c r="F65" i="34"/>
  <c r="C65" i="34"/>
  <c r="B65" i="34"/>
  <c r="X64" i="34"/>
  <c r="F64" i="34"/>
  <c r="C64" i="34"/>
  <c r="B64" i="34"/>
  <c r="X63" i="34"/>
  <c r="F63" i="34"/>
  <c r="C63" i="34"/>
  <c r="B63" i="34"/>
  <c r="X62" i="34"/>
  <c r="F62" i="34"/>
  <c r="C62" i="34"/>
  <c r="B62" i="34"/>
  <c r="X61" i="34"/>
  <c r="F61" i="34"/>
  <c r="C61" i="34"/>
  <c r="B61" i="34"/>
  <c r="X60" i="34"/>
  <c r="F60" i="34"/>
  <c r="C60" i="34"/>
  <c r="B60" i="34"/>
  <c r="X59" i="34"/>
  <c r="F59" i="34"/>
  <c r="C59" i="34"/>
  <c r="B59" i="34"/>
  <c r="X58" i="34"/>
  <c r="F58" i="34"/>
  <c r="C58" i="34"/>
  <c r="B58" i="34"/>
  <c r="X57" i="34"/>
  <c r="F57" i="34"/>
  <c r="C57" i="34"/>
  <c r="B57" i="34"/>
  <c r="X56" i="34"/>
  <c r="F56" i="34"/>
  <c r="C56" i="34"/>
  <c r="B56" i="34"/>
  <c r="X55" i="34"/>
  <c r="F55" i="34"/>
  <c r="C55" i="34"/>
  <c r="B55" i="34"/>
  <c r="X54" i="34"/>
  <c r="F54" i="34"/>
  <c r="C54" i="34"/>
  <c r="B54" i="34"/>
  <c r="X53" i="34"/>
  <c r="F53" i="34"/>
  <c r="C53" i="34"/>
  <c r="B53" i="34"/>
  <c r="X52" i="34"/>
  <c r="F52" i="34"/>
  <c r="C52" i="34"/>
  <c r="B52" i="34"/>
  <c r="X51" i="34"/>
  <c r="F51" i="34"/>
  <c r="C51" i="34"/>
  <c r="B51" i="34"/>
  <c r="X50" i="34"/>
  <c r="F50" i="34"/>
  <c r="C50" i="34"/>
  <c r="B50" i="34"/>
  <c r="X49" i="34"/>
  <c r="F49" i="34"/>
  <c r="C49" i="34"/>
  <c r="B49" i="34"/>
  <c r="X48" i="34"/>
  <c r="F48" i="34"/>
  <c r="C48" i="34"/>
  <c r="B48" i="34"/>
  <c r="X47" i="34"/>
  <c r="F47" i="34"/>
  <c r="C47" i="34"/>
  <c r="B47" i="34"/>
  <c r="X46" i="34"/>
  <c r="F46" i="34"/>
  <c r="C46" i="34"/>
  <c r="B46" i="34"/>
  <c r="X45" i="34"/>
  <c r="F45" i="34"/>
  <c r="C45" i="34"/>
  <c r="B45" i="34"/>
  <c r="X44" i="34"/>
  <c r="F44" i="34"/>
  <c r="C44" i="34"/>
  <c r="B44" i="34"/>
  <c r="X43" i="34"/>
  <c r="F43" i="34"/>
  <c r="C43" i="34"/>
  <c r="B43" i="34"/>
  <c r="X42" i="34"/>
  <c r="F42" i="34"/>
  <c r="C42" i="34"/>
  <c r="B42" i="34"/>
  <c r="X41" i="34"/>
  <c r="F41" i="34"/>
  <c r="C41" i="34"/>
  <c r="B41" i="34"/>
  <c r="X40" i="34"/>
  <c r="F40" i="34"/>
  <c r="C40" i="34"/>
  <c r="B40" i="34"/>
  <c r="X39" i="34"/>
  <c r="F39" i="34"/>
  <c r="C39" i="34"/>
  <c r="B39" i="34"/>
  <c r="X38" i="34"/>
  <c r="F38" i="34"/>
  <c r="C38" i="34"/>
  <c r="B38" i="34"/>
  <c r="X37" i="34"/>
  <c r="F37" i="34"/>
  <c r="C37" i="34"/>
  <c r="B37" i="34"/>
  <c r="X36" i="34"/>
  <c r="F36" i="34"/>
  <c r="C36" i="34"/>
  <c r="B36" i="34"/>
  <c r="X35" i="34"/>
  <c r="F35" i="34"/>
  <c r="C35" i="34"/>
  <c r="B35" i="34"/>
  <c r="X34" i="34"/>
  <c r="F34" i="34"/>
  <c r="C34" i="34"/>
  <c r="B34" i="34"/>
  <c r="X33" i="34"/>
  <c r="F33" i="34"/>
  <c r="C33" i="34"/>
  <c r="E33" i="34" s="1"/>
  <c r="B33" i="34"/>
  <c r="X32" i="34"/>
  <c r="F32" i="34"/>
  <c r="C32" i="34"/>
  <c r="B32" i="34"/>
  <c r="X31" i="34"/>
  <c r="F31" i="34"/>
  <c r="C31" i="34"/>
  <c r="B31" i="34"/>
  <c r="X30" i="34"/>
  <c r="F30" i="34"/>
  <c r="C30" i="34"/>
  <c r="B30" i="34"/>
  <c r="X29" i="34"/>
  <c r="F29" i="34"/>
  <c r="C29" i="34"/>
  <c r="B29" i="34"/>
  <c r="X28" i="34"/>
  <c r="F28" i="34"/>
  <c r="C28" i="34"/>
  <c r="B28" i="34"/>
  <c r="X27" i="34"/>
  <c r="F27" i="34"/>
  <c r="C27" i="34"/>
  <c r="B27" i="34"/>
  <c r="X26" i="34"/>
  <c r="F26" i="34"/>
  <c r="C26" i="34"/>
  <c r="B26" i="34"/>
  <c r="X25" i="34"/>
  <c r="F25" i="34"/>
  <c r="C25" i="34"/>
  <c r="B25" i="34"/>
  <c r="X24" i="34"/>
  <c r="F24" i="34"/>
  <c r="C24" i="34"/>
  <c r="B24" i="34"/>
  <c r="X23" i="34"/>
  <c r="F23" i="34"/>
  <c r="C23" i="34"/>
  <c r="B23" i="34"/>
  <c r="X22" i="34"/>
  <c r="F22" i="34"/>
  <c r="C22" i="34"/>
  <c r="B22" i="34"/>
  <c r="X21" i="34"/>
  <c r="F21" i="34"/>
  <c r="C21" i="34"/>
  <c r="B21" i="34"/>
  <c r="X20" i="34"/>
  <c r="F20" i="34"/>
  <c r="C20" i="34"/>
  <c r="B20" i="34"/>
  <c r="X19" i="34"/>
  <c r="F19" i="34"/>
  <c r="C19" i="34"/>
  <c r="B19" i="34"/>
  <c r="X18" i="34"/>
  <c r="F18" i="34"/>
  <c r="C18" i="34"/>
  <c r="B18" i="34"/>
  <c r="X17" i="34"/>
  <c r="F17" i="34"/>
  <c r="C17" i="34"/>
  <c r="B17" i="34"/>
  <c r="X16" i="34"/>
  <c r="F16" i="34"/>
  <c r="C16" i="34"/>
  <c r="B16" i="34"/>
  <c r="X15" i="34"/>
  <c r="F15" i="34"/>
  <c r="C15" i="34"/>
  <c r="B15" i="34"/>
  <c r="X14" i="34"/>
  <c r="F14" i="34"/>
  <c r="C14" i="34"/>
  <c r="B14" i="34"/>
  <c r="X13" i="34"/>
  <c r="F13" i="34"/>
  <c r="C13" i="34"/>
  <c r="B13" i="34"/>
  <c r="X12" i="34"/>
  <c r="F12" i="34"/>
  <c r="C12" i="34"/>
  <c r="B12" i="34"/>
  <c r="X11" i="34"/>
  <c r="F11" i="34"/>
  <c r="C11" i="34"/>
  <c r="B11" i="34"/>
  <c r="X10" i="34"/>
  <c r="F10" i="34"/>
  <c r="C10" i="34"/>
  <c r="B10" i="34"/>
  <c r="X9" i="34"/>
  <c r="F9" i="34"/>
  <c r="C9" i="34"/>
  <c r="E9" i="34" s="1"/>
  <c r="B9" i="34"/>
  <c r="X8" i="34"/>
  <c r="F8" i="34"/>
  <c r="C8" i="34"/>
  <c r="B8" i="34"/>
  <c r="E478" i="34" l="1"/>
  <c r="E494" i="34"/>
  <c r="E10" i="23"/>
  <c r="E14" i="23"/>
  <c r="E22" i="23"/>
  <c r="E26" i="23"/>
  <c r="E30" i="23"/>
  <c r="E34" i="23"/>
  <c r="E38" i="23"/>
  <c r="E42" i="23"/>
  <c r="E46" i="23"/>
  <c r="E50" i="23"/>
  <c r="E54" i="23"/>
  <c r="E58" i="23"/>
  <c r="E62" i="23"/>
  <c r="E66" i="23"/>
  <c r="E70" i="23"/>
  <c r="E74" i="23"/>
  <c r="E78" i="23"/>
  <c r="E82" i="23"/>
  <c r="E86" i="23"/>
  <c r="E90" i="23"/>
  <c r="E94" i="23"/>
  <c r="E98" i="23"/>
  <c r="E102" i="23"/>
  <c r="E106" i="23"/>
  <c r="E110" i="23"/>
  <c r="E114" i="23"/>
  <c r="E118" i="23"/>
  <c r="E122" i="23"/>
  <c r="E126" i="23"/>
  <c r="E130" i="23"/>
  <c r="E134" i="23"/>
  <c r="E138" i="23"/>
  <c r="E142" i="23"/>
  <c r="E146" i="23"/>
  <c r="E150" i="23"/>
  <c r="E154" i="23"/>
  <c r="E158" i="23"/>
  <c r="E162" i="23"/>
  <c r="E166" i="23"/>
  <c r="E170" i="23"/>
  <c r="E174" i="23"/>
  <c r="E218" i="23"/>
  <c r="E222" i="23"/>
  <c r="E238" i="23"/>
  <c r="E242" i="23"/>
  <c r="E250" i="23"/>
  <c r="E254" i="23"/>
  <c r="E258" i="23"/>
  <c r="E262" i="23"/>
  <c r="E266" i="23"/>
  <c r="E11" i="37"/>
  <c r="E15" i="37"/>
  <c r="E19" i="37"/>
  <c r="E23" i="37"/>
  <c r="E27" i="37"/>
  <c r="E31" i="37"/>
  <c r="E35" i="37"/>
  <c r="E39" i="37"/>
  <c r="E43" i="37"/>
  <c r="E47" i="37"/>
  <c r="E51" i="37"/>
  <c r="E55" i="37"/>
  <c r="E59" i="37"/>
  <c r="E63" i="37"/>
  <c r="E67" i="37"/>
  <c r="E71" i="37"/>
  <c r="E75" i="37"/>
  <c r="E79" i="37"/>
  <c r="E83" i="37"/>
  <c r="E87" i="37"/>
  <c r="E91" i="37"/>
  <c r="E95" i="37"/>
  <c r="E99" i="37"/>
  <c r="E103" i="37"/>
  <c r="E107" i="37"/>
  <c r="E111" i="37"/>
  <c r="E115" i="37"/>
  <c r="E119" i="37"/>
  <c r="E123" i="37"/>
  <c r="E127" i="37"/>
  <c r="E131" i="37"/>
  <c r="E135" i="37"/>
  <c r="E139" i="37"/>
  <c r="E143" i="37"/>
  <c r="E147" i="37"/>
  <c r="E151" i="37"/>
  <c r="E155" i="37"/>
  <c r="E159" i="37"/>
  <c r="E163" i="37"/>
  <c r="E167" i="37"/>
  <c r="E171" i="37"/>
  <c r="E175" i="37"/>
  <c r="E179" i="37"/>
  <c r="E183" i="37"/>
  <c r="E187" i="37"/>
  <c r="E191" i="37"/>
  <c r="E195" i="37"/>
  <c r="E199" i="37"/>
  <c r="E203" i="37"/>
  <c r="E207" i="37"/>
  <c r="E211" i="37"/>
  <c r="E219" i="37"/>
  <c r="E223" i="37"/>
  <c r="E227" i="37"/>
  <c r="E231" i="37"/>
  <c r="E235" i="37"/>
  <c r="E239" i="37"/>
  <c r="E243" i="37"/>
  <c r="E247" i="37"/>
  <c r="E251" i="37"/>
  <c r="E39" i="38"/>
  <c r="E43" i="38"/>
  <c r="E47" i="38"/>
  <c r="E51" i="38"/>
  <c r="E55" i="38"/>
  <c r="E59" i="38"/>
  <c r="E63" i="38"/>
  <c r="E67" i="38"/>
  <c r="E71" i="38"/>
  <c r="E75" i="38"/>
  <c r="E79" i="38"/>
  <c r="E87" i="38"/>
  <c r="E91" i="38"/>
  <c r="E95" i="38"/>
  <c r="E99" i="38"/>
  <c r="E103" i="38"/>
  <c r="E107" i="38"/>
  <c r="E111" i="38"/>
  <c r="E115" i="38"/>
  <c r="E119" i="38"/>
  <c r="E123" i="38"/>
  <c r="E127" i="38"/>
  <c r="E12" i="35"/>
  <c r="E16" i="35"/>
  <c r="E20" i="35"/>
  <c r="E24" i="35"/>
  <c r="E28" i="35"/>
  <c r="E36" i="35"/>
  <c r="E40" i="35"/>
  <c r="E44" i="35"/>
  <c r="E48" i="35"/>
  <c r="E52" i="35"/>
  <c r="E56" i="35"/>
  <c r="E60" i="35"/>
  <c r="E64" i="35"/>
  <c r="E68" i="35"/>
  <c r="E236" i="35"/>
  <c r="E240" i="35"/>
  <c r="E244" i="35"/>
  <c r="E248" i="35"/>
  <c r="E252" i="35"/>
  <c r="E256" i="35"/>
  <c r="E260" i="35"/>
  <c r="E264" i="35"/>
  <c r="E13" i="39"/>
  <c r="E17" i="39"/>
  <c r="E21" i="39"/>
  <c r="E25" i="39"/>
  <c r="E29" i="39"/>
  <c r="E33" i="39"/>
  <c r="E37" i="39"/>
  <c r="E41" i="39"/>
  <c r="E45" i="39"/>
  <c r="E157" i="39"/>
  <c r="E161" i="39"/>
  <c r="E165" i="39"/>
  <c r="E169" i="39"/>
  <c r="E173" i="39"/>
  <c r="E177" i="39"/>
  <c r="E181" i="39"/>
  <c r="E185" i="39"/>
  <c r="E189" i="39"/>
  <c r="E193" i="39"/>
  <c r="E197" i="39"/>
  <c r="E201" i="39"/>
  <c r="E205" i="39"/>
  <c r="E209" i="39"/>
  <c r="E213" i="39"/>
  <c r="E217" i="39"/>
  <c r="E221" i="39"/>
  <c r="E225" i="39"/>
  <c r="E229" i="39"/>
  <c r="E233" i="39"/>
  <c r="E237" i="39"/>
  <c r="E241" i="39"/>
  <c r="E45" i="40"/>
  <c r="E75" i="34"/>
  <c r="E83" i="34"/>
  <c r="E85" i="34"/>
  <c r="E95" i="34"/>
  <c r="E97" i="34"/>
  <c r="E102" i="34"/>
  <c r="E122" i="34"/>
  <c r="E131" i="34"/>
  <c r="E134" i="34"/>
  <c r="E151" i="34"/>
  <c r="E154" i="34"/>
  <c r="E158" i="34"/>
  <c r="E164" i="34"/>
  <c r="E166" i="34"/>
  <c r="E184" i="34"/>
  <c r="E186" i="34"/>
  <c r="E190" i="34"/>
  <c r="E199" i="34"/>
  <c r="E211" i="34"/>
  <c r="E352" i="34"/>
  <c r="E354" i="34"/>
  <c r="E362" i="34"/>
  <c r="E368" i="34"/>
  <c r="E370" i="34"/>
  <c r="E374" i="34"/>
  <c r="E427" i="34"/>
  <c r="E429" i="34"/>
  <c r="E496" i="34"/>
  <c r="E498" i="34"/>
  <c r="E511" i="34"/>
  <c r="E513" i="34"/>
  <c r="E518" i="34"/>
  <c r="E522" i="34"/>
  <c r="E526" i="34"/>
  <c r="E556" i="34"/>
  <c r="E229" i="35"/>
  <c r="E237" i="35"/>
  <c r="E241" i="35"/>
  <c r="E245" i="35"/>
  <c r="E249" i="35"/>
  <c r="E253" i="35"/>
  <c r="E257" i="35"/>
  <c r="E261" i="35"/>
  <c r="E265" i="35"/>
  <c r="E10" i="39"/>
  <c r="E14" i="39"/>
  <c r="E18" i="39"/>
  <c r="E26" i="39"/>
  <c r="E86" i="40"/>
  <c r="E90" i="40"/>
  <c r="E94" i="40"/>
  <c r="E130" i="40"/>
  <c r="E78" i="34"/>
  <c r="E86" i="34"/>
  <c r="E98" i="34"/>
  <c r="E119" i="34"/>
  <c r="E126" i="34"/>
  <c r="E132" i="34"/>
  <c r="E152" i="34"/>
  <c r="E163" i="34"/>
  <c r="E183" i="34"/>
  <c r="E200" i="34"/>
  <c r="E202" i="34"/>
  <c r="E206" i="34"/>
  <c r="E212" i="34"/>
  <c r="E214" i="34"/>
  <c r="E230" i="34"/>
  <c r="E351" i="34"/>
  <c r="E353" i="34"/>
  <c r="E358" i="34"/>
  <c r="E367" i="34"/>
  <c r="E369" i="34"/>
  <c r="E398" i="34"/>
  <c r="E428" i="34"/>
  <c r="E430" i="34"/>
  <c r="E495" i="34"/>
  <c r="E497" i="34"/>
  <c r="E502" i="34"/>
  <c r="E506" i="34"/>
  <c r="E512" i="34"/>
  <c r="E514" i="34"/>
  <c r="E555" i="34"/>
  <c r="E557" i="34"/>
  <c r="E431" i="34"/>
  <c r="E432" i="34"/>
  <c r="E433" i="34"/>
  <c r="E434" i="34"/>
  <c r="E438" i="34"/>
  <c r="E442" i="34"/>
  <c r="E446" i="34"/>
  <c r="E447" i="34"/>
  <c r="E448" i="34"/>
  <c r="E449" i="34"/>
  <c r="E454" i="34"/>
  <c r="E458" i="34"/>
  <c r="E462" i="34"/>
  <c r="E491" i="34"/>
  <c r="E492" i="34"/>
  <c r="E493" i="34"/>
  <c r="E554" i="34"/>
  <c r="E562" i="34"/>
  <c r="E566" i="34"/>
  <c r="E570" i="34"/>
  <c r="E614" i="34"/>
  <c r="E175" i="39"/>
  <c r="E179" i="39"/>
  <c r="E183" i="39"/>
  <c r="E187" i="39"/>
  <c r="E191" i="39"/>
  <c r="E195" i="39"/>
  <c r="E199" i="39"/>
  <c r="E203" i="39"/>
  <c r="E207" i="39"/>
  <c r="E211" i="39"/>
  <c r="E43" i="40"/>
  <c r="E47" i="40"/>
  <c r="E51" i="40"/>
  <c r="E55" i="40"/>
  <c r="E59" i="40"/>
  <c r="E63" i="40"/>
  <c r="E67" i="40"/>
  <c r="E71" i="40"/>
  <c r="E75" i="40"/>
  <c r="E79" i="40"/>
  <c r="E270" i="34"/>
  <c r="E302" i="34"/>
  <c r="E318" i="34"/>
  <c r="E350" i="34"/>
  <c r="E22" i="39"/>
  <c r="E30" i="39"/>
  <c r="E34" i="39"/>
  <c r="E38" i="39"/>
  <c r="E166" i="39"/>
  <c r="E218" i="39"/>
  <c r="E222" i="39"/>
  <c r="E226" i="39"/>
  <c r="E230" i="39"/>
  <c r="E234" i="39"/>
  <c r="E238" i="39"/>
  <c r="E242" i="39"/>
  <c r="E246" i="39"/>
  <c r="E250" i="39"/>
  <c r="E254" i="39"/>
  <c r="E258" i="39"/>
  <c r="E262" i="39"/>
  <c r="E266" i="39"/>
  <c r="E98" i="40"/>
  <c r="E231" i="34"/>
  <c r="E232" i="34"/>
  <c r="E233" i="34"/>
  <c r="E238" i="34"/>
  <c r="E243" i="34"/>
  <c r="E244" i="34"/>
  <c r="E246" i="34"/>
  <c r="E247" i="34"/>
  <c r="E248" i="34"/>
  <c r="E250" i="34"/>
  <c r="E254" i="34"/>
  <c r="E319" i="34"/>
  <c r="E320" i="34"/>
  <c r="E321" i="34"/>
  <c r="E322" i="34"/>
  <c r="E326" i="34"/>
  <c r="E327" i="34"/>
  <c r="E328" i="34"/>
  <c r="E329" i="34"/>
  <c r="E330" i="34"/>
  <c r="E335" i="34"/>
  <c r="E336" i="34"/>
  <c r="E337" i="34"/>
  <c r="E338" i="34"/>
  <c r="E342" i="34"/>
  <c r="E346" i="34"/>
  <c r="E426" i="34"/>
  <c r="E543" i="34"/>
  <c r="E544" i="34"/>
  <c r="E545" i="34"/>
  <c r="E546" i="34"/>
  <c r="E550" i="34"/>
  <c r="E594" i="34"/>
  <c r="E156" i="39"/>
  <c r="E160" i="39"/>
  <c r="E164" i="39"/>
  <c r="E168" i="39"/>
  <c r="E172" i="39"/>
  <c r="E176" i="39"/>
  <c r="E180" i="39"/>
  <c r="E184" i="39"/>
  <c r="E188" i="39"/>
  <c r="E192" i="39"/>
  <c r="E196" i="39"/>
  <c r="E200" i="39"/>
  <c r="E204" i="39"/>
  <c r="E208" i="39"/>
  <c r="E212" i="39"/>
  <c r="E216" i="39"/>
  <c r="E220" i="39"/>
  <c r="E224" i="39"/>
  <c r="E228" i="39"/>
  <c r="E232" i="39"/>
  <c r="E236" i="39"/>
  <c r="E240" i="39"/>
  <c r="E244" i="39"/>
  <c r="E44" i="40"/>
  <c r="E378" i="34"/>
  <c r="E382" i="34"/>
  <c r="E394" i="34"/>
  <c r="E490" i="34"/>
  <c r="E159" i="39"/>
  <c r="E163" i="39"/>
  <c r="E167" i="39"/>
  <c r="E171" i="39"/>
  <c r="E219" i="39"/>
  <c r="E223" i="39"/>
  <c r="E227" i="39"/>
  <c r="E231" i="39"/>
  <c r="E235" i="39"/>
  <c r="E239" i="39"/>
  <c r="E243" i="39"/>
  <c r="E24" i="34"/>
  <c r="E28" i="34"/>
  <c r="E30" i="34"/>
  <c r="E34" i="34"/>
  <c r="E64" i="34"/>
  <c r="E68" i="34"/>
  <c r="E70" i="34"/>
  <c r="E74" i="34"/>
  <c r="E158" i="39"/>
  <c r="E162" i="39"/>
  <c r="E170" i="39"/>
  <c r="E174" i="39"/>
  <c r="E178" i="39"/>
  <c r="E182" i="39"/>
  <c r="E186" i="39"/>
  <c r="E190" i="39"/>
  <c r="E194" i="39"/>
  <c r="E198" i="39"/>
  <c r="E202" i="39"/>
  <c r="E206" i="39"/>
  <c r="E210" i="39"/>
  <c r="E214" i="39"/>
  <c r="E10" i="40"/>
  <c r="E14" i="40"/>
  <c r="E18" i="40"/>
  <c r="E22" i="40"/>
  <c r="E26" i="40"/>
  <c r="E30" i="40"/>
  <c r="E34" i="40"/>
  <c r="E38" i="40"/>
  <c r="E42" i="40"/>
  <c r="E46" i="40"/>
  <c r="E50" i="40"/>
  <c r="E102" i="40"/>
  <c r="E106" i="40"/>
  <c r="E110" i="40"/>
  <c r="E114" i="40"/>
  <c r="E118" i="40"/>
  <c r="E255" i="34"/>
  <c r="E256" i="34"/>
  <c r="E257" i="34"/>
  <c r="E258" i="34"/>
  <c r="E263" i="34"/>
  <c r="E266" i="34"/>
  <c r="E271" i="34"/>
  <c r="E272" i="34"/>
  <c r="E273" i="34"/>
  <c r="E274" i="34"/>
  <c r="E278" i="34"/>
  <c r="E286" i="34"/>
  <c r="E10" i="34"/>
  <c r="E15" i="34"/>
  <c r="E17" i="34"/>
  <c r="E18" i="34"/>
  <c r="E35" i="34"/>
  <c r="E37" i="34"/>
  <c r="E38" i="34"/>
  <c r="E50" i="34"/>
  <c r="E55" i="34"/>
  <c r="E57" i="34"/>
  <c r="E58" i="34"/>
  <c r="E92" i="34"/>
  <c r="E93" i="34"/>
  <c r="E94" i="34"/>
  <c r="E109" i="34"/>
  <c r="E113" i="34"/>
  <c r="E114" i="34"/>
  <c r="E118" i="34"/>
  <c r="E141" i="34"/>
  <c r="E145" i="34"/>
  <c r="E146" i="34"/>
  <c r="E150" i="34"/>
  <c r="E173" i="34"/>
  <c r="E177" i="34"/>
  <c r="E279" i="34"/>
  <c r="E280" i="34"/>
  <c r="E281" i="34"/>
  <c r="E282" i="34"/>
  <c r="E395" i="34"/>
  <c r="E396" i="34"/>
  <c r="E397" i="34"/>
  <c r="E459" i="34"/>
  <c r="E460" i="34"/>
  <c r="E461" i="34"/>
  <c r="E523" i="34"/>
  <c r="E524" i="34"/>
  <c r="E525" i="34"/>
  <c r="E571" i="34"/>
  <c r="E572" i="34"/>
  <c r="E573" i="34"/>
  <c r="E574" i="34"/>
  <c r="E578" i="34"/>
  <c r="E582" i="34"/>
  <c r="E586" i="34"/>
  <c r="E610" i="34"/>
  <c r="E67" i="35"/>
  <c r="E71" i="35"/>
  <c r="E227" i="35"/>
  <c r="E231" i="35"/>
  <c r="E235" i="35"/>
  <c r="E239" i="35"/>
  <c r="E243" i="35"/>
  <c r="E247" i="35"/>
  <c r="E251" i="35"/>
  <c r="E255" i="35"/>
  <c r="E259" i="35"/>
  <c r="E72" i="39"/>
  <c r="E76" i="39"/>
  <c r="E80" i="39"/>
  <c r="E84" i="39"/>
  <c r="E245" i="39"/>
  <c r="E249" i="39"/>
  <c r="E253" i="39"/>
  <c r="E257" i="39"/>
  <c r="E261" i="39"/>
  <c r="E265" i="39"/>
  <c r="E9" i="40"/>
  <c r="E13" i="40"/>
  <c r="E17" i="40"/>
  <c r="E21" i="40"/>
  <c r="E25" i="40"/>
  <c r="E29" i="40"/>
  <c r="E33" i="40"/>
  <c r="E37" i="40"/>
  <c r="E41" i="40"/>
  <c r="E178" i="34"/>
  <c r="E182" i="34"/>
  <c r="E198" i="34"/>
  <c r="E221" i="34"/>
  <c r="E226" i="34"/>
  <c r="E287" i="34"/>
  <c r="E288" i="34"/>
  <c r="E289" i="34"/>
  <c r="E290" i="34"/>
  <c r="E295" i="34"/>
  <c r="E296" i="34"/>
  <c r="E298" i="34"/>
  <c r="E303" i="34"/>
  <c r="E304" i="34"/>
  <c r="E305" i="34"/>
  <c r="E306" i="34"/>
  <c r="E311" i="34"/>
  <c r="E312" i="34"/>
  <c r="E314" i="34"/>
  <c r="E334" i="34"/>
  <c r="E399" i="34"/>
  <c r="E400" i="34"/>
  <c r="E401" i="34"/>
  <c r="E402" i="34"/>
  <c r="E406" i="34"/>
  <c r="E410" i="34"/>
  <c r="E415" i="34"/>
  <c r="E463" i="34"/>
  <c r="E464" i="34"/>
  <c r="E465" i="34"/>
  <c r="E466" i="34"/>
  <c r="E470" i="34"/>
  <c r="E474" i="34"/>
  <c r="E479" i="34"/>
  <c r="E480" i="34"/>
  <c r="E481" i="34"/>
  <c r="E482" i="34"/>
  <c r="E486" i="34"/>
  <c r="E527" i="34"/>
  <c r="E528" i="34"/>
  <c r="E529" i="34"/>
  <c r="E534" i="34"/>
  <c r="E538" i="34"/>
  <c r="E615" i="34"/>
  <c r="E616" i="34"/>
  <c r="E617" i="34"/>
  <c r="E618" i="34"/>
  <c r="E622" i="34"/>
  <c r="E626" i="34"/>
  <c r="E642" i="34"/>
  <c r="E245" i="37"/>
  <c r="E249" i="37"/>
  <c r="E252" i="37"/>
  <c r="E41" i="38"/>
  <c r="E45" i="38"/>
  <c r="E49" i="38"/>
  <c r="E53" i="38"/>
  <c r="E61" i="38"/>
  <c r="E65" i="38"/>
  <c r="E69" i="38"/>
  <c r="E73" i="38"/>
  <c r="E77" i="38"/>
  <c r="E147" i="39"/>
  <c r="E151" i="39"/>
  <c r="E155" i="39"/>
  <c r="E248" i="39"/>
  <c r="E252" i="39"/>
  <c r="E256" i="39"/>
  <c r="E260" i="39"/>
  <c r="E264" i="39"/>
  <c r="E12" i="40"/>
  <c r="E16" i="40"/>
  <c r="E24" i="40"/>
  <c r="E28" i="40"/>
  <c r="E32" i="40"/>
  <c r="E40" i="40"/>
  <c r="E366" i="34"/>
  <c r="E510" i="34"/>
  <c r="E247" i="39"/>
  <c r="E251" i="39"/>
  <c r="E255" i="39"/>
  <c r="E259" i="39"/>
  <c r="E263" i="39"/>
  <c r="E267" i="39"/>
  <c r="E11" i="40"/>
  <c r="E15" i="40"/>
  <c r="E19" i="40"/>
  <c r="E23" i="40"/>
  <c r="E27" i="40"/>
  <c r="E31" i="40"/>
  <c r="E35" i="40"/>
  <c r="E39" i="40"/>
  <c r="E49" i="40"/>
  <c r="E53" i="40"/>
  <c r="E57" i="40"/>
  <c r="E61" i="40"/>
  <c r="E65" i="40"/>
  <c r="E69" i="40"/>
  <c r="E73" i="40"/>
  <c r="E77" i="40"/>
  <c r="E81" i="40"/>
  <c r="E85" i="40"/>
  <c r="E89" i="40"/>
  <c r="E93" i="40"/>
  <c r="E97" i="40"/>
  <c r="E101" i="40"/>
  <c r="E109" i="40"/>
  <c r="E113" i="40"/>
  <c r="E117" i="40"/>
  <c r="E121" i="40"/>
  <c r="E125" i="40"/>
  <c r="E129" i="40"/>
  <c r="E95" i="40"/>
  <c r="E414" i="34"/>
  <c r="E8" i="34"/>
  <c r="E12" i="34"/>
  <c r="E14" i="34"/>
  <c r="E59" i="34"/>
  <c r="E61" i="34"/>
  <c r="E62" i="34"/>
  <c r="E66" i="34"/>
  <c r="E71" i="34"/>
  <c r="E73" i="34"/>
  <c r="E80" i="34"/>
  <c r="E82" i="34"/>
  <c r="E103" i="34"/>
  <c r="E105" i="34"/>
  <c r="E106" i="34"/>
  <c r="E115" i="34"/>
  <c r="E116" i="34"/>
  <c r="E125" i="34"/>
  <c r="E129" i="34"/>
  <c r="E130" i="34"/>
  <c r="E167" i="34"/>
  <c r="E168" i="34"/>
  <c r="E170" i="34"/>
  <c r="E174" i="34"/>
  <c r="E179" i="34"/>
  <c r="E180" i="34"/>
  <c r="E189" i="34"/>
  <c r="E193" i="34"/>
  <c r="E215" i="34"/>
  <c r="E216" i="34"/>
  <c r="E218" i="34"/>
  <c r="E222" i="34"/>
  <c r="E227" i="34"/>
  <c r="E228" i="34"/>
  <c r="E229" i="34"/>
  <c r="E242" i="34"/>
  <c r="E267" i="34"/>
  <c r="E268" i="34"/>
  <c r="E299" i="34"/>
  <c r="E300" i="34"/>
  <c r="E301" i="34"/>
  <c r="E331" i="34"/>
  <c r="E332" i="34"/>
  <c r="E333" i="34"/>
  <c r="E363" i="34"/>
  <c r="E364" i="34"/>
  <c r="E365" i="34"/>
  <c r="E19" i="34"/>
  <c r="E21" i="34"/>
  <c r="E22" i="34"/>
  <c r="E26" i="34"/>
  <c r="E31" i="34"/>
  <c r="E40" i="34"/>
  <c r="E42" i="34"/>
  <c r="E44" i="34"/>
  <c r="E46" i="34"/>
  <c r="E48" i="34"/>
  <c r="E52" i="34"/>
  <c r="E54" i="34"/>
  <c r="E87" i="34"/>
  <c r="E89" i="34"/>
  <c r="E90" i="34"/>
  <c r="E100" i="34"/>
  <c r="E101" i="34"/>
  <c r="E135" i="34"/>
  <c r="E136" i="34"/>
  <c r="E138" i="34"/>
  <c r="E142" i="34"/>
  <c r="E147" i="34"/>
  <c r="E148" i="34"/>
  <c r="E157" i="34"/>
  <c r="E161" i="34"/>
  <c r="E162" i="34"/>
  <c r="E195" i="34"/>
  <c r="E196" i="34"/>
  <c r="E205" i="34"/>
  <c r="E209" i="34"/>
  <c r="E210" i="34"/>
  <c r="E251" i="34"/>
  <c r="E252" i="34"/>
  <c r="E253" i="34"/>
  <c r="E283" i="34"/>
  <c r="E284" i="34"/>
  <c r="E285" i="34"/>
  <c r="E315" i="34"/>
  <c r="E316" i="34"/>
  <c r="E317" i="34"/>
  <c r="E347" i="34"/>
  <c r="E348" i="34"/>
  <c r="E349" i="34"/>
  <c r="E379" i="34"/>
  <c r="E380" i="34"/>
  <c r="E381" i="34"/>
  <c r="E411" i="34"/>
  <c r="E412" i="34"/>
  <c r="E413" i="34"/>
  <c r="E443" i="34"/>
  <c r="E444" i="34"/>
  <c r="E445" i="34"/>
  <c r="E475" i="34"/>
  <c r="E477" i="34"/>
  <c r="E507" i="34"/>
  <c r="E508" i="34"/>
  <c r="E509" i="34"/>
  <c r="E539" i="34"/>
  <c r="E540" i="34"/>
  <c r="E541" i="34"/>
  <c r="E587" i="34"/>
  <c r="E588" i="34"/>
  <c r="E589" i="34"/>
  <c r="E590" i="34"/>
  <c r="E595" i="34"/>
  <c r="E596" i="34"/>
  <c r="E597" i="34"/>
  <c r="E598" i="34"/>
  <c r="E643" i="34"/>
  <c r="E644" i="34"/>
  <c r="E645" i="34"/>
  <c r="E646" i="34"/>
  <c r="E647" i="34"/>
  <c r="E648" i="34"/>
  <c r="E649" i="34"/>
  <c r="E650" i="34"/>
  <c r="E57" i="38"/>
  <c r="E81" i="38"/>
  <c r="E85" i="38"/>
  <c r="E89" i="38"/>
  <c r="E93" i="38"/>
  <c r="E97" i="38"/>
  <c r="E101" i="38"/>
  <c r="E109" i="38"/>
  <c r="E113" i="38"/>
  <c r="E121" i="38"/>
  <c r="E70" i="35"/>
  <c r="E74" i="35"/>
  <c r="E78" i="35"/>
  <c r="E82" i="35"/>
  <c r="E86" i="35"/>
  <c r="E90" i="35"/>
  <c r="E94" i="35"/>
  <c r="E98" i="35"/>
  <c r="E102" i="35"/>
  <c r="E106" i="35"/>
  <c r="E110" i="35"/>
  <c r="E114" i="35"/>
  <c r="E118" i="35"/>
  <c r="E122" i="35"/>
  <c r="E126" i="35"/>
  <c r="E130" i="35"/>
  <c r="E134" i="35"/>
  <c r="E138" i="35"/>
  <c r="E142" i="35"/>
  <c r="E146" i="35"/>
  <c r="E150" i="35"/>
  <c r="E154" i="35"/>
  <c r="E158" i="35"/>
  <c r="E162" i="35"/>
  <c r="E166" i="35"/>
  <c r="E226" i="35"/>
  <c r="E230" i="35"/>
  <c r="E234" i="35"/>
  <c r="E238" i="35"/>
  <c r="E242" i="35"/>
  <c r="E246" i="35"/>
  <c r="E250" i="35"/>
  <c r="E254" i="35"/>
  <c r="E258" i="35"/>
  <c r="E383" i="34"/>
  <c r="E384" i="34"/>
  <c r="E385" i="34"/>
  <c r="E386" i="34"/>
  <c r="E390" i="34"/>
  <c r="E416" i="34"/>
  <c r="E417" i="34"/>
  <c r="E418" i="34"/>
  <c r="E422" i="34"/>
  <c r="E450" i="34"/>
  <c r="E611" i="34"/>
  <c r="E612" i="34"/>
  <c r="E613" i="34"/>
  <c r="E42" i="39"/>
  <c r="E50" i="39"/>
  <c r="E54" i="39"/>
  <c r="E58" i="39"/>
  <c r="E62" i="39"/>
  <c r="E66" i="39"/>
  <c r="E70" i="39"/>
  <c r="E86" i="39"/>
  <c r="E98" i="39"/>
  <c r="E146" i="39"/>
  <c r="E150" i="39"/>
  <c r="E154" i="39"/>
  <c r="E72" i="35"/>
  <c r="E216" i="35"/>
  <c r="E220" i="35"/>
  <c r="E224" i="35"/>
  <c r="E228" i="35"/>
  <c r="E232" i="35"/>
  <c r="E9" i="39"/>
  <c r="E53" i="39"/>
  <c r="E57" i="39"/>
  <c r="E61" i="39"/>
  <c r="E65" i="39"/>
  <c r="E69" i="39"/>
  <c r="E145" i="39"/>
  <c r="E149" i="39"/>
  <c r="E153" i="39"/>
  <c r="E628" i="34"/>
  <c r="E629" i="34"/>
  <c r="E630" i="34"/>
  <c r="E631" i="34"/>
  <c r="E632" i="34"/>
  <c r="E633" i="34"/>
  <c r="E634" i="34"/>
  <c r="E638" i="34"/>
  <c r="E21" i="23"/>
  <c r="E25" i="23"/>
  <c r="E29" i="23"/>
  <c r="E33" i="23"/>
  <c r="E37" i="23"/>
  <c r="E41" i="23"/>
  <c r="E45" i="23"/>
  <c r="E53" i="23"/>
  <c r="E57" i="23"/>
  <c r="E61" i="23"/>
  <c r="E65" i="23"/>
  <c r="E69" i="23"/>
  <c r="E73" i="23"/>
  <c r="E77" i="23"/>
  <c r="E81" i="23"/>
  <c r="E85" i="23"/>
  <c r="E89" i="23"/>
  <c r="E93" i="23"/>
  <c r="E97" i="23"/>
  <c r="E101" i="23"/>
  <c r="E105" i="23"/>
  <c r="E109" i="23"/>
  <c r="E113" i="23"/>
  <c r="E117" i="23"/>
  <c r="E121" i="23"/>
  <c r="E125" i="23"/>
  <c r="E129" i="23"/>
  <c r="E133" i="23"/>
  <c r="E137" i="23"/>
  <c r="E141" i="23"/>
  <c r="E145" i="23"/>
  <c r="E149" i="23"/>
  <c r="E153" i="23"/>
  <c r="E157" i="23"/>
  <c r="E161" i="23"/>
  <c r="E165" i="23"/>
  <c r="E169" i="23"/>
  <c r="E173" i="23"/>
  <c r="E177" i="23"/>
  <c r="E181" i="23"/>
  <c r="E185" i="23"/>
  <c r="E189" i="23"/>
  <c r="E88" i="39"/>
  <c r="E92" i="39"/>
  <c r="E96" i="39"/>
  <c r="E100" i="39"/>
  <c r="E104" i="39"/>
  <c r="E108" i="39"/>
  <c r="E112" i="39"/>
  <c r="E120" i="39"/>
  <c r="E124" i="39"/>
  <c r="E128" i="39"/>
  <c r="E140" i="39"/>
  <c r="E148" i="39"/>
  <c r="E152" i="39"/>
  <c r="E54" i="40"/>
  <c r="E70" i="40"/>
  <c r="E74" i="40"/>
  <c r="E78" i="40"/>
  <c r="E82" i="40"/>
  <c r="E122" i="40"/>
  <c r="E23" i="34"/>
  <c r="E25" i="34"/>
  <c r="E39" i="34"/>
  <c r="E41" i="34"/>
  <c r="E43" i="34"/>
  <c r="E45" i="34"/>
  <c r="E47" i="34"/>
  <c r="E49" i="34"/>
  <c r="E63" i="34"/>
  <c r="E65" i="34"/>
  <c r="E77" i="34"/>
  <c r="E123" i="34"/>
  <c r="E124" i="34"/>
  <c r="E139" i="34"/>
  <c r="E140" i="34"/>
  <c r="E155" i="34"/>
  <c r="E156" i="34"/>
  <c r="E171" i="34"/>
  <c r="E172" i="34"/>
  <c r="E187" i="34"/>
  <c r="E188" i="34"/>
  <c r="E203" i="34"/>
  <c r="E204" i="34"/>
  <c r="E219" i="34"/>
  <c r="E220" i="34"/>
  <c r="E235" i="34"/>
  <c r="E236" i="34"/>
  <c r="E237" i="34"/>
  <c r="E262" i="34"/>
  <c r="E294" i="34"/>
  <c r="E11" i="34"/>
  <c r="E13" i="34"/>
  <c r="E16" i="34"/>
  <c r="E27" i="34"/>
  <c r="E29" i="34"/>
  <c r="E32" i="34"/>
  <c r="E51" i="34"/>
  <c r="E53" i="34"/>
  <c r="E56" i="34"/>
  <c r="E67" i="34"/>
  <c r="E69" i="34"/>
  <c r="E72" i="34"/>
  <c r="E79" i="34"/>
  <c r="E81" i="34"/>
  <c r="E84" i="34"/>
  <c r="E91" i="34"/>
  <c r="E99" i="34"/>
  <c r="E107" i="34"/>
  <c r="E110" i="34"/>
  <c r="E111" i="34"/>
  <c r="E112" i="34"/>
  <c r="E117" i="34"/>
  <c r="E127" i="34"/>
  <c r="E133" i="34"/>
  <c r="E143" i="34"/>
  <c r="E144" i="34"/>
  <c r="E149" i="34"/>
  <c r="E159" i="34"/>
  <c r="E160" i="34"/>
  <c r="E165" i="34"/>
  <c r="E175" i="34"/>
  <c r="E176" i="34"/>
  <c r="E181" i="34"/>
  <c r="E191" i="34"/>
  <c r="E192" i="34"/>
  <c r="E197" i="34"/>
  <c r="E207" i="34"/>
  <c r="E208" i="34"/>
  <c r="E213" i="34"/>
  <c r="E223" i="34"/>
  <c r="E224" i="34"/>
  <c r="E225" i="34"/>
  <c r="E239" i="34"/>
  <c r="E240" i="34"/>
  <c r="E241" i="34"/>
  <c r="E20" i="34"/>
  <c r="E36" i="34"/>
  <c r="E60" i="34"/>
  <c r="E88" i="34"/>
  <c r="E96" i="34"/>
  <c r="E104" i="34"/>
  <c r="E121" i="34"/>
  <c r="E137" i="34"/>
  <c r="E153" i="34"/>
  <c r="E169" i="34"/>
  <c r="E185" i="34"/>
  <c r="E201" i="34"/>
  <c r="E217" i="34"/>
  <c r="E249" i="34"/>
  <c r="E264" i="34"/>
  <c r="E265" i="34"/>
  <c r="E297" i="34"/>
  <c r="E313" i="34"/>
  <c r="E343" i="34"/>
  <c r="E344" i="34"/>
  <c r="E345" i="34"/>
  <c r="E359" i="34"/>
  <c r="E360" i="34"/>
  <c r="E361" i="34"/>
  <c r="E375" i="34"/>
  <c r="E376" i="34"/>
  <c r="E391" i="34"/>
  <c r="E392" i="34"/>
  <c r="E393" i="34"/>
  <c r="E407" i="34"/>
  <c r="E408" i="34"/>
  <c r="E409" i="34"/>
  <c r="E423" i="34"/>
  <c r="E424" i="34"/>
  <c r="E425" i="34"/>
  <c r="E439" i="34"/>
  <c r="E440" i="34"/>
  <c r="E441" i="34"/>
  <c r="E455" i="34"/>
  <c r="E456" i="34"/>
  <c r="E457" i="34"/>
  <c r="E471" i="34"/>
  <c r="E472" i="34"/>
  <c r="E473" i="34"/>
  <c r="E487" i="34"/>
  <c r="E488" i="34"/>
  <c r="E489" i="34"/>
  <c r="E503" i="34"/>
  <c r="E504" i="34"/>
  <c r="E505" i="34"/>
  <c r="E519" i="34"/>
  <c r="E520" i="34"/>
  <c r="E521" i="34"/>
  <c r="E535" i="34"/>
  <c r="E536" i="34"/>
  <c r="E537" i="34"/>
  <c r="E551" i="34"/>
  <c r="E552" i="34"/>
  <c r="E553" i="34"/>
  <c r="E567" i="34"/>
  <c r="E568" i="34"/>
  <c r="E569" i="34"/>
  <c r="E583" i="34"/>
  <c r="E584" i="34"/>
  <c r="E585" i="34"/>
  <c r="E599" i="34"/>
  <c r="E600" i="34"/>
  <c r="E601" i="34"/>
  <c r="E602" i="34"/>
  <c r="E606" i="34"/>
  <c r="E559" i="34"/>
  <c r="E560" i="34"/>
  <c r="E561" i="34"/>
  <c r="E575" i="34"/>
  <c r="E576" i="34"/>
  <c r="E577" i="34"/>
  <c r="E591" i="34"/>
  <c r="E245" i="34"/>
  <c r="E259" i="34"/>
  <c r="E260" i="34"/>
  <c r="E261" i="34"/>
  <c r="E275" i="34"/>
  <c r="E276" i="34"/>
  <c r="E277" i="34"/>
  <c r="E291" i="34"/>
  <c r="E292" i="34"/>
  <c r="E293" i="34"/>
  <c r="E307" i="34"/>
  <c r="E308" i="34"/>
  <c r="E309" i="34"/>
  <c r="E323" i="34"/>
  <c r="E324" i="34"/>
  <c r="E325" i="34"/>
  <c r="E339" i="34"/>
  <c r="E340" i="34"/>
  <c r="E341" i="34"/>
  <c r="E355" i="34"/>
  <c r="E356" i="34"/>
  <c r="E357" i="34"/>
  <c r="E371" i="34"/>
  <c r="E372" i="34"/>
  <c r="E373" i="34"/>
  <c r="E387" i="34"/>
  <c r="E388" i="34"/>
  <c r="E389" i="34"/>
  <c r="E403" i="34"/>
  <c r="E404" i="34"/>
  <c r="E405" i="34"/>
  <c r="E419" i="34"/>
  <c r="E420" i="34"/>
  <c r="E421" i="34"/>
  <c r="E435" i="34"/>
  <c r="E436" i="34"/>
  <c r="E437" i="34"/>
  <c r="E451" i="34"/>
  <c r="E452" i="34"/>
  <c r="E453" i="34"/>
  <c r="E467" i="34"/>
  <c r="E468" i="34"/>
  <c r="E469" i="34"/>
  <c r="E483" i="34"/>
  <c r="E484" i="34"/>
  <c r="E485" i="34"/>
  <c r="E499" i="34"/>
  <c r="E500" i="34"/>
  <c r="E501" i="34"/>
  <c r="E515" i="34"/>
  <c r="E516" i="34"/>
  <c r="E517" i="34"/>
  <c r="E531" i="34"/>
  <c r="E532" i="34"/>
  <c r="E533" i="34"/>
  <c r="E547" i="34"/>
  <c r="E548" i="34"/>
  <c r="E549" i="34"/>
  <c r="E563" i="34"/>
  <c r="E564" i="34"/>
  <c r="E565" i="34"/>
  <c r="E579" i="34"/>
  <c r="E581" i="34"/>
  <c r="E9" i="23"/>
  <c r="E13" i="23"/>
  <c r="E49" i="23"/>
  <c r="E197" i="23"/>
  <c r="E201" i="23"/>
  <c r="E205" i="23"/>
  <c r="E209" i="23"/>
  <c r="E213" i="23"/>
  <c r="E217" i="23"/>
  <c r="E221" i="23"/>
  <c r="E225" i="23"/>
  <c r="E229" i="23"/>
  <c r="E237" i="23"/>
  <c r="E241" i="23"/>
  <c r="E245" i="23"/>
  <c r="E249" i="23"/>
  <c r="E253" i="23"/>
  <c r="E257" i="23"/>
  <c r="E261" i="23"/>
  <c r="E265" i="23"/>
  <c r="E10" i="37"/>
  <c r="E14" i="37"/>
  <c r="E18" i="37"/>
  <c r="E22" i="37"/>
  <c r="E26" i="37"/>
  <c r="E30" i="37"/>
  <c r="E34" i="37"/>
  <c r="E38" i="37"/>
  <c r="E42" i="37"/>
  <c r="E46" i="37"/>
  <c r="E50" i="37"/>
  <c r="E54" i="37"/>
  <c r="E58" i="37"/>
  <c r="E62" i="37"/>
  <c r="E66" i="37"/>
  <c r="E70" i="37"/>
  <c r="E74" i="37"/>
  <c r="E78" i="37"/>
  <c r="E82" i="37"/>
  <c r="E86" i="37"/>
  <c r="E90" i="37"/>
  <c r="E94" i="37"/>
  <c r="E98" i="37"/>
  <c r="E102" i="37"/>
  <c r="E106" i="37"/>
  <c r="E110" i="37"/>
  <c r="E114" i="37"/>
  <c r="E118" i="37"/>
  <c r="E122" i="37"/>
  <c r="E126" i="37"/>
  <c r="E130" i="37"/>
  <c r="E134" i="37"/>
  <c r="E138" i="37"/>
  <c r="E142" i="37"/>
  <c r="E146" i="37"/>
  <c r="E150" i="37"/>
  <c r="E154" i="37"/>
  <c r="E158" i="37"/>
  <c r="E162" i="37"/>
  <c r="E166" i="37"/>
  <c r="E170" i="37"/>
  <c r="E174" i="37"/>
  <c r="E178" i="37"/>
  <c r="E182" i="37"/>
  <c r="E186" i="37"/>
  <c r="E190" i="37"/>
  <c r="E194" i="37"/>
  <c r="E198" i="37"/>
  <c r="E202" i="37"/>
  <c r="E206" i="37"/>
  <c r="E210" i="37"/>
  <c r="E214" i="37"/>
  <c r="E218" i="37"/>
  <c r="E222" i="37"/>
  <c r="E226" i="37"/>
  <c r="E230" i="37"/>
  <c r="E234" i="37"/>
  <c r="E238" i="37"/>
  <c r="E242" i="37"/>
  <c r="E246" i="37"/>
  <c r="E250" i="37"/>
  <c r="E254" i="37"/>
  <c r="E258" i="37"/>
  <c r="E262" i="37"/>
  <c r="E266" i="37"/>
  <c r="E10" i="38"/>
  <c r="E14" i="38"/>
  <c r="E18" i="38"/>
  <c r="E22" i="38"/>
  <c r="E26" i="38"/>
  <c r="E30" i="38"/>
  <c r="E34" i="38"/>
  <c r="E38" i="38"/>
  <c r="E42" i="38"/>
  <c r="E215" i="35"/>
  <c r="E219" i="35"/>
  <c r="E223" i="35"/>
  <c r="E262" i="35"/>
  <c r="E266" i="35"/>
  <c r="E11" i="39"/>
  <c r="E15" i="39"/>
  <c r="E19" i="39"/>
  <c r="E23" i="39"/>
  <c r="E27" i="39"/>
  <c r="E31" i="39"/>
  <c r="E35" i="39"/>
  <c r="E39" i="39"/>
  <c r="E43" i="39"/>
  <c r="E47" i="39"/>
  <c r="E51" i="39"/>
  <c r="E55" i="39"/>
  <c r="E59" i="39"/>
  <c r="E63" i="39"/>
  <c r="E67" i="39"/>
  <c r="E603" i="34"/>
  <c r="E604" i="34"/>
  <c r="E619" i="34"/>
  <c r="E620" i="34"/>
  <c r="E621" i="34"/>
  <c r="E635" i="34"/>
  <c r="E636" i="34"/>
  <c r="E637" i="34"/>
  <c r="E651" i="34"/>
  <c r="E652" i="34"/>
  <c r="E12" i="23"/>
  <c r="E16" i="23"/>
  <c r="E20" i="23"/>
  <c r="E28" i="23"/>
  <c r="E172" i="23"/>
  <c r="E170" i="35"/>
  <c r="E174" i="35"/>
  <c r="E178" i="35"/>
  <c r="E182" i="35"/>
  <c r="E186" i="35"/>
  <c r="E190" i="35"/>
  <c r="E194" i="35"/>
  <c r="E198" i="35"/>
  <c r="E202" i="35"/>
  <c r="E206" i="35"/>
  <c r="E210" i="35"/>
  <c r="E214" i="35"/>
  <c r="E218" i="35"/>
  <c r="E222" i="35"/>
  <c r="E46" i="39"/>
  <c r="E592" i="34"/>
  <c r="E593" i="34"/>
  <c r="E607" i="34"/>
  <c r="E608" i="34"/>
  <c r="E609" i="34"/>
  <c r="E623" i="34"/>
  <c r="E624" i="34"/>
  <c r="E625" i="34"/>
  <c r="E639" i="34"/>
  <c r="E640" i="34"/>
  <c r="E641" i="34"/>
  <c r="E11" i="23"/>
  <c r="E15" i="23"/>
  <c r="E18" i="23"/>
  <c r="E171" i="23"/>
  <c r="E244" i="37"/>
  <c r="E248" i="37"/>
  <c r="E256" i="37"/>
  <c r="E260" i="37"/>
  <c r="E264" i="37"/>
  <c r="E12" i="38"/>
  <c r="E16" i="38"/>
  <c r="E108" i="38"/>
  <c r="E112" i="38"/>
  <c r="E116" i="38"/>
  <c r="E120" i="38"/>
  <c r="E124" i="38"/>
  <c r="E128" i="38"/>
  <c r="E13" i="35"/>
  <c r="E17" i="35"/>
  <c r="E25" i="35"/>
  <c r="E29" i="35"/>
  <c r="E33" i="35"/>
  <c r="E37" i="35"/>
  <c r="E41" i="35"/>
  <c r="E45" i="35"/>
  <c r="E49" i="35"/>
  <c r="E53" i="35"/>
  <c r="E57" i="35"/>
  <c r="E61" i="35"/>
  <c r="E65" i="35"/>
  <c r="E69" i="35"/>
  <c r="E73" i="35"/>
  <c r="E213" i="35"/>
  <c r="E217" i="35"/>
  <c r="E221" i="35"/>
  <c r="E225" i="35"/>
  <c r="E17" i="23"/>
  <c r="E263" i="35"/>
  <c r="E12" i="39"/>
  <c r="E16" i="39"/>
  <c r="E20" i="39"/>
  <c r="E24" i="39"/>
  <c r="E28" i="39"/>
  <c r="E32" i="39"/>
  <c r="E36" i="39"/>
  <c r="E40" i="39"/>
  <c r="E44" i="39"/>
  <c r="E48" i="39"/>
  <c r="E52" i="39"/>
  <c r="E56" i="39"/>
  <c r="E60" i="39"/>
  <c r="E64" i="39"/>
  <c r="E68" i="39"/>
  <c r="E71" i="39"/>
  <c r="E75" i="39"/>
  <c r="E79" i="39"/>
  <c r="E83" i="39"/>
  <c r="E87" i="39"/>
  <c r="E91" i="39"/>
  <c r="E95" i="39"/>
  <c r="E99" i="39"/>
  <c r="E103" i="39"/>
  <c r="E107" i="39"/>
  <c r="E111" i="39"/>
  <c r="E115" i="39"/>
  <c r="E119" i="39"/>
  <c r="E123" i="39"/>
  <c r="E127" i="39"/>
  <c r="E131" i="39"/>
  <c r="E135" i="39"/>
  <c r="E139" i="39"/>
  <c r="E143" i="39"/>
  <c r="E74" i="39"/>
  <c r="E78" i="39"/>
  <c r="E82" i="39"/>
  <c r="E90" i="39"/>
  <c r="E94" i="39"/>
  <c r="E102" i="39"/>
  <c r="E106" i="39"/>
  <c r="E110" i="39"/>
  <c r="E114" i="39"/>
  <c r="E118" i="39"/>
  <c r="E122" i="39"/>
  <c r="E126" i="39"/>
  <c r="E130" i="39"/>
  <c r="E134" i="39"/>
  <c r="E138" i="39"/>
  <c r="E142" i="39"/>
  <c r="E73" i="39"/>
  <c r="E77" i="39"/>
  <c r="E81" i="39"/>
  <c r="E85" i="39"/>
  <c r="E89" i="39"/>
  <c r="E93" i="39"/>
  <c r="E97" i="39"/>
  <c r="E101" i="39"/>
  <c r="E105" i="39"/>
  <c r="E109" i="39"/>
  <c r="E113" i="39"/>
  <c r="E117" i="39"/>
  <c r="E121" i="39"/>
  <c r="E125" i="39"/>
  <c r="E129" i="39"/>
  <c r="E133" i="39"/>
  <c r="E137" i="39"/>
  <c r="E141" i="39"/>
  <c r="E132" i="39"/>
  <c r="E136" i="39"/>
  <c r="E144" i="39"/>
  <c r="E62" i="40"/>
  <c r="E66" i="40"/>
  <c r="E126" i="40"/>
  <c r="E108" i="34"/>
  <c r="E128" i="34"/>
  <c r="E120" i="34"/>
  <c r="E19" i="23"/>
  <c r="E23" i="23"/>
  <c r="E27" i="23"/>
  <c r="E31" i="23"/>
  <c r="E35" i="23"/>
  <c r="E39" i="23"/>
  <c r="E43" i="23"/>
  <c r="E47" i="23"/>
  <c r="E51" i="23"/>
  <c r="E55" i="23"/>
  <c r="E59" i="23"/>
  <c r="E63" i="23"/>
  <c r="E67" i="23"/>
  <c r="E71" i="23"/>
  <c r="E79" i="23"/>
  <c r="E83" i="23"/>
  <c r="E87" i="23"/>
  <c r="E91" i="23"/>
  <c r="E95" i="23"/>
  <c r="E99" i="23"/>
  <c r="E103" i="23"/>
  <c r="E107" i="23"/>
  <c r="E111" i="23"/>
  <c r="E115" i="23"/>
  <c r="E119" i="23"/>
  <c r="E123" i="23"/>
  <c r="E127" i="23"/>
  <c r="E131" i="23"/>
  <c r="E135" i="23"/>
  <c r="E139" i="23"/>
  <c r="E143" i="23"/>
  <c r="E147" i="23"/>
  <c r="E151" i="23"/>
  <c r="E155" i="23"/>
  <c r="E159" i="23"/>
  <c r="E163" i="23"/>
  <c r="E167" i="23"/>
  <c r="E24" i="23"/>
  <c r="E36" i="23"/>
  <c r="E40" i="23"/>
  <c r="E44" i="23"/>
  <c r="E48" i="23"/>
  <c r="E52" i="23"/>
  <c r="E56" i="23"/>
  <c r="E60" i="23"/>
  <c r="E64" i="23"/>
  <c r="E68" i="23"/>
  <c r="E72" i="23"/>
  <c r="E76" i="23"/>
  <c r="E80" i="23"/>
  <c r="E84" i="23"/>
  <c r="E88" i="23"/>
  <c r="E92" i="23"/>
  <c r="E96" i="23"/>
  <c r="E100" i="23"/>
  <c r="E104" i="23"/>
  <c r="E108" i="23"/>
  <c r="E112" i="23"/>
  <c r="E116" i="23"/>
  <c r="E120" i="23"/>
  <c r="E124" i="23"/>
  <c r="E128" i="23"/>
  <c r="E132" i="23"/>
  <c r="E136" i="23"/>
  <c r="E140" i="23"/>
  <c r="E144" i="23"/>
  <c r="E148" i="23"/>
  <c r="E152" i="23"/>
  <c r="E156" i="23"/>
  <c r="E160" i="23"/>
  <c r="E164" i="23"/>
  <c r="E168" i="23"/>
  <c r="E175" i="23"/>
  <c r="E179" i="23"/>
  <c r="E183" i="23"/>
  <c r="E187" i="23"/>
  <c r="E191" i="23"/>
  <c r="E195" i="23"/>
  <c r="E199" i="23"/>
  <c r="E203" i="23"/>
  <c r="E207" i="23"/>
  <c r="E211" i="23"/>
  <c r="E215" i="23"/>
  <c r="E219" i="23"/>
  <c r="E223" i="23"/>
  <c r="E227" i="23"/>
  <c r="E231" i="23"/>
  <c r="E235" i="23"/>
  <c r="E239" i="23"/>
  <c r="E243" i="23"/>
  <c r="E247" i="23"/>
  <c r="E251" i="23"/>
  <c r="E255" i="23"/>
  <c r="E259" i="23"/>
  <c r="E263" i="23"/>
  <c r="E12" i="37"/>
  <c r="E16" i="37"/>
  <c r="E20" i="37"/>
  <c r="E24" i="37"/>
  <c r="E28" i="37"/>
  <c r="E32" i="37"/>
  <c r="E36" i="37"/>
  <c r="E40" i="37"/>
  <c r="E44" i="37"/>
  <c r="E48" i="37"/>
  <c r="E52" i="37"/>
  <c r="E56" i="37"/>
  <c r="E60" i="37"/>
  <c r="E64" i="37"/>
  <c r="E68" i="37"/>
  <c r="E72" i="37"/>
  <c r="E76" i="37"/>
  <c r="E80" i="37"/>
  <c r="E84" i="37"/>
  <c r="E88" i="37"/>
  <c r="E92" i="37"/>
  <c r="E96" i="37"/>
  <c r="E100" i="37"/>
  <c r="E104" i="37"/>
  <c r="E108" i="37"/>
  <c r="E112" i="37"/>
  <c r="E120" i="37"/>
  <c r="E124" i="37"/>
  <c r="E128" i="37"/>
  <c r="E132" i="37"/>
  <c r="E136" i="37"/>
  <c r="E140" i="37"/>
  <c r="E144" i="37"/>
  <c r="E148" i="37"/>
  <c r="E152" i="37"/>
  <c r="E156" i="37"/>
  <c r="E160" i="37"/>
  <c r="E164" i="37"/>
  <c r="E168" i="37"/>
  <c r="E172" i="37"/>
  <c r="E176" i="37"/>
  <c r="E180" i="37"/>
  <c r="E184" i="37"/>
  <c r="E188" i="37"/>
  <c r="E192" i="37"/>
  <c r="E196" i="37"/>
  <c r="E200" i="37"/>
  <c r="E204" i="37"/>
  <c r="E208" i="37"/>
  <c r="E212" i="37"/>
  <c r="E216" i="37"/>
  <c r="E220" i="37"/>
  <c r="E224" i="37"/>
  <c r="E228" i="37"/>
  <c r="E232" i="37"/>
  <c r="E236" i="37"/>
  <c r="E240" i="37"/>
  <c r="E178" i="23"/>
  <c r="E182" i="23"/>
  <c r="E186" i="23"/>
  <c r="E190" i="23"/>
  <c r="E194" i="23"/>
  <c r="E198" i="23"/>
  <c r="E202" i="23"/>
  <c r="E206" i="23"/>
  <c r="E210" i="23"/>
  <c r="E214" i="23"/>
  <c r="E226" i="23"/>
  <c r="E230" i="23"/>
  <c r="E234" i="23"/>
  <c r="E246" i="23"/>
  <c r="E176" i="23"/>
  <c r="E180" i="23"/>
  <c r="E184" i="23"/>
  <c r="E188" i="23"/>
  <c r="E192" i="23"/>
  <c r="E196" i="23"/>
  <c r="E200" i="23"/>
  <c r="E204" i="23"/>
  <c r="E208" i="23"/>
  <c r="E212" i="23"/>
  <c r="E216" i="23"/>
  <c r="E220" i="23"/>
  <c r="E224" i="23"/>
  <c r="E228" i="23"/>
  <c r="E232" i="23"/>
  <c r="E236" i="23"/>
  <c r="E240" i="23"/>
  <c r="E244" i="23"/>
  <c r="E248" i="23"/>
  <c r="E252" i="23"/>
  <c r="E256" i="23"/>
  <c r="E260" i="23"/>
  <c r="E264" i="23"/>
  <c r="E9" i="37"/>
  <c r="E13" i="37"/>
  <c r="E17" i="37"/>
  <c r="E21" i="37"/>
  <c r="E25" i="37"/>
  <c r="E29" i="37"/>
  <c r="E33" i="37"/>
  <c r="E37" i="37"/>
  <c r="E41" i="37"/>
  <c r="E45" i="37"/>
  <c r="E53" i="37"/>
  <c r="E57" i="37"/>
  <c r="E61" i="37"/>
  <c r="E65" i="37"/>
  <c r="E69" i="37"/>
  <c r="E73" i="37"/>
  <c r="E77" i="37"/>
  <c r="E81" i="37"/>
  <c r="E85" i="37"/>
  <c r="E89" i="37"/>
  <c r="E93" i="37"/>
  <c r="E97" i="37"/>
  <c r="E101" i="37"/>
  <c r="E105" i="37"/>
  <c r="E109" i="37"/>
  <c r="E113" i="37"/>
  <c r="E117" i="37"/>
  <c r="E121" i="37"/>
  <c r="E125" i="37"/>
  <c r="E129" i="37"/>
  <c r="E133" i="37"/>
  <c r="E137" i="37"/>
  <c r="E141" i="37"/>
  <c r="E145" i="37"/>
  <c r="E149" i="37"/>
  <c r="E153" i="37"/>
  <c r="E157" i="37"/>
  <c r="E161" i="37"/>
  <c r="E165" i="37"/>
  <c r="E169" i="37"/>
  <c r="E173" i="37"/>
  <c r="E177" i="37"/>
  <c r="E181" i="37"/>
  <c r="E185" i="37"/>
  <c r="E189" i="37"/>
  <c r="E193" i="37"/>
  <c r="E197" i="37"/>
  <c r="E201" i="37"/>
  <c r="E205" i="37"/>
  <c r="E209" i="37"/>
  <c r="E213" i="37"/>
  <c r="E217" i="37"/>
  <c r="E221" i="37"/>
  <c r="E225" i="37"/>
  <c r="E229" i="37"/>
  <c r="E233" i="37"/>
  <c r="E237" i="37"/>
  <c r="E241" i="37"/>
  <c r="E24" i="38"/>
  <c r="E28" i="38"/>
  <c r="E32" i="38"/>
  <c r="E40" i="38"/>
  <c r="E255" i="37"/>
  <c r="E259" i="37"/>
  <c r="E263" i="37"/>
  <c r="E267" i="37"/>
  <c r="E11" i="38"/>
  <c r="E15" i="38"/>
  <c r="E19" i="38"/>
  <c r="E23" i="38"/>
  <c r="E27" i="38"/>
  <c r="E31" i="38"/>
  <c r="E35" i="38"/>
  <c r="E253" i="37"/>
  <c r="E257" i="37"/>
  <c r="E261" i="37"/>
  <c r="E265" i="37"/>
  <c r="E9" i="38"/>
  <c r="E13" i="38"/>
  <c r="E17" i="38"/>
  <c r="E21" i="38"/>
  <c r="E25" i="38"/>
  <c r="E29" i="38"/>
  <c r="E33" i="38"/>
  <c r="E37" i="38"/>
  <c r="E44" i="38"/>
  <c r="E48" i="38"/>
  <c r="E52" i="38"/>
  <c r="E56" i="38"/>
  <c r="E60" i="38"/>
  <c r="E64" i="38"/>
  <c r="E68" i="38"/>
  <c r="E72" i="38"/>
  <c r="E76" i="38"/>
  <c r="E80" i="38"/>
  <c r="E84" i="38"/>
  <c r="E88" i="38"/>
  <c r="E92" i="38"/>
  <c r="E96" i="38"/>
  <c r="E100" i="38"/>
  <c r="E104" i="38"/>
  <c r="E9" i="35"/>
  <c r="E21" i="35"/>
  <c r="E46" i="38"/>
  <c r="E50" i="38"/>
  <c r="E54" i="38"/>
  <c r="E62" i="38"/>
  <c r="E66" i="38"/>
  <c r="E70" i="38"/>
  <c r="E74" i="38"/>
  <c r="E78" i="38"/>
  <c r="E82" i="38"/>
  <c r="E86" i="38"/>
  <c r="E90" i="38"/>
  <c r="E94" i="38"/>
  <c r="E98" i="38"/>
  <c r="E102" i="38"/>
  <c r="E106" i="38"/>
  <c r="E110" i="38"/>
  <c r="E114" i="38"/>
  <c r="E118" i="38"/>
  <c r="E122" i="38"/>
  <c r="E126" i="38"/>
  <c r="E130" i="38"/>
  <c r="E11" i="35"/>
  <c r="E15" i="35"/>
  <c r="E19" i="35"/>
  <c r="E23" i="35"/>
  <c r="E27" i="35"/>
  <c r="E31" i="35"/>
  <c r="E35" i="35"/>
  <c r="E39" i="35"/>
  <c r="E43" i="35"/>
  <c r="E47" i="35"/>
  <c r="E51" i="35"/>
  <c r="E55" i="35"/>
  <c r="E59" i="35"/>
  <c r="E63" i="35"/>
  <c r="E117" i="38"/>
  <c r="E125" i="38"/>
  <c r="E129" i="38"/>
  <c r="E10" i="35"/>
  <c r="E14" i="35"/>
  <c r="E18" i="35"/>
  <c r="E22" i="35"/>
  <c r="E26" i="35"/>
  <c r="E30" i="35"/>
  <c r="E34" i="35"/>
  <c r="E38" i="35"/>
  <c r="E42" i="35"/>
  <c r="E46" i="35"/>
  <c r="E50" i="35"/>
  <c r="E54" i="35"/>
  <c r="E58" i="35"/>
  <c r="E62" i="35"/>
  <c r="E66" i="35"/>
  <c r="E77" i="35"/>
  <c r="E81" i="35"/>
  <c r="E85" i="35"/>
  <c r="E89" i="35"/>
  <c r="E93" i="35"/>
  <c r="E97" i="35"/>
  <c r="E101" i="35"/>
  <c r="E105" i="35"/>
  <c r="E109" i="35"/>
  <c r="E113" i="35"/>
  <c r="E117" i="35"/>
  <c r="E121" i="35"/>
  <c r="E125" i="35"/>
  <c r="E129" i="35"/>
  <c r="E133" i="35"/>
  <c r="E137" i="35"/>
  <c r="E76" i="35"/>
  <c r="E80" i="35"/>
  <c r="E84" i="35"/>
  <c r="E88" i="35"/>
  <c r="E92" i="35"/>
  <c r="E96" i="35"/>
  <c r="E100" i="35"/>
  <c r="E104" i="35"/>
  <c r="E108" i="35"/>
  <c r="E112" i="35"/>
  <c r="E116" i="35"/>
  <c r="E120" i="35"/>
  <c r="E124" i="35"/>
  <c r="E128" i="35"/>
  <c r="E132" i="35"/>
  <c r="E136" i="35"/>
  <c r="E140" i="35"/>
  <c r="E79" i="35"/>
  <c r="E83" i="35"/>
  <c r="E87" i="35"/>
  <c r="E91" i="35"/>
  <c r="E95" i="35"/>
  <c r="E99" i="35"/>
  <c r="E103" i="35"/>
  <c r="E107" i="35"/>
  <c r="E111" i="35"/>
  <c r="E115" i="35"/>
  <c r="E119" i="35"/>
  <c r="E123" i="35"/>
  <c r="E127" i="35"/>
  <c r="E131" i="35"/>
  <c r="E135" i="35"/>
  <c r="E139" i="35"/>
  <c r="E141" i="35"/>
  <c r="E145" i="35"/>
  <c r="E149" i="35"/>
  <c r="E153" i="35"/>
  <c r="E157" i="35"/>
  <c r="E161" i="35"/>
  <c r="E165" i="35"/>
  <c r="E169" i="35"/>
  <c r="E173" i="35"/>
  <c r="E177" i="35"/>
  <c r="E181" i="35"/>
  <c r="E185" i="35"/>
  <c r="E189" i="35"/>
  <c r="E197" i="35"/>
  <c r="E201" i="35"/>
  <c r="E205" i="35"/>
  <c r="E209" i="35"/>
  <c r="E144" i="35"/>
  <c r="E148" i="35"/>
  <c r="E152" i="35"/>
  <c r="E156" i="35"/>
  <c r="E160" i="35"/>
  <c r="E164" i="35"/>
  <c r="E168" i="35"/>
  <c r="E172" i="35"/>
  <c r="E176" i="35"/>
  <c r="E180" i="35"/>
  <c r="E184" i="35"/>
  <c r="E188" i="35"/>
  <c r="E192" i="35"/>
  <c r="E196" i="35"/>
  <c r="E200" i="35"/>
  <c r="E204" i="35"/>
  <c r="E208" i="35"/>
  <c r="E212" i="35"/>
  <c r="E143" i="35"/>
  <c r="E147" i="35"/>
  <c r="E151" i="35"/>
  <c r="E155" i="35"/>
  <c r="E159" i="35"/>
  <c r="E163" i="35"/>
  <c r="E167" i="35"/>
  <c r="E171" i="35"/>
  <c r="E175" i="35"/>
  <c r="E179" i="35"/>
  <c r="E183" i="35"/>
  <c r="E187" i="35"/>
  <c r="E191" i="35"/>
  <c r="E195" i="35"/>
  <c r="E199" i="35"/>
  <c r="E203" i="35"/>
  <c r="E207" i="35"/>
  <c r="E211" i="35"/>
  <c r="E48" i="40"/>
  <c r="E52" i="40"/>
  <c r="E56" i="40"/>
  <c r="E60" i="40"/>
  <c r="E64" i="40"/>
  <c r="E68" i="40"/>
  <c r="E72" i="40"/>
  <c r="E76" i="40"/>
  <c r="E80" i="40"/>
  <c r="E84" i="40"/>
  <c r="E88" i="40"/>
  <c r="E92" i="40"/>
  <c r="E96" i="40"/>
  <c r="E100" i="40"/>
  <c r="E104" i="40"/>
  <c r="E108" i="40"/>
  <c r="E112" i="40"/>
  <c r="E116" i="40"/>
  <c r="E120" i="40"/>
  <c r="E124" i="40"/>
  <c r="E128" i="40"/>
  <c r="E87" i="40"/>
  <c r="E91" i="40"/>
  <c r="E99" i="40"/>
  <c r="E103" i="40"/>
  <c r="E107" i="40"/>
  <c r="E111" i="40"/>
  <c r="E115" i="40"/>
  <c r="E119" i="40"/>
  <c r="E123" i="40"/>
  <c r="E127" i="40"/>
  <c r="F21" i="43" l="1"/>
  <c r="F20" i="43"/>
  <c r="F19" i="43"/>
  <c r="F18" i="43"/>
  <c r="F17" i="43"/>
  <c r="F16" i="43"/>
  <c r="F14" i="43"/>
  <c r="F13" i="43"/>
  <c r="F12" i="43"/>
  <c r="F11" i="43"/>
  <c r="F9" i="43"/>
  <c r="F8" i="43"/>
  <c r="F7" i="43"/>
  <c r="F6" i="43"/>
  <c r="F5" i="43"/>
  <c r="H3" i="22" l="1"/>
  <c r="F3" i="43"/>
  <c r="E3" i="22"/>
  <c r="C3" i="22"/>
  <c r="C3" i="43"/>
  <c r="E1" i="30" l="1"/>
  <c r="D2" i="41"/>
  <c r="W4" i="34"/>
  <c r="AF19" i="21" l="1"/>
  <c r="AF18" i="21"/>
  <c r="AF17" i="21"/>
  <c r="AF16" i="21"/>
  <c r="AF15" i="21"/>
  <c r="AF14" i="21"/>
  <c r="AF12" i="21"/>
  <c r="AF11" i="21"/>
  <c r="AF10" i="21"/>
  <c r="AF9" i="21"/>
  <c r="AF7" i="21"/>
  <c r="AF6" i="21"/>
  <c r="AF5" i="21"/>
  <c r="AF4" i="21"/>
  <c r="AF3" i="21"/>
  <c r="AF8" i="21" l="1"/>
  <c r="AF13" i="21"/>
  <c r="Y649" i="34" l="1"/>
  <c r="Y645" i="34"/>
  <c r="Y636" i="34"/>
  <c r="Y630" i="34"/>
  <c r="Y627" i="34"/>
  <c r="Y623" i="34"/>
  <c r="Y617" i="34"/>
  <c r="Y607" i="34"/>
  <c r="Y605" i="34"/>
  <c r="Y600" i="34"/>
  <c r="Y597" i="34"/>
  <c r="I580" i="36" l="1"/>
  <c r="J580" i="36"/>
  <c r="K580" i="36"/>
  <c r="L580" i="36"/>
  <c r="M580" i="36"/>
  <c r="N580" i="36"/>
  <c r="Q580" i="36"/>
  <c r="I581" i="36"/>
  <c r="J581" i="36"/>
  <c r="K581" i="36"/>
  <c r="L581" i="36"/>
  <c r="M581" i="36"/>
  <c r="N581" i="36"/>
  <c r="Q581" i="36"/>
  <c r="I582" i="36"/>
  <c r="J582" i="36"/>
  <c r="K582" i="36"/>
  <c r="L582" i="36"/>
  <c r="M582" i="36"/>
  <c r="N582" i="36"/>
  <c r="Q582" i="36"/>
  <c r="I583" i="36"/>
  <c r="J583" i="36"/>
  <c r="K583" i="36"/>
  <c r="L583" i="36"/>
  <c r="M583" i="36"/>
  <c r="N583" i="36"/>
  <c r="Q583" i="36"/>
  <c r="I584" i="36"/>
  <c r="J584" i="36"/>
  <c r="K584" i="36"/>
  <c r="L584" i="36"/>
  <c r="M584" i="36"/>
  <c r="N584" i="36"/>
  <c r="Q584" i="36"/>
  <c r="I585" i="36"/>
  <c r="J585" i="36"/>
  <c r="K585" i="36"/>
  <c r="L585" i="36"/>
  <c r="M585" i="36"/>
  <c r="N585" i="36"/>
  <c r="Q585" i="36"/>
  <c r="I586" i="36"/>
  <c r="J586" i="36"/>
  <c r="K586" i="36"/>
  <c r="L586" i="36"/>
  <c r="M586" i="36"/>
  <c r="N586" i="36"/>
  <c r="Q586" i="36"/>
  <c r="I587" i="36"/>
  <c r="J587" i="36"/>
  <c r="K587" i="36"/>
  <c r="L587" i="36"/>
  <c r="M587" i="36"/>
  <c r="N587" i="36"/>
  <c r="Q587" i="36"/>
  <c r="I588" i="36"/>
  <c r="J588" i="36"/>
  <c r="K588" i="36"/>
  <c r="L588" i="36"/>
  <c r="M588" i="36"/>
  <c r="N588" i="36"/>
  <c r="Q588" i="36"/>
  <c r="I589" i="36"/>
  <c r="J589" i="36"/>
  <c r="K589" i="36"/>
  <c r="L589" i="36"/>
  <c r="M589" i="36"/>
  <c r="N589" i="36"/>
  <c r="Q589" i="36"/>
  <c r="I590" i="36"/>
  <c r="J590" i="36"/>
  <c r="K590" i="36"/>
  <c r="L590" i="36"/>
  <c r="M590" i="36"/>
  <c r="N590" i="36"/>
  <c r="Q590" i="36"/>
  <c r="I591" i="36"/>
  <c r="J591" i="36"/>
  <c r="K591" i="36"/>
  <c r="L591" i="36"/>
  <c r="M591" i="36"/>
  <c r="N591" i="36"/>
  <c r="Q591" i="36"/>
  <c r="I592" i="36"/>
  <c r="J592" i="36"/>
  <c r="K592" i="36"/>
  <c r="L592" i="36"/>
  <c r="M592" i="36"/>
  <c r="N592" i="36"/>
  <c r="Q592" i="36"/>
  <c r="I593" i="36"/>
  <c r="J593" i="36"/>
  <c r="K593" i="36"/>
  <c r="L593" i="36"/>
  <c r="M593" i="36"/>
  <c r="N593" i="36"/>
  <c r="Q593" i="36"/>
  <c r="I594" i="36"/>
  <c r="J594" i="36"/>
  <c r="K594" i="36"/>
  <c r="L594" i="36"/>
  <c r="M594" i="36"/>
  <c r="N594" i="36"/>
  <c r="Q594" i="36"/>
  <c r="I595" i="36"/>
  <c r="J595" i="36"/>
  <c r="K595" i="36"/>
  <c r="L595" i="36"/>
  <c r="M595" i="36"/>
  <c r="N595" i="36"/>
  <c r="Q595" i="36"/>
  <c r="I596" i="36"/>
  <c r="J596" i="36"/>
  <c r="K596" i="36"/>
  <c r="L596" i="36"/>
  <c r="M596" i="36"/>
  <c r="N596" i="36"/>
  <c r="Q596" i="36"/>
  <c r="I597" i="36"/>
  <c r="J597" i="36"/>
  <c r="K597" i="36"/>
  <c r="L597" i="36"/>
  <c r="M597" i="36"/>
  <c r="N597" i="36"/>
  <c r="Q597" i="36"/>
  <c r="I598" i="36"/>
  <c r="J598" i="36"/>
  <c r="K598" i="36"/>
  <c r="L598" i="36"/>
  <c r="M598" i="36"/>
  <c r="N598" i="36"/>
  <c r="Q598" i="36"/>
  <c r="I599" i="36"/>
  <c r="J599" i="36"/>
  <c r="K599" i="36"/>
  <c r="L599" i="36"/>
  <c r="M599" i="36"/>
  <c r="N599" i="36"/>
  <c r="Q599" i="36"/>
  <c r="I600" i="36"/>
  <c r="J600" i="36"/>
  <c r="K600" i="36"/>
  <c r="L600" i="36"/>
  <c r="M600" i="36"/>
  <c r="N600" i="36"/>
  <c r="Q600" i="36"/>
  <c r="I601" i="36"/>
  <c r="J601" i="36"/>
  <c r="K601" i="36"/>
  <c r="L601" i="36"/>
  <c r="M601" i="36"/>
  <c r="N601" i="36"/>
  <c r="Q601" i="36"/>
  <c r="I602" i="36"/>
  <c r="J602" i="36"/>
  <c r="K602" i="36"/>
  <c r="L602" i="36"/>
  <c r="M602" i="36"/>
  <c r="N602" i="36"/>
  <c r="Q602" i="36"/>
  <c r="I603" i="36"/>
  <c r="J603" i="36"/>
  <c r="K603" i="36"/>
  <c r="L603" i="36"/>
  <c r="M603" i="36"/>
  <c r="N603" i="36"/>
  <c r="Q603" i="36"/>
  <c r="I604" i="36"/>
  <c r="J604" i="36"/>
  <c r="K604" i="36"/>
  <c r="L604" i="36"/>
  <c r="M604" i="36"/>
  <c r="N604" i="36"/>
  <c r="Q604" i="36"/>
  <c r="I605" i="36"/>
  <c r="J605" i="36"/>
  <c r="K605" i="36"/>
  <c r="L605" i="36"/>
  <c r="M605" i="36"/>
  <c r="N605" i="36"/>
  <c r="Q605" i="36"/>
  <c r="I606" i="36"/>
  <c r="J606" i="36"/>
  <c r="K606" i="36"/>
  <c r="L606" i="36"/>
  <c r="M606" i="36"/>
  <c r="N606" i="36"/>
  <c r="Q606" i="36"/>
  <c r="I607" i="36"/>
  <c r="J607" i="36"/>
  <c r="K607" i="36"/>
  <c r="L607" i="36"/>
  <c r="M607" i="36"/>
  <c r="N607" i="36"/>
  <c r="Q607" i="36"/>
  <c r="I608" i="36"/>
  <c r="J608" i="36"/>
  <c r="K608" i="36"/>
  <c r="L608" i="36"/>
  <c r="M608" i="36"/>
  <c r="N608" i="36"/>
  <c r="Q608" i="36"/>
  <c r="I609" i="36"/>
  <c r="J609" i="36"/>
  <c r="K609" i="36"/>
  <c r="L609" i="36"/>
  <c r="M609" i="36"/>
  <c r="N609" i="36"/>
  <c r="Q609" i="36"/>
  <c r="I610" i="36"/>
  <c r="J610" i="36"/>
  <c r="K610" i="36"/>
  <c r="L610" i="36"/>
  <c r="M610" i="36"/>
  <c r="N610" i="36"/>
  <c r="Q610" i="36"/>
  <c r="I611" i="36"/>
  <c r="J611" i="36"/>
  <c r="K611" i="36"/>
  <c r="L611" i="36"/>
  <c r="M611" i="36"/>
  <c r="N611" i="36"/>
  <c r="Q611" i="36"/>
  <c r="I612" i="36"/>
  <c r="J612" i="36"/>
  <c r="K612" i="36"/>
  <c r="L612" i="36"/>
  <c r="M612" i="36"/>
  <c r="N612" i="36"/>
  <c r="Q612" i="36"/>
  <c r="I613" i="36"/>
  <c r="J613" i="36"/>
  <c r="K613" i="36"/>
  <c r="L613" i="36"/>
  <c r="M613" i="36"/>
  <c r="N613" i="36"/>
  <c r="Q613" i="36"/>
  <c r="I614" i="36"/>
  <c r="J614" i="36"/>
  <c r="K614" i="36"/>
  <c r="L614" i="36"/>
  <c r="M614" i="36"/>
  <c r="N614" i="36"/>
  <c r="Q614" i="36"/>
  <c r="I615" i="36"/>
  <c r="J615" i="36"/>
  <c r="K615" i="36"/>
  <c r="L615" i="36"/>
  <c r="M615" i="36"/>
  <c r="N615" i="36"/>
  <c r="Q615" i="36"/>
  <c r="I616" i="36"/>
  <c r="J616" i="36"/>
  <c r="K616" i="36"/>
  <c r="L616" i="36"/>
  <c r="M616" i="36"/>
  <c r="N616" i="36"/>
  <c r="Q616" i="36"/>
  <c r="I617" i="36"/>
  <c r="J617" i="36"/>
  <c r="K617" i="36"/>
  <c r="L617" i="36"/>
  <c r="M617" i="36"/>
  <c r="N617" i="36"/>
  <c r="Q617" i="36"/>
  <c r="I618" i="36"/>
  <c r="J618" i="36"/>
  <c r="K618" i="36"/>
  <c r="L618" i="36"/>
  <c r="M618" i="36"/>
  <c r="N618" i="36"/>
  <c r="Q618" i="36"/>
  <c r="I619" i="36"/>
  <c r="J619" i="36"/>
  <c r="K619" i="36"/>
  <c r="L619" i="36"/>
  <c r="M619" i="36"/>
  <c r="N619" i="36"/>
  <c r="Q619" i="36"/>
  <c r="I620" i="36"/>
  <c r="J620" i="36"/>
  <c r="K620" i="36"/>
  <c r="L620" i="36"/>
  <c r="M620" i="36"/>
  <c r="N620" i="36"/>
  <c r="Q620" i="36"/>
  <c r="I621" i="36"/>
  <c r="J621" i="36"/>
  <c r="K621" i="36"/>
  <c r="L621" i="36"/>
  <c r="M621" i="36"/>
  <c r="N621" i="36"/>
  <c r="Q621" i="36"/>
  <c r="I622" i="36"/>
  <c r="J622" i="36"/>
  <c r="K622" i="36"/>
  <c r="L622" i="36"/>
  <c r="M622" i="36"/>
  <c r="N622" i="36"/>
  <c r="Q622" i="36"/>
  <c r="I623" i="36"/>
  <c r="J623" i="36"/>
  <c r="K623" i="36"/>
  <c r="L623" i="36"/>
  <c r="M623" i="36"/>
  <c r="N623" i="36"/>
  <c r="Q623" i="36"/>
  <c r="I624" i="36"/>
  <c r="J624" i="36"/>
  <c r="K624" i="36"/>
  <c r="L624" i="36"/>
  <c r="M624" i="36"/>
  <c r="N624" i="36"/>
  <c r="Q624" i="36"/>
  <c r="I625" i="36"/>
  <c r="J625" i="36"/>
  <c r="K625" i="36"/>
  <c r="L625" i="36"/>
  <c r="M625" i="36"/>
  <c r="N625" i="36"/>
  <c r="Q625" i="36"/>
  <c r="I626" i="36"/>
  <c r="J626" i="36"/>
  <c r="K626" i="36"/>
  <c r="L626" i="36"/>
  <c r="M626" i="36"/>
  <c r="N626" i="36"/>
  <c r="Q626" i="36"/>
  <c r="I627" i="36"/>
  <c r="J627" i="36"/>
  <c r="K627" i="36"/>
  <c r="L627" i="36"/>
  <c r="M627" i="36"/>
  <c r="N627" i="36"/>
  <c r="Q627" i="36"/>
  <c r="I628" i="36"/>
  <c r="J628" i="36"/>
  <c r="K628" i="36"/>
  <c r="L628" i="36"/>
  <c r="M628" i="36"/>
  <c r="N628" i="36"/>
  <c r="Q628" i="36"/>
  <c r="I629" i="36"/>
  <c r="J629" i="36"/>
  <c r="K629" i="36"/>
  <c r="L629" i="36"/>
  <c r="M629" i="36"/>
  <c r="N629" i="36"/>
  <c r="Q629" i="36"/>
  <c r="I630" i="36"/>
  <c r="J630" i="36"/>
  <c r="K630" i="36"/>
  <c r="L630" i="36"/>
  <c r="M630" i="36"/>
  <c r="N630" i="36"/>
  <c r="Q630" i="36"/>
  <c r="I631" i="36"/>
  <c r="J631" i="36"/>
  <c r="K631" i="36"/>
  <c r="L631" i="36"/>
  <c r="M631" i="36"/>
  <c r="N631" i="36"/>
  <c r="Q631" i="36"/>
  <c r="I632" i="36"/>
  <c r="J632" i="36"/>
  <c r="K632" i="36"/>
  <c r="L632" i="36"/>
  <c r="M632" i="36"/>
  <c r="N632" i="36"/>
  <c r="Q632" i="36"/>
  <c r="I633" i="36"/>
  <c r="J633" i="36"/>
  <c r="K633" i="36"/>
  <c r="L633" i="36"/>
  <c r="M633" i="36"/>
  <c r="N633" i="36"/>
  <c r="Q633" i="36"/>
  <c r="I634" i="36"/>
  <c r="J634" i="36"/>
  <c r="K634" i="36"/>
  <c r="L634" i="36"/>
  <c r="M634" i="36"/>
  <c r="N634" i="36"/>
  <c r="Q634" i="36"/>
  <c r="I635" i="36"/>
  <c r="J635" i="36"/>
  <c r="K635" i="36"/>
  <c r="L635" i="36"/>
  <c r="M635" i="36"/>
  <c r="N635" i="36"/>
  <c r="Q635" i="36"/>
  <c r="I636" i="36"/>
  <c r="J636" i="36"/>
  <c r="K636" i="36"/>
  <c r="L636" i="36"/>
  <c r="M636" i="36"/>
  <c r="N636" i="36"/>
  <c r="Q636" i="36"/>
  <c r="I637" i="36"/>
  <c r="J637" i="36"/>
  <c r="K637" i="36"/>
  <c r="L637" i="36"/>
  <c r="M637" i="36"/>
  <c r="N637" i="36"/>
  <c r="Q637" i="36"/>
  <c r="I638" i="36"/>
  <c r="J638" i="36"/>
  <c r="K638" i="36"/>
  <c r="L638" i="36"/>
  <c r="M638" i="36"/>
  <c r="N638" i="36"/>
  <c r="Q638" i="36"/>
  <c r="I639" i="36"/>
  <c r="J639" i="36"/>
  <c r="K639" i="36"/>
  <c r="L639" i="36"/>
  <c r="M639" i="36"/>
  <c r="N639" i="36"/>
  <c r="Q639" i="36"/>
  <c r="I640" i="36"/>
  <c r="J640" i="36"/>
  <c r="K640" i="36"/>
  <c r="L640" i="36"/>
  <c r="M640" i="36"/>
  <c r="N640" i="36"/>
  <c r="Q640" i="36"/>
  <c r="I641" i="36"/>
  <c r="J641" i="36"/>
  <c r="K641" i="36"/>
  <c r="L641" i="36"/>
  <c r="M641" i="36"/>
  <c r="N641" i="36"/>
  <c r="Q641" i="36"/>
  <c r="I642" i="36"/>
  <c r="J642" i="36"/>
  <c r="K642" i="36"/>
  <c r="L642" i="36"/>
  <c r="M642" i="36"/>
  <c r="N642" i="36"/>
  <c r="Q642" i="36"/>
  <c r="I643" i="36"/>
  <c r="J643" i="36"/>
  <c r="K643" i="36"/>
  <c r="L643" i="36"/>
  <c r="M643" i="36"/>
  <c r="N643" i="36"/>
  <c r="Q643" i="36"/>
  <c r="I644" i="36"/>
  <c r="J644" i="36"/>
  <c r="K644" i="36"/>
  <c r="L644" i="36"/>
  <c r="M644" i="36"/>
  <c r="N644" i="36"/>
  <c r="Q644" i="36"/>
  <c r="I645" i="36"/>
  <c r="J645" i="36"/>
  <c r="K645" i="36"/>
  <c r="L645" i="36"/>
  <c r="M645" i="36"/>
  <c r="N645" i="36"/>
  <c r="Q645" i="36"/>
  <c r="I646" i="36"/>
  <c r="J646" i="36"/>
  <c r="K646" i="36"/>
  <c r="L646" i="36"/>
  <c r="M646" i="36"/>
  <c r="N646" i="36"/>
  <c r="Q646" i="36"/>
  <c r="I647" i="36"/>
  <c r="J647" i="36"/>
  <c r="K647" i="36"/>
  <c r="L647" i="36"/>
  <c r="M647" i="36"/>
  <c r="N647" i="36"/>
  <c r="Q647" i="36"/>
  <c r="H21" i="22"/>
  <c r="H20" i="22"/>
  <c r="H19" i="22"/>
  <c r="H18" i="22"/>
  <c r="H17" i="22"/>
  <c r="H16" i="22"/>
  <c r="H14" i="22"/>
  <c r="H13" i="22"/>
  <c r="H12" i="22"/>
  <c r="H11" i="22"/>
  <c r="H9" i="22"/>
  <c r="H8" i="22"/>
  <c r="H7" i="22"/>
  <c r="H6" i="22"/>
  <c r="H5" i="22"/>
  <c r="E21" i="43"/>
  <c r="E20" i="43"/>
  <c r="E19" i="43"/>
  <c r="E18" i="43"/>
  <c r="E17" i="43"/>
  <c r="E16" i="43"/>
  <c r="E14" i="43"/>
  <c r="E13" i="43"/>
  <c r="E12" i="43"/>
  <c r="E11" i="43"/>
  <c r="E9" i="43"/>
  <c r="E8" i="43"/>
  <c r="E7" i="43"/>
  <c r="E6" i="43"/>
  <c r="E5" i="43"/>
  <c r="E3" i="43"/>
  <c r="D3" i="43"/>
  <c r="O635" i="36" l="1"/>
  <c r="O592" i="36"/>
  <c r="O634" i="36"/>
  <c r="O627" i="36"/>
  <c r="O614" i="36"/>
  <c r="O604" i="36"/>
  <c r="O599" i="36"/>
  <c r="O597" i="36"/>
  <c r="O583" i="36"/>
  <c r="O628" i="36"/>
  <c r="O643" i="36"/>
  <c r="O620" i="36"/>
  <c r="O589" i="36"/>
  <c r="U589" i="36" s="1"/>
  <c r="O619" i="36"/>
  <c r="O600" i="36"/>
  <c r="O611" i="36"/>
  <c r="O610" i="36"/>
  <c r="O580" i="36"/>
  <c r="O642" i="36"/>
  <c r="O588" i="36"/>
  <c r="O626" i="36"/>
  <c r="O612" i="36"/>
  <c r="O603" i="36"/>
  <c r="O596" i="36"/>
  <c r="O581" i="36"/>
  <c r="O645" i="36"/>
  <c r="O631" i="36"/>
  <c r="O622" i="36"/>
  <c r="O644" i="36"/>
  <c r="O632" i="36"/>
  <c r="O613" i="36"/>
  <c r="O601" i="36"/>
  <c r="O582" i="36"/>
  <c r="O646" i="36"/>
  <c r="O637" i="36"/>
  <c r="O633" i="36"/>
  <c r="O623" i="36"/>
  <c r="O615" i="36"/>
  <c r="O606" i="36"/>
  <c r="O602" i="36"/>
  <c r="O593" i="36"/>
  <c r="O584" i="36"/>
  <c r="O641" i="36"/>
  <c r="O636" i="36"/>
  <c r="O624" i="36"/>
  <c r="O605" i="36"/>
  <c r="O594" i="36"/>
  <c r="O647" i="36"/>
  <c r="O638" i="36"/>
  <c r="O629" i="36"/>
  <c r="O625" i="36"/>
  <c r="O616" i="36"/>
  <c r="O607" i="36"/>
  <c r="O595" i="36"/>
  <c r="O585" i="36"/>
  <c r="U585" i="36" s="1"/>
  <c r="O598" i="36"/>
  <c r="O586" i="36"/>
  <c r="O639" i="36"/>
  <c r="O630" i="36"/>
  <c r="O618" i="36"/>
  <c r="O608" i="36"/>
  <c r="O591" i="36"/>
  <c r="O587" i="36"/>
  <c r="O617" i="36"/>
  <c r="O640" i="36"/>
  <c r="O621" i="36"/>
  <c r="O609" i="36"/>
  <c r="O590" i="36"/>
  <c r="R607" i="36" l="1"/>
  <c r="U607" i="36"/>
  <c r="R618" i="36"/>
  <c r="U618" i="36"/>
  <c r="S618" i="36"/>
  <c r="R633" i="36"/>
  <c r="U633" i="36"/>
  <c r="U588" i="36"/>
  <c r="U598" i="36"/>
  <c r="U587" i="36"/>
  <c r="U594" i="36"/>
  <c r="R606" i="36"/>
  <c r="U606" i="36"/>
  <c r="R613" i="36"/>
  <c r="U613" i="36"/>
  <c r="S613" i="36"/>
  <c r="R603" i="36"/>
  <c r="S603" i="36"/>
  <c r="U603" i="36"/>
  <c r="R600" i="36"/>
  <c r="B600" i="36" s="1"/>
  <c r="U600" i="36"/>
  <c r="T605" i="34"/>
  <c r="U599" i="36"/>
  <c r="U591" i="36"/>
  <c r="U595" i="36"/>
  <c r="R605" i="36"/>
  <c r="U605" i="36"/>
  <c r="R615" i="36"/>
  <c r="U615" i="36"/>
  <c r="R632" i="36"/>
  <c r="U632" i="36"/>
  <c r="S632" i="36"/>
  <c r="R612" i="36"/>
  <c r="U612" i="36"/>
  <c r="S612" i="36"/>
  <c r="R619" i="36"/>
  <c r="S619" i="36"/>
  <c r="U619" i="36"/>
  <c r="R604" i="36"/>
  <c r="U604" i="36"/>
  <c r="R608" i="36"/>
  <c r="S609" i="36" s="1"/>
  <c r="U608" i="36"/>
  <c r="S608" i="36"/>
  <c r="R644" i="36"/>
  <c r="U644" i="36"/>
  <c r="S644" i="36"/>
  <c r="U590" i="36"/>
  <c r="R630" i="36"/>
  <c r="U630" i="36"/>
  <c r="R642" i="36"/>
  <c r="U642" i="36"/>
  <c r="R584" i="36"/>
  <c r="U584" i="36"/>
  <c r="R623" i="36"/>
  <c r="S623" i="36"/>
  <c r="U623" i="36"/>
  <c r="R616" i="36"/>
  <c r="U616" i="36"/>
  <c r="R622" i="36"/>
  <c r="T627" i="34"/>
  <c r="U622" i="36"/>
  <c r="S622" i="36"/>
  <c r="R620" i="36"/>
  <c r="U620" i="36"/>
  <c r="R609" i="36"/>
  <c r="U609" i="36"/>
  <c r="R625" i="36"/>
  <c r="U625" i="36"/>
  <c r="S625" i="36"/>
  <c r="R641" i="36"/>
  <c r="U641" i="36"/>
  <c r="S641" i="36"/>
  <c r="R637" i="36"/>
  <c r="S637" i="36"/>
  <c r="U637" i="36"/>
  <c r="R631" i="36"/>
  <c r="S631" i="36"/>
  <c r="U631" i="36"/>
  <c r="R643" i="36"/>
  <c r="U643" i="36"/>
  <c r="R634" i="36"/>
  <c r="U634" i="36"/>
  <c r="S634" i="36"/>
  <c r="R621" i="36"/>
  <c r="S621" i="36"/>
  <c r="U621" i="36"/>
  <c r="R639" i="36"/>
  <c r="U639" i="36"/>
  <c r="R629" i="36"/>
  <c r="U629" i="36"/>
  <c r="R646" i="36"/>
  <c r="U646" i="36"/>
  <c r="R645" i="36"/>
  <c r="U645" i="36"/>
  <c r="S645" i="36"/>
  <c r="R580" i="36"/>
  <c r="U580" i="36"/>
  <c r="R628" i="36"/>
  <c r="U628" i="36"/>
  <c r="U592" i="36"/>
  <c r="R640" i="36"/>
  <c r="U640" i="36"/>
  <c r="S640" i="36"/>
  <c r="U586" i="36"/>
  <c r="R638" i="36"/>
  <c r="U638" i="36"/>
  <c r="S638" i="36"/>
  <c r="U593" i="36"/>
  <c r="R582" i="36"/>
  <c r="U582" i="36"/>
  <c r="S582" i="36"/>
  <c r="R581" i="36"/>
  <c r="S581" i="36" s="1"/>
  <c r="U581" i="36"/>
  <c r="R610" i="36"/>
  <c r="U610" i="36"/>
  <c r="S610" i="36"/>
  <c r="R583" i="36"/>
  <c r="S584" i="36" s="1"/>
  <c r="S583" i="36"/>
  <c r="U583" i="36"/>
  <c r="R635" i="36"/>
  <c r="S635" i="36"/>
  <c r="U635" i="36"/>
  <c r="R624" i="36"/>
  <c r="S624" i="36" s="1"/>
  <c r="U624" i="36"/>
  <c r="R626" i="36"/>
  <c r="U626" i="36"/>
  <c r="S626" i="36"/>
  <c r="R614" i="36"/>
  <c r="U614" i="36"/>
  <c r="R636" i="36"/>
  <c r="U636" i="36"/>
  <c r="R627" i="36"/>
  <c r="U627" i="36"/>
  <c r="R617" i="36"/>
  <c r="S617" i="36" s="1"/>
  <c r="U617" i="36"/>
  <c r="R647" i="36"/>
  <c r="U647" i="36"/>
  <c r="R602" i="36"/>
  <c r="U602" i="36"/>
  <c r="S602" i="36"/>
  <c r="R601" i="36"/>
  <c r="U601" i="36"/>
  <c r="S601" i="36"/>
  <c r="U596" i="36"/>
  <c r="R611" i="36"/>
  <c r="U611" i="36"/>
  <c r="U597" i="36"/>
  <c r="R599" i="36"/>
  <c r="S600" i="36"/>
  <c r="R598" i="36"/>
  <c r="R597" i="36"/>
  <c r="R596" i="36"/>
  <c r="R595" i="36"/>
  <c r="S596" i="36"/>
  <c r="R594" i="36"/>
  <c r="S595" i="36"/>
  <c r="R593" i="36"/>
  <c r="R592" i="36"/>
  <c r="S593" i="36"/>
  <c r="R591" i="36"/>
  <c r="S592" i="36"/>
  <c r="R590" i="36"/>
  <c r="R589" i="36"/>
  <c r="S590" i="36"/>
  <c r="R588" i="36"/>
  <c r="S589" i="36"/>
  <c r="R587" i="36"/>
  <c r="S588" i="36"/>
  <c r="R586" i="36"/>
  <c r="R585" i="36"/>
  <c r="S586" i="36"/>
  <c r="S585" i="36"/>
  <c r="F2" i="40"/>
  <c r="F2" i="39"/>
  <c r="S594" i="36" l="1"/>
  <c r="S629" i="36"/>
  <c r="S615" i="36"/>
  <c r="S646" i="36"/>
  <c r="S633" i="36"/>
  <c r="S605" i="36"/>
  <c r="S627" i="36"/>
  <c r="S616" i="36"/>
  <c r="S607" i="36"/>
  <c r="B636" i="36"/>
  <c r="T636" i="36"/>
  <c r="B611" i="36"/>
  <c r="T611" i="36"/>
  <c r="B601" i="36"/>
  <c r="T601" i="36"/>
  <c r="B610" i="36"/>
  <c r="T610" i="36"/>
  <c r="B638" i="36"/>
  <c r="T638" i="36"/>
  <c r="B640" i="36"/>
  <c r="T640" i="36"/>
  <c r="B630" i="36"/>
  <c r="T630" i="36"/>
  <c r="B619" i="36"/>
  <c r="T619" i="36"/>
  <c r="B624" i="36"/>
  <c r="T624" i="36"/>
  <c r="B645" i="36"/>
  <c r="T645" i="36"/>
  <c r="B620" i="36"/>
  <c r="T620" i="36"/>
  <c r="B623" i="36"/>
  <c r="T623" i="36"/>
  <c r="B644" i="36"/>
  <c r="T644" i="36"/>
  <c r="B632" i="36"/>
  <c r="T632" i="36"/>
  <c r="B583" i="36"/>
  <c r="T583" i="36"/>
  <c r="B629" i="36"/>
  <c r="T629" i="36"/>
  <c r="B609" i="36"/>
  <c r="T609" i="36"/>
  <c r="S611" i="36"/>
  <c r="B634" i="36"/>
  <c r="T634" i="36"/>
  <c r="B637" i="36"/>
  <c r="T637" i="36"/>
  <c r="S620" i="36"/>
  <c r="B584" i="36"/>
  <c r="T584" i="36"/>
  <c r="B603" i="36"/>
  <c r="T603" i="36"/>
  <c r="B647" i="36"/>
  <c r="T647" i="36"/>
  <c r="B618" i="36"/>
  <c r="T623" i="34" s="1"/>
  <c r="T618" i="36"/>
  <c r="B643" i="36"/>
  <c r="T643" i="36"/>
  <c r="B642" i="36"/>
  <c r="T642" i="36"/>
  <c r="B604" i="36"/>
  <c r="T604" i="36"/>
  <c r="B605" i="36"/>
  <c r="T605" i="36"/>
  <c r="B602" i="36"/>
  <c r="T607" i="34" s="1"/>
  <c r="T602" i="36"/>
  <c r="B581" i="36"/>
  <c r="T581" i="36"/>
  <c r="B616" i="36"/>
  <c r="T616" i="36"/>
  <c r="B612" i="36"/>
  <c r="T617" i="34" s="1"/>
  <c r="T612" i="36"/>
  <c r="S636" i="36"/>
  <c r="B608" i="36"/>
  <c r="T608" i="36"/>
  <c r="B615" i="36"/>
  <c r="T615" i="36"/>
  <c r="B633" i="36"/>
  <c r="T633" i="36"/>
  <c r="B639" i="36"/>
  <c r="T639" i="36"/>
  <c r="B613" i="36"/>
  <c r="T613" i="36"/>
  <c r="S614" i="36"/>
  <c r="B580" i="36"/>
  <c r="B641" i="36"/>
  <c r="T641" i="36"/>
  <c r="S606" i="36"/>
  <c r="B627" i="36"/>
  <c r="T627" i="36"/>
  <c r="B626" i="36"/>
  <c r="T626" i="36"/>
  <c r="S628" i="36"/>
  <c r="S630" i="36"/>
  <c r="S647" i="36"/>
  <c r="B617" i="36"/>
  <c r="T617" i="36"/>
  <c r="B614" i="36"/>
  <c r="T614" i="36"/>
  <c r="B635" i="36"/>
  <c r="T635" i="36"/>
  <c r="B582" i="36"/>
  <c r="T582" i="36"/>
  <c r="B628" i="36"/>
  <c r="T628" i="36"/>
  <c r="B646" i="36"/>
  <c r="T646" i="36"/>
  <c r="S639" i="36"/>
  <c r="B621" i="36"/>
  <c r="T621" i="36"/>
  <c r="S643" i="36"/>
  <c r="B631" i="36"/>
  <c r="T636" i="34" s="1"/>
  <c r="T631" i="36"/>
  <c r="B625" i="36"/>
  <c r="T630" i="34" s="1"/>
  <c r="T625" i="36"/>
  <c r="B622" i="36"/>
  <c r="T622" i="36"/>
  <c r="S642" i="36"/>
  <c r="S604" i="36"/>
  <c r="B606" i="36"/>
  <c r="T606" i="36"/>
  <c r="B607" i="36"/>
  <c r="T607" i="36"/>
  <c r="S599" i="36"/>
  <c r="B599" i="36"/>
  <c r="T600" i="36"/>
  <c r="S598" i="36"/>
  <c r="B598" i="36"/>
  <c r="T599" i="36"/>
  <c r="S597" i="36"/>
  <c r="B597" i="36"/>
  <c r="T598" i="36"/>
  <c r="B596" i="36"/>
  <c r="T597" i="36"/>
  <c r="B595" i="36"/>
  <c r="T600" i="34" s="1"/>
  <c r="T596" i="36"/>
  <c r="B594" i="36"/>
  <c r="T595" i="36"/>
  <c r="B593" i="36"/>
  <c r="T594" i="36"/>
  <c r="B592" i="36"/>
  <c r="T597" i="34" s="1"/>
  <c r="T593" i="36"/>
  <c r="S591" i="36"/>
  <c r="B591" i="36"/>
  <c r="T592" i="36"/>
  <c r="B590" i="36"/>
  <c r="T591" i="36"/>
  <c r="B589" i="36"/>
  <c r="T590" i="36"/>
  <c r="B588" i="36"/>
  <c r="T589" i="36"/>
  <c r="S587" i="36"/>
  <c r="B587" i="36"/>
  <c r="T588" i="36"/>
  <c r="B586" i="36"/>
  <c r="T587" i="36"/>
  <c r="B585" i="36"/>
  <c r="T586" i="36"/>
  <c r="T585" i="36"/>
  <c r="V4" i="34"/>
  <c r="U4" i="34"/>
  <c r="T4" i="34"/>
  <c r="S4" i="34"/>
  <c r="T601" i="34" l="1"/>
  <c r="T646" i="34"/>
  <c r="T638" i="34"/>
  <c r="T621" i="34"/>
  <c r="T629" i="34"/>
  <c r="T631" i="34"/>
  <c r="T652" i="34"/>
  <c r="L83" i="40"/>
  <c r="T645" i="34"/>
  <c r="T598" i="34"/>
  <c r="T602" i="34"/>
  <c r="T619" i="34"/>
  <c r="T618" i="34"/>
  <c r="T644" i="34"/>
  <c r="T626" i="34"/>
  <c r="T595" i="34"/>
  <c r="T612" i="34"/>
  <c r="T651" i="34"/>
  <c r="T632" i="34"/>
  <c r="T613" i="34"/>
  <c r="T610" i="34"/>
  <c r="T648" i="34"/>
  <c r="T614" i="34"/>
  <c r="T628" i="34"/>
  <c r="T643" i="34"/>
  <c r="T604" i="34"/>
  <c r="T640" i="34"/>
  <c r="T620" i="34"/>
  <c r="T649" i="34"/>
  <c r="T624" i="34"/>
  <c r="T599" i="34"/>
  <c r="T622" i="34"/>
  <c r="T642" i="34"/>
  <c r="T596" i="34"/>
  <c r="T603" i="34"/>
  <c r="T609" i="34"/>
  <c r="T625" i="34"/>
  <c r="T650" i="34"/>
  <c r="T635" i="34"/>
  <c r="T616" i="34"/>
  <c r="T633" i="34"/>
  <c r="T639" i="34"/>
  <c r="T634" i="34"/>
  <c r="T637" i="34"/>
  <c r="T615" i="34"/>
  <c r="T606" i="34"/>
  <c r="T641" i="34"/>
  <c r="T611" i="34"/>
  <c r="T647" i="34"/>
  <c r="T608" i="34"/>
  <c r="Y594" i="34"/>
  <c r="Y590" i="34"/>
  <c r="Y587" i="34"/>
  <c r="Y582" i="34"/>
  <c r="Y580" i="34"/>
  <c r="Y571" i="34"/>
  <c r="Y561" i="34"/>
  <c r="Y558" i="34"/>
  <c r="Y552" i="34"/>
  <c r="Y544" i="34"/>
  <c r="Y542" i="34"/>
  <c r="Y530" i="34"/>
  <c r="Y529" i="34"/>
  <c r="Y526" i="34"/>
  <c r="Y523" i="34"/>
  <c r="Y520" i="34"/>
  <c r="Y519" i="34"/>
  <c r="Y515" i="34"/>
  <c r="Y507" i="34"/>
  <c r="Y501" i="34"/>
  <c r="Y497" i="34"/>
  <c r="Y495" i="34"/>
  <c r="Y488" i="34"/>
  <c r="Y479" i="34"/>
  <c r="Y477" i="34"/>
  <c r="Y476" i="34"/>
  <c r="Y473" i="34"/>
  <c r="Y470" i="34"/>
  <c r="Y467" i="34"/>
  <c r="Y460" i="34"/>
  <c r="Y456" i="34"/>
  <c r="Y451" i="34"/>
  <c r="Y446" i="34"/>
  <c r="Y443" i="34"/>
  <c r="Y438" i="34"/>
  <c r="Y429" i="34"/>
  <c r="Y423" i="34"/>
  <c r="Y421" i="34"/>
  <c r="Y418" i="34"/>
  <c r="Y411" i="34"/>
  <c r="Y404" i="34"/>
  <c r="Y400" i="34"/>
  <c r="Y392" i="34"/>
  <c r="Y385" i="34"/>
  <c r="Y380" i="34"/>
  <c r="Y378" i="34"/>
  <c r="Y377" i="34"/>
  <c r="Y374" i="34"/>
  <c r="Y372" i="34"/>
  <c r="Y369" i="34"/>
  <c r="Y364" i="34"/>
  <c r="Y359" i="34"/>
  <c r="Y356" i="34"/>
  <c r="Y354" i="34"/>
  <c r="Y350" i="34"/>
  <c r="Y345" i="34"/>
  <c r="Y341" i="34"/>
  <c r="Y339" i="34"/>
  <c r="Y335" i="34"/>
  <c r="Y333" i="34"/>
  <c r="Y329" i="34"/>
  <c r="Y324" i="34"/>
  <c r="Y317" i="34"/>
  <c r="Y313" i="34"/>
  <c r="Y311" i="34"/>
  <c r="Y310" i="34"/>
  <c r="Y306" i="34"/>
  <c r="Y298" i="34"/>
  <c r="Y292" i="34"/>
  <c r="Y287" i="34"/>
  <c r="Y279" i="34"/>
  <c r="Y276" i="34"/>
  <c r="Y271" i="34"/>
  <c r="Y269" i="34"/>
  <c r="Y268" i="34"/>
  <c r="Y263" i="34"/>
  <c r="Y256" i="34"/>
  <c r="Y250" i="34"/>
  <c r="Y243" i="34"/>
  <c r="Y236" i="34"/>
  <c r="Y234" i="34"/>
  <c r="Y231" i="34"/>
  <c r="Y224" i="34"/>
  <c r="Y219" i="34"/>
  <c r="Y212" i="34"/>
  <c r="Y204" i="34"/>
  <c r="Y196" i="34"/>
  <c r="Y194" i="34"/>
  <c r="Y190" i="34"/>
  <c r="Y185" i="34"/>
  <c r="Y180" i="34"/>
  <c r="Y178" i="34"/>
  <c r="Y170" i="34"/>
  <c r="Y167" i="34"/>
  <c r="Y165" i="34"/>
  <c r="Y159" i="34"/>
  <c r="Y156" i="34"/>
  <c r="Y152" i="34"/>
  <c r="Y148" i="34"/>
  <c r="Y143" i="34"/>
  <c r="Y138" i="34"/>
  <c r="Y133" i="34"/>
  <c r="Y128" i="34"/>
  <c r="Y124" i="34"/>
  <c r="Y115" i="34"/>
  <c r="Y111" i="34"/>
  <c r="Y110" i="34"/>
  <c r="Y104" i="34"/>
  <c r="Y96" i="34"/>
  <c r="Y92" i="34"/>
  <c r="Y87" i="34"/>
  <c r="Y84" i="34"/>
  <c r="Y79" i="34"/>
  <c r="Y77" i="34"/>
  <c r="Y76" i="34"/>
  <c r="Y70" i="34"/>
  <c r="Y66" i="34"/>
  <c r="Y60" i="34"/>
  <c r="Y55" i="34"/>
  <c r="Y52" i="34"/>
  <c r="Y47" i="34"/>
  <c r="Y40" i="34"/>
  <c r="Y35" i="34"/>
  <c r="Y33" i="34"/>
  <c r="Y27" i="34"/>
  <c r="Y23" i="34"/>
  <c r="Y18" i="34"/>
  <c r="Y15" i="34"/>
  <c r="Y11" i="34"/>
  <c r="Y9" i="34"/>
  <c r="Y8" i="34"/>
  <c r="M8" i="20"/>
  <c r="Y442" i="34" s="1"/>
  <c r="M7" i="20"/>
  <c r="Y362" i="34" s="1"/>
  <c r="Y42" i="34" l="1"/>
  <c r="Y71" i="34"/>
  <c r="Y107" i="34"/>
  <c r="Y406" i="34"/>
  <c r="Y69" i="34"/>
  <c r="Y57" i="34"/>
  <c r="Y62" i="34"/>
  <c r="Y67" i="34"/>
  <c r="Y102" i="34"/>
  <c r="Y119" i="34"/>
  <c r="Y122" i="34"/>
  <c r="Y154" i="34"/>
  <c r="Y162" i="34"/>
  <c r="Y174" i="34"/>
  <c r="Y278" i="34"/>
  <c r="Y358" i="34"/>
  <c r="Y54" i="34"/>
  <c r="Y38" i="34"/>
  <c r="Y53" i="34"/>
  <c r="Y75" i="34"/>
  <c r="Y218" i="34"/>
  <c r="Y402" i="34"/>
  <c r="Y74" i="34"/>
  <c r="Y21" i="34"/>
  <c r="Y30" i="34"/>
  <c r="Y58" i="34"/>
  <c r="Y63" i="34"/>
  <c r="Y118" i="34"/>
  <c r="Y158" i="34"/>
  <c r="Y228" i="34"/>
  <c r="Y192" i="34"/>
  <c r="Y302" i="34"/>
  <c r="Y330" i="34"/>
  <c r="Y644" i="34"/>
  <c r="Y646" i="34"/>
  <c r="Y638" i="34"/>
  <c r="Y643" i="34"/>
  <c r="Y619" i="34"/>
  <c r="Y632" i="34"/>
  <c r="Y637" i="34"/>
  <c r="Y629" i="34"/>
  <c r="Y650" i="34"/>
  <c r="Y618" i="34"/>
  <c r="Y647" i="34"/>
  <c r="Y631" i="34"/>
  <c r="Y604" i="34"/>
  <c r="Y601" i="34"/>
  <c r="Y579" i="34"/>
  <c r="Y575" i="34"/>
  <c r="Y555" i="34"/>
  <c r="Y511" i="34"/>
  <c r="Y463" i="34"/>
  <c r="Y415" i="34"/>
  <c r="Y407" i="34"/>
  <c r="Y367" i="34"/>
  <c r="Y347" i="34"/>
  <c r="Y327" i="34"/>
  <c r="Y295" i="34"/>
  <c r="Y283" i="34"/>
  <c r="Y267" i="34"/>
  <c r="Y259" i="34"/>
  <c r="Y586" i="34"/>
  <c r="Y578" i="34"/>
  <c r="Y565" i="34"/>
  <c r="Y553" i="34"/>
  <c r="Y521" i="34"/>
  <c r="Y465" i="34"/>
  <c r="Y461" i="34"/>
  <c r="Y437" i="34"/>
  <c r="Y413" i="34"/>
  <c r="Y405" i="34"/>
  <c r="Y397" i="34"/>
  <c r="Y365" i="34"/>
  <c r="Y361" i="34"/>
  <c r="Y349" i="34"/>
  <c r="Y325" i="34"/>
  <c r="Y305" i="34"/>
  <c r="Y293" i="34"/>
  <c r="Y281" i="34"/>
  <c r="Y277" i="34"/>
  <c r="Y261" i="34"/>
  <c r="Y257" i="34"/>
  <c r="Y249" i="34"/>
  <c r="Y241" i="34"/>
  <c r="Y233" i="34"/>
  <c r="Y221" i="34"/>
  <c r="Y213" i="34"/>
  <c r="Y193" i="34"/>
  <c r="Y576" i="34"/>
  <c r="Y536" i="34"/>
  <c r="Y512" i="34"/>
  <c r="Y464" i="34"/>
  <c r="Y428" i="34"/>
  <c r="Y412" i="34"/>
  <c r="Y408" i="34"/>
  <c r="Y368" i="34"/>
  <c r="Y348" i="34"/>
  <c r="Y296" i="34"/>
  <c r="Y288" i="34"/>
  <c r="Y260" i="34"/>
  <c r="Y232" i="34"/>
  <c r="Y99" i="34"/>
  <c r="Y214" i="34"/>
  <c r="Y346" i="34"/>
  <c r="Y554" i="34"/>
  <c r="Y652" i="34"/>
  <c r="Y641" i="34"/>
  <c r="Y622" i="34"/>
  <c r="Y614" i="34"/>
  <c r="Y651" i="34"/>
  <c r="Y616" i="34"/>
  <c r="Y621" i="34"/>
  <c r="Y613" i="34"/>
  <c r="Y642" i="34"/>
  <c r="Y626" i="34"/>
  <c r="Y639" i="34"/>
  <c r="Y615" i="34"/>
  <c r="Y563" i="34"/>
  <c r="Y539" i="34"/>
  <c r="Y475" i="34"/>
  <c r="Y471" i="34"/>
  <c r="Y439" i="34"/>
  <c r="Y431" i="34"/>
  <c r="Y419" i="34"/>
  <c r="Y403" i="34"/>
  <c r="Y375" i="34"/>
  <c r="Y363" i="34"/>
  <c r="Y331" i="34"/>
  <c r="Y307" i="34"/>
  <c r="Y303" i="34"/>
  <c r="Y299" i="34"/>
  <c r="Y251" i="34"/>
  <c r="Y227" i="34"/>
  <c r="Y223" i="34"/>
  <c r="Y191" i="34"/>
  <c r="Y557" i="34"/>
  <c r="Y541" i="34"/>
  <c r="Y537" i="34"/>
  <c r="Y525" i="34"/>
  <c r="Y517" i="34"/>
  <c r="Y493" i="34"/>
  <c r="Y469" i="34"/>
  <c r="Y441" i="34"/>
  <c r="Y433" i="34"/>
  <c r="Y417" i="34"/>
  <c r="Y409" i="34"/>
  <c r="Y401" i="34"/>
  <c r="Y373" i="34"/>
  <c r="Y353" i="34"/>
  <c r="Y309" i="34"/>
  <c r="Y301" i="34"/>
  <c r="Y297" i="34"/>
  <c r="Y265" i="34"/>
  <c r="Y253" i="34"/>
  <c r="Y229" i="34"/>
  <c r="Y225" i="34"/>
  <c r="Y217" i="34"/>
  <c r="Y564" i="34"/>
  <c r="Y556" i="34"/>
  <c r="Y540" i="34"/>
  <c r="Y524" i="34"/>
  <c r="Y516" i="34"/>
  <c r="Y492" i="34"/>
  <c r="Y472" i="34"/>
  <c r="Y468" i="34"/>
  <c r="Y440" i="34"/>
  <c r="Y432" i="34"/>
  <c r="Y420" i="34"/>
  <c r="Y416" i="34"/>
  <c r="Y376" i="34"/>
  <c r="Y332" i="34"/>
  <c r="Y328" i="34"/>
  <c r="Y308" i="34"/>
  <c r="Y304" i="34"/>
  <c r="Y300" i="34"/>
  <c r="Y264" i="34"/>
  <c r="Y252" i="34"/>
  <c r="Y230" i="34"/>
  <c r="Y326" i="34"/>
  <c r="Y414" i="34"/>
  <c r="Y466" i="34"/>
  <c r="Y31" i="34"/>
  <c r="Y43" i="34"/>
  <c r="Y59" i="34"/>
  <c r="Y155" i="34"/>
  <c r="Y258" i="34"/>
  <c r="Y20" i="34"/>
  <c r="Y28" i="34"/>
  <c r="Y32" i="34"/>
  <c r="Y48" i="34"/>
  <c r="Y56" i="34"/>
  <c r="Y64" i="34"/>
  <c r="Y68" i="34"/>
  <c r="Y72" i="34"/>
  <c r="Y108" i="34"/>
  <c r="Y116" i="34"/>
  <c r="Y120" i="34"/>
  <c r="Y144" i="34"/>
  <c r="Y164" i="34"/>
  <c r="Y172" i="34"/>
  <c r="Y176" i="34"/>
  <c r="Y210" i="34"/>
  <c r="Y220" i="34"/>
  <c r="Y254" i="34"/>
  <c r="Y494" i="34"/>
  <c r="Y538" i="34"/>
  <c r="Y19" i="34"/>
  <c r="Y216" i="34"/>
  <c r="Y226" i="34"/>
  <c r="Y266" i="34"/>
  <c r="Y410" i="34"/>
  <c r="Y103" i="34"/>
  <c r="Y123" i="34"/>
  <c r="Y147" i="34"/>
  <c r="Y163" i="34"/>
  <c r="Y41" i="34"/>
  <c r="Y101" i="34"/>
  <c r="Y109" i="34"/>
  <c r="Y117" i="34"/>
  <c r="Y125" i="34"/>
  <c r="Y137" i="34"/>
  <c r="Y145" i="34"/>
  <c r="Y153" i="34"/>
  <c r="Y157" i="34"/>
  <c r="Y177" i="34"/>
  <c r="Y282" i="34"/>
  <c r="Y366" i="34"/>
  <c r="Y462" i="34"/>
  <c r="Y522" i="34"/>
  <c r="Y39" i="34"/>
  <c r="Y29" i="34"/>
  <c r="Y45" i="34"/>
  <c r="Y61" i="34"/>
  <c r="Y65" i="34"/>
  <c r="Y73" i="34"/>
  <c r="Y97" i="34"/>
  <c r="Y105" i="34"/>
  <c r="Y121" i="34"/>
  <c r="Y222" i="34"/>
  <c r="Y262" i="34"/>
  <c r="Y294" i="34"/>
  <c r="Y434" i="34"/>
  <c r="Y474" i="34"/>
  <c r="Y518" i="34"/>
  <c r="Y534" i="34"/>
  <c r="L105" i="40"/>
  <c r="Q579" i="36"/>
  <c r="Q578" i="36"/>
  <c r="Q577" i="36"/>
  <c r="Q575" i="36"/>
  <c r="Q574" i="36"/>
  <c r="Q572" i="36"/>
  <c r="Q571" i="36"/>
  <c r="Q569" i="36"/>
  <c r="Q568" i="36"/>
  <c r="Q566" i="36"/>
  <c r="Q565" i="36"/>
  <c r="Q564" i="36"/>
  <c r="Q563" i="36"/>
  <c r="Q557" i="36"/>
  <c r="Q556" i="36"/>
  <c r="Q554" i="36"/>
  <c r="Q553" i="36"/>
  <c r="Q552" i="36"/>
  <c r="Q549" i="36"/>
  <c r="Q548" i="36"/>
  <c r="Q547" i="36"/>
  <c r="Q546" i="36"/>
  <c r="Q545" i="36"/>
  <c r="Q541" i="36"/>
  <c r="Q540" i="36"/>
  <c r="Q539" i="36"/>
  <c r="Q538" i="36"/>
  <c r="Q536" i="36"/>
  <c r="Q534" i="36"/>
  <c r="Q533" i="36"/>
  <c r="Q531" i="36"/>
  <c r="Q530" i="36"/>
  <c r="Q529" i="36"/>
  <c r="Q528" i="36"/>
  <c r="Q526" i="36"/>
  <c r="Q525" i="36"/>
  <c r="Q524" i="36"/>
  <c r="Q523" i="36"/>
  <c r="Q516" i="36"/>
  <c r="Q515" i="36"/>
  <c r="Q514" i="36"/>
  <c r="Q513" i="36"/>
  <c r="Q512" i="36"/>
  <c r="Q510" i="36"/>
  <c r="Q509" i="36"/>
  <c r="Q508" i="36"/>
  <c r="Q507" i="36"/>
  <c r="Q506" i="36"/>
  <c r="Q505" i="36"/>
  <c r="Q504" i="36"/>
  <c r="Q497" i="36"/>
  <c r="Q496" i="36"/>
  <c r="Q495" i="36"/>
  <c r="Q491" i="36"/>
  <c r="Q490" i="36"/>
  <c r="Q489" i="36"/>
  <c r="Q488" i="36"/>
  <c r="Q487" i="36"/>
  <c r="Q472" i="36"/>
  <c r="Q471" i="36"/>
  <c r="Q470" i="36"/>
  <c r="Q469" i="36"/>
  <c r="Q467" i="36"/>
  <c r="Q466" i="36"/>
  <c r="Q463" i="36"/>
  <c r="Q462" i="36"/>
  <c r="Q461" i="36"/>
  <c r="Q460" i="36"/>
  <c r="Q459" i="36"/>
  <c r="Q458" i="36"/>
  <c r="Q457" i="36"/>
  <c r="Q455" i="36"/>
  <c r="Q454" i="36"/>
  <c r="Q453" i="36"/>
  <c r="Q452" i="36"/>
  <c r="Q451" i="36"/>
  <c r="Q449" i="36"/>
  <c r="Q448" i="36"/>
  <c r="Q447" i="36"/>
  <c r="Q443" i="36"/>
  <c r="Q442" i="36"/>
  <c r="Q441" i="36"/>
  <c r="Q440" i="36"/>
  <c r="Q439" i="36"/>
  <c r="Q438" i="36"/>
  <c r="Q436" i="36"/>
  <c r="Q435" i="36"/>
  <c r="Q434" i="36"/>
  <c r="Q433" i="36"/>
  <c r="Q432" i="36"/>
  <c r="Q431" i="36"/>
  <c r="Q430" i="36"/>
  <c r="Q429" i="36"/>
  <c r="Q424" i="36"/>
  <c r="Q423" i="36"/>
  <c r="Q421" i="36"/>
  <c r="Q420" i="36"/>
  <c r="Q418" i="36"/>
  <c r="Q417" i="36"/>
  <c r="Q415" i="36"/>
  <c r="Q414" i="36"/>
  <c r="Q413" i="36"/>
  <c r="Q412" i="36"/>
  <c r="Q409" i="36"/>
  <c r="Q408" i="36"/>
  <c r="Q406" i="36"/>
  <c r="Q405" i="36"/>
  <c r="Q404" i="36"/>
  <c r="Q403" i="36"/>
  <c r="Q401" i="36"/>
  <c r="Q400" i="36"/>
  <c r="Q399" i="36"/>
  <c r="Q398" i="36"/>
  <c r="Q393" i="36"/>
  <c r="Q392" i="36"/>
  <c r="Q391" i="36"/>
  <c r="Q390" i="36"/>
  <c r="Q386" i="36"/>
  <c r="Q385" i="36"/>
  <c r="Q384" i="36"/>
  <c r="Q383" i="36"/>
  <c r="Q382" i="36"/>
  <c r="Q381" i="36"/>
  <c r="Q379" i="36"/>
  <c r="Q378" i="36"/>
  <c r="Q377" i="36"/>
  <c r="Q376" i="36"/>
  <c r="Q375" i="36"/>
  <c r="Q371" i="36"/>
  <c r="Q370" i="36"/>
  <c r="Q369" i="36"/>
  <c r="Q368" i="36"/>
  <c r="Q367" i="36"/>
  <c r="Q365" i="36"/>
  <c r="Q364" i="36"/>
  <c r="Q363" i="36"/>
  <c r="Q362" i="36"/>
  <c r="Q361" i="36"/>
  <c r="Q360" i="36"/>
  <c r="Q356" i="36"/>
  <c r="Q355" i="36"/>
  <c r="Q354" i="36"/>
  <c r="Q353" i="36"/>
  <c r="Q352" i="36"/>
  <c r="Q351" i="36"/>
  <c r="Q350" i="36"/>
  <c r="Q346" i="36"/>
  <c r="Q345" i="36"/>
  <c r="Q344" i="36"/>
  <c r="Q343" i="36"/>
  <c r="Q341" i="36"/>
  <c r="Q340" i="36"/>
  <c r="Q339" i="36"/>
  <c r="Q338" i="36"/>
  <c r="Q333" i="36"/>
  <c r="Q332" i="36"/>
  <c r="Q330" i="36"/>
  <c r="Q329" i="36"/>
  <c r="Q328" i="36"/>
  <c r="Q327" i="36"/>
  <c r="Q325" i="36"/>
  <c r="Q324" i="36"/>
  <c r="Q323" i="36"/>
  <c r="Q322" i="36"/>
  <c r="Q320" i="36"/>
  <c r="Q319" i="36"/>
  <c r="Q315" i="36"/>
  <c r="Q314" i="36"/>
  <c r="Q313" i="36"/>
  <c r="Q309" i="36"/>
  <c r="Q308" i="36"/>
  <c r="Q306" i="36"/>
  <c r="Q305" i="36"/>
  <c r="Q301" i="36"/>
  <c r="Q300" i="36"/>
  <c r="Q299" i="36"/>
  <c r="Q295" i="36"/>
  <c r="Q294" i="36"/>
  <c r="Q293" i="36"/>
  <c r="Q289" i="36"/>
  <c r="Q288" i="36"/>
  <c r="Q286" i="36"/>
  <c r="Q285" i="36"/>
  <c r="Q284" i="36"/>
  <c r="Q283" i="36"/>
  <c r="Q282" i="36"/>
  <c r="Q281" i="36"/>
  <c r="Q279" i="36"/>
  <c r="Q278" i="36"/>
  <c r="Q273" i="36"/>
  <c r="Q272" i="36"/>
  <c r="Q271" i="36"/>
  <c r="Q270" i="36"/>
  <c r="Q269" i="36"/>
  <c r="Q268" i="36"/>
  <c r="Q266" i="36"/>
  <c r="Q265" i="36"/>
  <c r="Q264" i="36"/>
  <c r="Q263" i="36"/>
  <c r="Q262" i="36"/>
  <c r="Q260" i="36"/>
  <c r="Q259" i="36"/>
  <c r="Q258" i="36"/>
  <c r="Q256" i="36"/>
  <c r="Q255" i="36"/>
  <c r="Q254" i="36"/>
  <c r="Q253" i="36"/>
  <c r="Q252" i="36"/>
  <c r="Q251" i="36"/>
  <c r="Q248" i="36"/>
  <c r="Q247" i="36"/>
  <c r="Q246" i="36"/>
  <c r="Q239" i="36"/>
  <c r="Q238" i="36"/>
  <c r="Q236" i="36"/>
  <c r="Q235" i="36"/>
  <c r="Q234" i="36"/>
  <c r="Q233" i="36"/>
  <c r="Q232" i="36"/>
  <c r="Q231" i="36"/>
  <c r="Q228" i="36"/>
  <c r="Q227" i="36"/>
  <c r="Q226" i="36"/>
  <c r="Q223" i="36"/>
  <c r="Q222" i="36"/>
  <c r="Q221" i="36"/>
  <c r="Q220" i="36"/>
  <c r="Q219" i="36"/>
  <c r="Q216" i="36"/>
  <c r="Q215" i="36"/>
  <c r="Q214" i="36"/>
  <c r="Q213" i="36"/>
  <c r="Q212" i="36"/>
  <c r="Q208" i="36"/>
  <c r="Q207" i="36"/>
  <c r="Q205" i="36"/>
  <c r="Q204" i="36"/>
  <c r="Q203" i="36"/>
  <c r="Q202" i="36"/>
  <c r="Q201" i="36"/>
  <c r="Q200" i="36"/>
  <c r="Q197" i="36"/>
  <c r="Q196" i="36"/>
  <c r="Q195" i="36"/>
  <c r="Q192" i="36"/>
  <c r="Q191" i="36"/>
  <c r="Q190" i="36"/>
  <c r="Q189" i="36"/>
  <c r="Q185" i="36"/>
  <c r="Q184" i="36"/>
  <c r="Q183" i="36"/>
  <c r="Q182" i="36"/>
  <c r="Q181" i="36"/>
  <c r="Q179" i="36"/>
  <c r="Q178" i="36"/>
  <c r="Q177" i="36"/>
  <c r="Q176" i="36"/>
  <c r="Q175" i="36"/>
  <c r="Q174" i="36"/>
  <c r="Q170" i="36"/>
  <c r="Q169" i="36"/>
  <c r="Q168" i="36"/>
  <c r="Q166" i="36"/>
  <c r="Q165" i="36"/>
  <c r="Q164" i="36"/>
  <c r="Q163" i="36"/>
  <c r="Q161" i="36"/>
  <c r="Q160" i="36"/>
  <c r="Q159" i="36"/>
  <c r="Q158" i="36"/>
  <c r="Q153" i="36"/>
  <c r="Q152" i="36"/>
  <c r="Q151" i="36"/>
  <c r="Q150" i="36"/>
  <c r="Q149" i="36"/>
  <c r="Q148" i="36"/>
  <c r="Q146" i="36"/>
  <c r="Q145" i="36"/>
  <c r="Q139" i="36"/>
  <c r="Q138" i="36"/>
  <c r="Q137" i="36"/>
  <c r="Q135" i="36"/>
  <c r="Q134" i="36"/>
  <c r="Q132" i="36"/>
  <c r="Q131" i="36"/>
  <c r="Q130" i="36"/>
  <c r="Q128" i="36"/>
  <c r="Q127" i="36"/>
  <c r="Q126" i="36"/>
  <c r="Q124" i="36"/>
  <c r="Q123" i="36"/>
  <c r="Q122" i="36"/>
  <c r="Q121" i="36"/>
  <c r="Q119" i="36"/>
  <c r="Q118" i="36"/>
  <c r="Q117" i="36"/>
  <c r="Q116" i="36"/>
  <c r="Q114" i="36"/>
  <c r="Q113" i="36"/>
  <c r="Q112" i="36"/>
  <c r="Q110" i="36"/>
  <c r="Q109" i="36"/>
  <c r="Q108" i="36"/>
  <c r="Q107" i="36"/>
  <c r="Q105" i="36"/>
  <c r="Q104" i="36"/>
  <c r="Q102" i="36"/>
  <c r="Q101" i="36"/>
  <c r="Q100" i="36"/>
  <c r="Q99" i="36"/>
  <c r="Q98" i="36"/>
  <c r="Q97" i="36"/>
  <c r="Q96" i="36"/>
  <c r="Q95" i="36"/>
  <c r="Q93" i="36"/>
  <c r="Q92" i="36"/>
  <c r="Q91" i="36"/>
  <c r="Q88" i="36"/>
  <c r="Q87" i="36"/>
  <c r="Q86" i="36"/>
  <c r="Q85" i="36"/>
  <c r="Q84" i="36"/>
  <c r="Q81" i="36"/>
  <c r="Q80" i="36"/>
  <c r="Q79" i="36"/>
  <c r="Q78" i="36"/>
  <c r="Q77" i="36"/>
  <c r="Q75" i="36"/>
  <c r="Q74" i="36"/>
  <c r="Q73" i="36"/>
  <c r="Q71" i="36"/>
  <c r="Q70" i="36"/>
  <c r="Q69" i="36"/>
  <c r="Q67" i="36"/>
  <c r="Q66" i="36"/>
  <c r="Q63" i="36"/>
  <c r="Q62" i="36"/>
  <c r="Q61" i="36"/>
  <c r="Q53" i="36"/>
  <c r="Q52" i="36"/>
  <c r="Q50" i="36"/>
  <c r="Q49" i="36"/>
  <c r="Q48" i="36"/>
  <c r="Q44" i="36"/>
  <c r="Q43" i="36"/>
  <c r="Q42" i="36"/>
  <c r="Q40" i="36"/>
  <c r="Q39" i="36"/>
  <c r="Q38" i="36"/>
  <c r="Q37" i="36"/>
  <c r="Q35" i="36"/>
  <c r="Q34" i="36"/>
  <c r="Q33" i="36"/>
  <c r="Q32" i="36"/>
  <c r="Q31" i="36"/>
  <c r="Q30" i="36"/>
  <c r="Q27" i="36"/>
  <c r="Q23" i="36"/>
  <c r="Q22" i="36"/>
  <c r="Q21" i="36"/>
  <c r="Q20" i="36"/>
  <c r="Q19" i="36"/>
  <c r="Q17" i="36"/>
  <c r="Q16" i="36"/>
  <c r="Q15" i="36"/>
  <c r="Q11" i="36"/>
  <c r="Q10" i="36"/>
  <c r="Q8" i="36"/>
  <c r="Q7" i="36"/>
  <c r="Q570" i="36"/>
  <c r="Q561" i="36"/>
  <c r="Q560" i="36"/>
  <c r="Q558" i="36"/>
  <c r="Q550" i="36"/>
  <c r="Q543" i="36"/>
  <c r="Q521" i="36"/>
  <c r="Q519" i="36"/>
  <c r="Q518" i="36"/>
  <c r="Q517" i="36"/>
  <c r="Q502" i="36"/>
  <c r="Q501" i="36"/>
  <c r="Q499" i="36"/>
  <c r="Q498" i="36"/>
  <c r="Q493" i="36"/>
  <c r="Q492" i="36"/>
  <c r="Q485" i="36"/>
  <c r="Q483" i="36"/>
  <c r="Q482" i="36"/>
  <c r="Q481" i="36"/>
  <c r="Q480" i="36"/>
  <c r="Q479" i="36"/>
  <c r="Q478" i="36"/>
  <c r="Q477" i="36"/>
  <c r="Q476" i="36"/>
  <c r="Q475" i="36"/>
  <c r="Q445" i="36"/>
  <c r="Q427" i="36"/>
  <c r="Q410" i="36"/>
  <c r="Q396" i="36"/>
  <c r="Q395" i="36"/>
  <c r="Q388" i="36"/>
  <c r="Q387" i="36"/>
  <c r="Q373" i="36"/>
  <c r="Q358" i="36"/>
  <c r="Q357" i="36"/>
  <c r="Q348" i="36"/>
  <c r="Q347" i="36"/>
  <c r="Q336" i="36"/>
  <c r="Q317" i="36"/>
  <c r="Q311" i="36"/>
  <c r="Q310" i="36"/>
  <c r="Q303" i="36"/>
  <c r="Q297" i="36"/>
  <c r="Q291" i="36"/>
  <c r="Q290" i="36"/>
  <c r="Q276" i="36"/>
  <c r="Q249" i="36"/>
  <c r="Q244" i="36"/>
  <c r="Q241" i="36"/>
  <c r="Q240" i="36"/>
  <c r="Q229" i="36"/>
  <c r="Q224" i="36"/>
  <c r="Q217" i="36"/>
  <c r="Q210" i="36"/>
  <c r="Q198" i="36"/>
  <c r="Q193" i="36"/>
  <c r="Q187" i="36"/>
  <c r="Q186" i="36"/>
  <c r="Q172" i="36"/>
  <c r="Q156" i="36"/>
  <c r="Q154" i="36"/>
  <c r="Q143" i="36"/>
  <c r="Q141" i="36"/>
  <c r="Q140" i="36"/>
  <c r="Q82" i="36"/>
  <c r="Q64" i="36"/>
  <c r="Q59" i="36"/>
  <c r="Q56" i="36"/>
  <c r="Q55" i="36"/>
  <c r="Q54" i="36"/>
  <c r="Q46" i="36"/>
  <c r="Q45" i="36"/>
  <c r="Q28" i="36"/>
  <c r="Q26" i="36"/>
  <c r="Q25" i="36"/>
  <c r="Q13" i="36"/>
  <c r="Q12" i="36"/>
  <c r="Q5" i="36"/>
  <c r="Q576" i="36"/>
  <c r="Q573" i="36"/>
  <c r="Q567" i="36"/>
  <c r="Q562" i="36"/>
  <c r="Q555" i="36"/>
  <c r="Q551" i="36"/>
  <c r="Q544" i="36"/>
  <c r="Q537" i="36"/>
  <c r="Q535" i="36"/>
  <c r="Q532" i="36"/>
  <c r="Q527" i="36"/>
  <c r="Q522" i="36"/>
  <c r="Q511" i="36"/>
  <c r="Q503" i="36"/>
  <c r="Q494" i="36"/>
  <c r="Q486" i="36"/>
  <c r="Q468" i="36"/>
  <c r="Q465" i="36"/>
  <c r="Q456" i="36"/>
  <c r="Q450" i="36"/>
  <c r="Q446" i="36"/>
  <c r="Q437" i="36"/>
  <c r="Q428" i="36"/>
  <c r="Q422" i="36"/>
  <c r="Q419" i="36"/>
  <c r="Q416" i="36"/>
  <c r="Q411" i="36"/>
  <c r="Q407" i="36"/>
  <c r="Q402" i="36"/>
  <c r="Q397" i="36"/>
  <c r="Q389" i="36"/>
  <c r="Q380" i="36"/>
  <c r="Q374" i="36"/>
  <c r="Q366" i="36"/>
  <c r="Q359" i="36"/>
  <c r="Q349" i="36"/>
  <c r="Q342" i="36"/>
  <c r="Q337" i="36"/>
  <c r="Q331" i="36"/>
  <c r="Q326" i="36"/>
  <c r="Q321" i="36"/>
  <c r="Q318" i="36"/>
  <c r="Q312" i="36"/>
  <c r="Q307" i="36"/>
  <c r="Q304" i="36"/>
  <c r="Q298" i="36"/>
  <c r="Q292" i="36"/>
  <c r="Q287" i="36"/>
  <c r="Q280" i="36"/>
  <c r="Q277" i="36"/>
  <c r="Q267" i="36"/>
  <c r="Q261" i="36"/>
  <c r="Q257" i="36"/>
  <c r="Q250" i="36"/>
  <c r="Q245" i="36"/>
  <c r="Q237" i="36"/>
  <c r="Q230" i="36"/>
  <c r="Q225" i="36"/>
  <c r="Q218" i="36"/>
  <c r="Q211" i="36"/>
  <c r="Q206" i="36"/>
  <c r="Q199" i="36"/>
  <c r="Q194" i="36"/>
  <c r="Q188" i="36"/>
  <c r="Q180" i="36"/>
  <c r="Q173" i="36"/>
  <c r="Q167" i="36"/>
  <c r="Q162" i="36"/>
  <c r="Q157" i="36"/>
  <c r="Q147" i="36"/>
  <c r="Q144" i="36"/>
  <c r="Q136" i="36"/>
  <c r="Q133" i="36"/>
  <c r="Q129" i="36"/>
  <c r="Q125" i="36"/>
  <c r="Q120" i="36"/>
  <c r="Q115" i="36"/>
  <c r="Q111" i="36"/>
  <c r="Q106" i="36"/>
  <c r="Q103" i="36"/>
  <c r="Q94" i="36"/>
  <c r="Q90" i="36"/>
  <c r="Q83" i="36"/>
  <c r="Q76" i="36"/>
  <c r="Q72" i="36"/>
  <c r="Q68" i="36"/>
  <c r="Q65" i="36"/>
  <c r="Q60" i="36"/>
  <c r="Q51" i="36"/>
  <c r="Q47" i="36"/>
  <c r="Q41" i="36"/>
  <c r="Q36" i="36"/>
  <c r="Q29" i="36"/>
  <c r="Q18" i="36"/>
  <c r="Q14" i="36"/>
  <c r="Q9" i="36"/>
  <c r="Q6" i="36"/>
  <c r="Q464" i="36"/>
  <c r="Q444" i="36"/>
  <c r="Q426" i="36"/>
  <c r="Q394" i="36"/>
  <c r="Q372" i="36"/>
  <c r="Q335" i="36"/>
  <c r="Q316" i="36"/>
  <c r="Q302" i="36"/>
  <c r="Q296" i="36"/>
  <c r="Q275" i="36"/>
  <c r="Q155" i="36"/>
  <c r="Q142" i="36"/>
  <c r="Q89" i="36"/>
  <c r="Q58" i="36"/>
  <c r="Q559" i="36"/>
  <c r="Q542" i="36"/>
  <c r="Q520" i="36"/>
  <c r="Q500" i="36"/>
  <c r="Q484" i="36"/>
  <c r="Q474" i="36"/>
  <c r="Q425" i="36"/>
  <c r="Q334" i="36"/>
  <c r="Q274" i="36"/>
  <c r="Q243" i="36"/>
  <c r="Q209" i="36"/>
  <c r="Q171" i="36"/>
  <c r="Q57" i="36"/>
  <c r="Q24" i="36"/>
  <c r="Q4" i="36"/>
  <c r="Q473" i="36"/>
  <c r="Q3" i="36"/>
  <c r="Q242" i="36"/>
  <c r="I579" i="36"/>
  <c r="I578" i="36"/>
  <c r="I577" i="36"/>
  <c r="I575" i="36"/>
  <c r="I574" i="36"/>
  <c r="I572" i="36"/>
  <c r="I571" i="36"/>
  <c r="I569" i="36"/>
  <c r="I568" i="36"/>
  <c r="I566" i="36"/>
  <c r="I565" i="36"/>
  <c r="I564" i="36"/>
  <c r="I563" i="36"/>
  <c r="I557" i="36"/>
  <c r="I556" i="36"/>
  <c r="I554" i="36"/>
  <c r="I553" i="36"/>
  <c r="I552" i="36"/>
  <c r="I549" i="36"/>
  <c r="I548" i="36"/>
  <c r="I547" i="36"/>
  <c r="I546" i="36"/>
  <c r="I545" i="36"/>
  <c r="I541" i="36"/>
  <c r="I540" i="36"/>
  <c r="I539" i="36"/>
  <c r="I538" i="36"/>
  <c r="I536" i="36"/>
  <c r="I534" i="36"/>
  <c r="I533" i="36"/>
  <c r="I531" i="36"/>
  <c r="I530" i="36"/>
  <c r="I529" i="36"/>
  <c r="I528" i="36"/>
  <c r="I526" i="36"/>
  <c r="I525" i="36"/>
  <c r="I524" i="36"/>
  <c r="I523" i="36"/>
  <c r="I516" i="36"/>
  <c r="I515" i="36"/>
  <c r="I514" i="36"/>
  <c r="I513" i="36"/>
  <c r="I512" i="36"/>
  <c r="I510" i="36"/>
  <c r="I509" i="36"/>
  <c r="I508" i="36"/>
  <c r="I507" i="36"/>
  <c r="I506" i="36"/>
  <c r="I505" i="36"/>
  <c r="I504" i="36"/>
  <c r="I497" i="36"/>
  <c r="I496" i="36"/>
  <c r="I495" i="36"/>
  <c r="I491" i="36"/>
  <c r="I490" i="36"/>
  <c r="I489" i="36"/>
  <c r="I488" i="36"/>
  <c r="I487" i="36"/>
  <c r="I472" i="36"/>
  <c r="I471" i="36"/>
  <c r="I470" i="36"/>
  <c r="I469" i="36"/>
  <c r="I467" i="36"/>
  <c r="I466" i="36"/>
  <c r="I463" i="36"/>
  <c r="I462" i="36"/>
  <c r="I461" i="36"/>
  <c r="I460" i="36"/>
  <c r="I459" i="36"/>
  <c r="I458" i="36"/>
  <c r="I457" i="36"/>
  <c r="I455" i="36"/>
  <c r="I454" i="36"/>
  <c r="I453" i="36"/>
  <c r="I452" i="36"/>
  <c r="I451" i="36"/>
  <c r="I449" i="36"/>
  <c r="I448" i="36"/>
  <c r="I447" i="36"/>
  <c r="I443" i="36"/>
  <c r="I442" i="36"/>
  <c r="I441" i="36"/>
  <c r="I440" i="36"/>
  <c r="I439" i="36"/>
  <c r="I438" i="36"/>
  <c r="I436" i="36"/>
  <c r="I435" i="36"/>
  <c r="I434" i="36"/>
  <c r="I433" i="36"/>
  <c r="I432" i="36"/>
  <c r="I431" i="36"/>
  <c r="I430" i="36"/>
  <c r="I429" i="36"/>
  <c r="I424" i="36"/>
  <c r="I423" i="36"/>
  <c r="I421" i="36"/>
  <c r="I420" i="36"/>
  <c r="I418" i="36"/>
  <c r="I417" i="36"/>
  <c r="I415" i="36"/>
  <c r="I414" i="36"/>
  <c r="I413" i="36"/>
  <c r="I412" i="36"/>
  <c r="I409" i="36"/>
  <c r="I408" i="36"/>
  <c r="I406" i="36"/>
  <c r="I405" i="36"/>
  <c r="I404" i="36"/>
  <c r="I403" i="36"/>
  <c r="I401" i="36"/>
  <c r="I400" i="36"/>
  <c r="I399" i="36"/>
  <c r="I398" i="36"/>
  <c r="I393" i="36"/>
  <c r="I392" i="36"/>
  <c r="I391" i="36"/>
  <c r="I390" i="36"/>
  <c r="I386" i="36"/>
  <c r="I385" i="36"/>
  <c r="I384" i="36"/>
  <c r="I383" i="36"/>
  <c r="I382" i="36"/>
  <c r="I381" i="36"/>
  <c r="I379" i="36"/>
  <c r="I378" i="36"/>
  <c r="I377" i="36"/>
  <c r="I376" i="36"/>
  <c r="I375" i="36"/>
  <c r="I371" i="36"/>
  <c r="I370" i="36"/>
  <c r="I369" i="36"/>
  <c r="I368" i="36"/>
  <c r="I367" i="36"/>
  <c r="I365" i="36"/>
  <c r="I364" i="36"/>
  <c r="I363" i="36"/>
  <c r="I362" i="36"/>
  <c r="I361" i="36"/>
  <c r="I360" i="36"/>
  <c r="I356" i="36"/>
  <c r="I355" i="36"/>
  <c r="I354" i="36"/>
  <c r="I353" i="36"/>
  <c r="I352" i="36"/>
  <c r="I351" i="36"/>
  <c r="I350" i="36"/>
  <c r="I346" i="36"/>
  <c r="I345" i="36"/>
  <c r="I344" i="36"/>
  <c r="I343" i="36"/>
  <c r="I341" i="36"/>
  <c r="I340" i="36"/>
  <c r="I339" i="36"/>
  <c r="I338" i="36"/>
  <c r="I333" i="36"/>
  <c r="I332" i="36"/>
  <c r="I330" i="36"/>
  <c r="I329" i="36"/>
  <c r="I328" i="36"/>
  <c r="I327" i="36"/>
  <c r="I325" i="36"/>
  <c r="I324" i="36"/>
  <c r="I323" i="36"/>
  <c r="I322" i="36"/>
  <c r="I320" i="36"/>
  <c r="I319" i="36"/>
  <c r="I315" i="36"/>
  <c r="I314" i="36"/>
  <c r="I313" i="36"/>
  <c r="I309" i="36"/>
  <c r="I308" i="36"/>
  <c r="I306" i="36"/>
  <c r="I305" i="36"/>
  <c r="I301" i="36"/>
  <c r="I300" i="36"/>
  <c r="I299" i="36"/>
  <c r="I295" i="36"/>
  <c r="I294" i="36"/>
  <c r="I293" i="36"/>
  <c r="I289" i="36"/>
  <c r="I288" i="36"/>
  <c r="I286" i="36"/>
  <c r="I285" i="36"/>
  <c r="I284" i="36"/>
  <c r="I283" i="36"/>
  <c r="I282" i="36"/>
  <c r="I281" i="36"/>
  <c r="I279" i="36"/>
  <c r="I278" i="36"/>
  <c r="I273" i="36"/>
  <c r="I272" i="36"/>
  <c r="I271" i="36"/>
  <c r="I270" i="36"/>
  <c r="I269" i="36"/>
  <c r="I268" i="36"/>
  <c r="I266" i="36"/>
  <c r="I265" i="36"/>
  <c r="I264" i="36"/>
  <c r="I263" i="36"/>
  <c r="I262" i="36"/>
  <c r="I260" i="36"/>
  <c r="I259" i="36"/>
  <c r="I258" i="36"/>
  <c r="I256" i="36"/>
  <c r="I255" i="36"/>
  <c r="I254" i="36"/>
  <c r="I253" i="36"/>
  <c r="I252" i="36"/>
  <c r="I251" i="36"/>
  <c r="I248" i="36"/>
  <c r="I247" i="36"/>
  <c r="I246" i="36"/>
  <c r="I239" i="36"/>
  <c r="I238" i="36"/>
  <c r="I236" i="36"/>
  <c r="I235" i="36"/>
  <c r="I234" i="36"/>
  <c r="I233" i="36"/>
  <c r="I232" i="36"/>
  <c r="I231" i="36"/>
  <c r="I228" i="36"/>
  <c r="I227" i="36"/>
  <c r="I226" i="36"/>
  <c r="I223" i="36"/>
  <c r="I222" i="36"/>
  <c r="I221" i="36"/>
  <c r="I220" i="36"/>
  <c r="I219" i="36"/>
  <c r="I216" i="36"/>
  <c r="I215" i="36"/>
  <c r="I214" i="36"/>
  <c r="I213" i="36"/>
  <c r="I212" i="36"/>
  <c r="I208" i="36"/>
  <c r="I207" i="36"/>
  <c r="I205" i="36"/>
  <c r="I204" i="36"/>
  <c r="I203" i="36"/>
  <c r="I202" i="36"/>
  <c r="I201" i="36"/>
  <c r="I200" i="36"/>
  <c r="I197" i="36"/>
  <c r="I196" i="36"/>
  <c r="I195" i="36"/>
  <c r="I192" i="36"/>
  <c r="I191" i="36"/>
  <c r="I190" i="36"/>
  <c r="I189" i="36"/>
  <c r="I185" i="36"/>
  <c r="I184" i="36"/>
  <c r="I183" i="36"/>
  <c r="I182" i="36"/>
  <c r="I181" i="36"/>
  <c r="I179" i="36"/>
  <c r="I178" i="36"/>
  <c r="I177" i="36"/>
  <c r="I176" i="36"/>
  <c r="I175" i="36"/>
  <c r="I174" i="36"/>
  <c r="I170" i="36"/>
  <c r="I169" i="36"/>
  <c r="I168" i="36"/>
  <c r="I166" i="36"/>
  <c r="I165" i="36"/>
  <c r="I164" i="36"/>
  <c r="I163" i="36"/>
  <c r="I161" i="36"/>
  <c r="I160" i="36"/>
  <c r="I159" i="36"/>
  <c r="I158" i="36"/>
  <c r="I153" i="36"/>
  <c r="I152" i="36"/>
  <c r="I151" i="36"/>
  <c r="I150" i="36"/>
  <c r="I149" i="36"/>
  <c r="I148" i="36"/>
  <c r="I146" i="36"/>
  <c r="I145" i="36"/>
  <c r="I139" i="36"/>
  <c r="I138" i="36"/>
  <c r="I137" i="36"/>
  <c r="I135" i="36"/>
  <c r="I134" i="36"/>
  <c r="I132" i="36"/>
  <c r="I131" i="36"/>
  <c r="I130" i="36"/>
  <c r="I128" i="36"/>
  <c r="I127" i="36"/>
  <c r="I126" i="36"/>
  <c r="I124" i="36"/>
  <c r="I123" i="36"/>
  <c r="I122" i="36"/>
  <c r="I121" i="36"/>
  <c r="I119" i="36"/>
  <c r="I118" i="36"/>
  <c r="I117" i="36"/>
  <c r="I116" i="36"/>
  <c r="I114" i="36"/>
  <c r="I113" i="36"/>
  <c r="I112" i="36"/>
  <c r="I110" i="36"/>
  <c r="I109" i="36"/>
  <c r="I108" i="36"/>
  <c r="I107" i="36"/>
  <c r="I105" i="36"/>
  <c r="I104" i="36"/>
  <c r="I102" i="36"/>
  <c r="I101" i="36"/>
  <c r="I100" i="36"/>
  <c r="I99" i="36"/>
  <c r="I98" i="36"/>
  <c r="I97" i="36"/>
  <c r="I96" i="36"/>
  <c r="I95" i="36"/>
  <c r="I93" i="36"/>
  <c r="I92" i="36"/>
  <c r="I91" i="36"/>
  <c r="I88" i="36"/>
  <c r="I87" i="36"/>
  <c r="I86" i="36"/>
  <c r="I85" i="36"/>
  <c r="I84" i="36"/>
  <c r="I81" i="36"/>
  <c r="I80" i="36"/>
  <c r="I79" i="36"/>
  <c r="I78" i="36"/>
  <c r="I77" i="36"/>
  <c r="I75" i="36"/>
  <c r="I74" i="36"/>
  <c r="I73" i="36"/>
  <c r="I71" i="36"/>
  <c r="I70" i="36"/>
  <c r="I69" i="36"/>
  <c r="I67" i="36"/>
  <c r="I66" i="36"/>
  <c r="I63" i="36"/>
  <c r="I62" i="36"/>
  <c r="I61" i="36"/>
  <c r="I53" i="36"/>
  <c r="I52" i="36"/>
  <c r="I50" i="36"/>
  <c r="I49" i="36"/>
  <c r="I48" i="36"/>
  <c r="I44" i="36"/>
  <c r="I43" i="36"/>
  <c r="I42" i="36"/>
  <c r="I40" i="36"/>
  <c r="I39" i="36"/>
  <c r="I38" i="36"/>
  <c r="I37" i="36"/>
  <c r="I35" i="36"/>
  <c r="I34" i="36"/>
  <c r="I33" i="36"/>
  <c r="I32" i="36"/>
  <c r="I31" i="36"/>
  <c r="I30" i="36"/>
  <c r="I27" i="36"/>
  <c r="I23" i="36"/>
  <c r="I22" i="36"/>
  <c r="I21" i="36"/>
  <c r="I20" i="36"/>
  <c r="I19" i="36"/>
  <c r="I17" i="36"/>
  <c r="I16" i="36"/>
  <c r="I15" i="36"/>
  <c r="I11" i="36"/>
  <c r="I10" i="36"/>
  <c r="I8" i="36"/>
  <c r="I7" i="36"/>
  <c r="I570" i="36"/>
  <c r="I561" i="36"/>
  <c r="I560" i="36"/>
  <c r="I558" i="36"/>
  <c r="I550" i="36"/>
  <c r="I543" i="36"/>
  <c r="I521" i="36"/>
  <c r="I519" i="36"/>
  <c r="I518" i="36"/>
  <c r="I517" i="36"/>
  <c r="I502" i="36"/>
  <c r="I501" i="36"/>
  <c r="I499" i="36"/>
  <c r="I498" i="36"/>
  <c r="I493" i="36"/>
  <c r="I492" i="36"/>
  <c r="I485" i="36"/>
  <c r="I483" i="36"/>
  <c r="I482" i="36"/>
  <c r="I481" i="36"/>
  <c r="I480" i="36"/>
  <c r="I479" i="36"/>
  <c r="I478" i="36"/>
  <c r="I477" i="36"/>
  <c r="I476" i="36"/>
  <c r="I475" i="36"/>
  <c r="I445" i="36"/>
  <c r="I427" i="36"/>
  <c r="I410" i="36"/>
  <c r="I396" i="36"/>
  <c r="I395" i="36"/>
  <c r="I388" i="36"/>
  <c r="I387" i="36"/>
  <c r="I373" i="36"/>
  <c r="I358" i="36"/>
  <c r="I357" i="36"/>
  <c r="I348" i="36"/>
  <c r="I347" i="36"/>
  <c r="I336" i="36"/>
  <c r="I317" i="36"/>
  <c r="I311" i="36"/>
  <c r="I310" i="36"/>
  <c r="I303" i="36"/>
  <c r="I297" i="36"/>
  <c r="I291" i="36"/>
  <c r="I290" i="36"/>
  <c r="I276" i="36"/>
  <c r="I249" i="36"/>
  <c r="I244" i="36"/>
  <c r="I241" i="36"/>
  <c r="I240" i="36"/>
  <c r="I229" i="36"/>
  <c r="I224" i="36"/>
  <c r="I217" i="36"/>
  <c r="I210" i="36"/>
  <c r="I198" i="36"/>
  <c r="I193" i="36"/>
  <c r="I187" i="36"/>
  <c r="I186" i="36"/>
  <c r="I172" i="36"/>
  <c r="I156" i="36"/>
  <c r="I154" i="36"/>
  <c r="I143" i="36"/>
  <c r="I141" i="36"/>
  <c r="I140" i="36"/>
  <c r="I82" i="36"/>
  <c r="I64" i="36"/>
  <c r="I59" i="36"/>
  <c r="I56" i="36"/>
  <c r="I55" i="36"/>
  <c r="I54" i="36"/>
  <c r="I46" i="36"/>
  <c r="I45" i="36"/>
  <c r="I28" i="36"/>
  <c r="I26" i="36"/>
  <c r="I25" i="36"/>
  <c r="I13" i="36"/>
  <c r="I12" i="36"/>
  <c r="I5" i="36"/>
  <c r="I576" i="36"/>
  <c r="I573" i="36"/>
  <c r="I567" i="36"/>
  <c r="I562" i="36"/>
  <c r="I555" i="36"/>
  <c r="I551" i="36"/>
  <c r="I544" i="36"/>
  <c r="I537" i="36"/>
  <c r="I535" i="36"/>
  <c r="I532" i="36"/>
  <c r="I527" i="36"/>
  <c r="I522" i="36"/>
  <c r="I511" i="36"/>
  <c r="I503" i="36"/>
  <c r="I494" i="36"/>
  <c r="I486" i="36"/>
  <c r="I468" i="36"/>
  <c r="I465" i="36"/>
  <c r="I456" i="36"/>
  <c r="I450" i="36"/>
  <c r="I446" i="36"/>
  <c r="I437" i="36"/>
  <c r="I428" i="36"/>
  <c r="I422" i="36"/>
  <c r="I419" i="36"/>
  <c r="I416" i="36"/>
  <c r="I411" i="36"/>
  <c r="I407" i="36"/>
  <c r="I402" i="36"/>
  <c r="I397" i="36"/>
  <c r="I389" i="36"/>
  <c r="I380" i="36"/>
  <c r="I374" i="36"/>
  <c r="I366" i="36"/>
  <c r="I359" i="36"/>
  <c r="I349" i="36"/>
  <c r="I342" i="36"/>
  <c r="I337" i="36"/>
  <c r="I331" i="36"/>
  <c r="I326" i="36"/>
  <c r="I321" i="36"/>
  <c r="I318" i="36"/>
  <c r="I312" i="36"/>
  <c r="I307" i="36"/>
  <c r="I304" i="36"/>
  <c r="I298" i="36"/>
  <c r="I292" i="36"/>
  <c r="I287" i="36"/>
  <c r="I280" i="36"/>
  <c r="I277" i="36"/>
  <c r="I267" i="36"/>
  <c r="I261" i="36"/>
  <c r="I257" i="36"/>
  <c r="I250" i="36"/>
  <c r="I245" i="36"/>
  <c r="I237" i="36"/>
  <c r="I230" i="36"/>
  <c r="I225" i="36"/>
  <c r="I218" i="36"/>
  <c r="I211" i="36"/>
  <c r="I206" i="36"/>
  <c r="I199" i="36"/>
  <c r="I194" i="36"/>
  <c r="I188" i="36"/>
  <c r="I180" i="36"/>
  <c r="I173" i="36"/>
  <c r="I167" i="36"/>
  <c r="I162" i="36"/>
  <c r="I157" i="36"/>
  <c r="I147" i="36"/>
  <c r="I144" i="36"/>
  <c r="I136" i="36"/>
  <c r="I133" i="36"/>
  <c r="I129" i="36"/>
  <c r="I125" i="36"/>
  <c r="I120" i="36"/>
  <c r="I115" i="36"/>
  <c r="I111" i="36"/>
  <c r="I106" i="36"/>
  <c r="I103" i="36"/>
  <c r="I94" i="36"/>
  <c r="I90" i="36"/>
  <c r="I83" i="36"/>
  <c r="I76" i="36"/>
  <c r="I72" i="36"/>
  <c r="I68" i="36"/>
  <c r="I65" i="36"/>
  <c r="I60" i="36"/>
  <c r="I51" i="36"/>
  <c r="I47" i="36"/>
  <c r="I41" i="36"/>
  <c r="I36" i="36"/>
  <c r="I29" i="36"/>
  <c r="I18" i="36"/>
  <c r="I14" i="36"/>
  <c r="I9" i="36"/>
  <c r="I6" i="36"/>
  <c r="I464" i="36"/>
  <c r="I444" i="36"/>
  <c r="I426" i="36"/>
  <c r="I394" i="36"/>
  <c r="I372" i="36"/>
  <c r="I335" i="36"/>
  <c r="I316" i="36"/>
  <c r="I302" i="36"/>
  <c r="I296" i="36"/>
  <c r="I275" i="36"/>
  <c r="I155" i="36"/>
  <c r="I142" i="36"/>
  <c r="I89" i="36"/>
  <c r="I58" i="36"/>
  <c r="I559" i="36"/>
  <c r="I542" i="36"/>
  <c r="I520" i="36"/>
  <c r="I500" i="36"/>
  <c r="I484" i="36"/>
  <c r="I474" i="36"/>
  <c r="I425" i="36"/>
  <c r="I334" i="36"/>
  <c r="I274" i="36"/>
  <c r="I243" i="36"/>
  <c r="I209" i="36"/>
  <c r="I171" i="36"/>
  <c r="I57" i="36"/>
  <c r="I24" i="36"/>
  <c r="I4" i="36"/>
  <c r="I473" i="36"/>
  <c r="I242" i="36"/>
  <c r="J579" i="36"/>
  <c r="J578" i="36"/>
  <c r="J577" i="36"/>
  <c r="J575" i="36"/>
  <c r="J574" i="36"/>
  <c r="J572" i="36"/>
  <c r="J571" i="36"/>
  <c r="J569" i="36"/>
  <c r="J568" i="36"/>
  <c r="J566" i="36"/>
  <c r="J565" i="36"/>
  <c r="J564" i="36"/>
  <c r="J563" i="36"/>
  <c r="J557" i="36"/>
  <c r="J556" i="36"/>
  <c r="J554" i="36"/>
  <c r="J553" i="36"/>
  <c r="J552" i="36"/>
  <c r="J549" i="36"/>
  <c r="J548" i="36"/>
  <c r="J547" i="36"/>
  <c r="J546" i="36"/>
  <c r="J545" i="36"/>
  <c r="J541" i="36"/>
  <c r="J540" i="36"/>
  <c r="J539" i="36"/>
  <c r="J538" i="36"/>
  <c r="J536" i="36"/>
  <c r="J534" i="36"/>
  <c r="J533" i="36"/>
  <c r="J531" i="36"/>
  <c r="J530" i="36"/>
  <c r="J529" i="36"/>
  <c r="J528" i="36"/>
  <c r="J526" i="36"/>
  <c r="J525" i="36"/>
  <c r="J524" i="36"/>
  <c r="J523" i="36"/>
  <c r="J516" i="36"/>
  <c r="J515" i="36"/>
  <c r="J514" i="36"/>
  <c r="J513" i="36"/>
  <c r="J512" i="36"/>
  <c r="J510" i="36"/>
  <c r="J509" i="36"/>
  <c r="J508" i="36"/>
  <c r="J507" i="36"/>
  <c r="J506" i="36"/>
  <c r="J505" i="36"/>
  <c r="J504" i="36"/>
  <c r="J497" i="36"/>
  <c r="J496" i="36"/>
  <c r="J495" i="36"/>
  <c r="J491" i="36"/>
  <c r="J490" i="36"/>
  <c r="J489" i="36"/>
  <c r="J488" i="36"/>
  <c r="J487" i="36"/>
  <c r="J472" i="36"/>
  <c r="J471" i="36"/>
  <c r="J470" i="36"/>
  <c r="J469" i="36"/>
  <c r="J467" i="36"/>
  <c r="J466" i="36"/>
  <c r="J463" i="36"/>
  <c r="J462" i="36"/>
  <c r="J461" i="36"/>
  <c r="J460" i="36"/>
  <c r="J459" i="36"/>
  <c r="J458" i="36"/>
  <c r="J457" i="36"/>
  <c r="J455" i="36"/>
  <c r="J454" i="36"/>
  <c r="J453" i="36"/>
  <c r="J452" i="36"/>
  <c r="J451" i="36"/>
  <c r="J449" i="36"/>
  <c r="J448" i="36"/>
  <c r="J447" i="36"/>
  <c r="J443" i="36"/>
  <c r="J442" i="36"/>
  <c r="J441" i="36"/>
  <c r="J440" i="36"/>
  <c r="J439" i="36"/>
  <c r="J438" i="36"/>
  <c r="J436" i="36"/>
  <c r="J435" i="36"/>
  <c r="J434" i="36"/>
  <c r="J433" i="36"/>
  <c r="J432" i="36"/>
  <c r="J431" i="36"/>
  <c r="J430" i="36"/>
  <c r="J429" i="36"/>
  <c r="J424" i="36"/>
  <c r="J423" i="36"/>
  <c r="J421" i="36"/>
  <c r="J420" i="36"/>
  <c r="J418" i="36"/>
  <c r="J417" i="36"/>
  <c r="J415" i="36"/>
  <c r="J414" i="36"/>
  <c r="J413" i="36"/>
  <c r="J412" i="36"/>
  <c r="J409" i="36"/>
  <c r="J408" i="36"/>
  <c r="J406" i="36"/>
  <c r="J405" i="36"/>
  <c r="J404" i="36"/>
  <c r="J403" i="36"/>
  <c r="J401" i="36"/>
  <c r="J400" i="36"/>
  <c r="J399" i="36"/>
  <c r="J398" i="36"/>
  <c r="J393" i="36"/>
  <c r="J392" i="36"/>
  <c r="J391" i="36"/>
  <c r="J390" i="36"/>
  <c r="J386" i="36"/>
  <c r="J385" i="36"/>
  <c r="J384" i="36"/>
  <c r="J383" i="36"/>
  <c r="J382" i="36"/>
  <c r="J381" i="36"/>
  <c r="J379" i="36"/>
  <c r="J378" i="36"/>
  <c r="J377" i="36"/>
  <c r="J376" i="36"/>
  <c r="J375" i="36"/>
  <c r="J371" i="36"/>
  <c r="J370" i="36"/>
  <c r="J369" i="36"/>
  <c r="J368" i="36"/>
  <c r="J367" i="36"/>
  <c r="J365" i="36"/>
  <c r="J364" i="36"/>
  <c r="J363" i="36"/>
  <c r="J362" i="36"/>
  <c r="J361" i="36"/>
  <c r="J360" i="36"/>
  <c r="J356" i="36"/>
  <c r="J355" i="36"/>
  <c r="J354" i="36"/>
  <c r="J353" i="36"/>
  <c r="J352" i="36"/>
  <c r="J351" i="36"/>
  <c r="J350" i="36"/>
  <c r="J346" i="36"/>
  <c r="J345" i="36"/>
  <c r="J344" i="36"/>
  <c r="J343" i="36"/>
  <c r="J341" i="36"/>
  <c r="J340" i="36"/>
  <c r="J339" i="36"/>
  <c r="J338" i="36"/>
  <c r="J333" i="36"/>
  <c r="J332" i="36"/>
  <c r="J330" i="36"/>
  <c r="J329" i="36"/>
  <c r="J328" i="36"/>
  <c r="J327" i="36"/>
  <c r="J325" i="36"/>
  <c r="J324" i="36"/>
  <c r="J323" i="36"/>
  <c r="J322" i="36"/>
  <c r="J320" i="36"/>
  <c r="J319" i="36"/>
  <c r="J315" i="36"/>
  <c r="J314" i="36"/>
  <c r="J313" i="36"/>
  <c r="J309" i="36"/>
  <c r="J308" i="36"/>
  <c r="J306" i="36"/>
  <c r="J305" i="36"/>
  <c r="J301" i="36"/>
  <c r="J300" i="36"/>
  <c r="J299" i="36"/>
  <c r="J295" i="36"/>
  <c r="J294" i="36"/>
  <c r="J293" i="36"/>
  <c r="J289" i="36"/>
  <c r="J288" i="36"/>
  <c r="J286" i="36"/>
  <c r="J285" i="36"/>
  <c r="J284" i="36"/>
  <c r="J283" i="36"/>
  <c r="J282" i="36"/>
  <c r="J281" i="36"/>
  <c r="J279" i="36"/>
  <c r="J278" i="36"/>
  <c r="J273" i="36"/>
  <c r="J272" i="36"/>
  <c r="J271" i="36"/>
  <c r="J270" i="36"/>
  <c r="J269" i="36"/>
  <c r="J268" i="36"/>
  <c r="J266" i="36"/>
  <c r="J265" i="36"/>
  <c r="J264" i="36"/>
  <c r="J263" i="36"/>
  <c r="J262" i="36"/>
  <c r="J260" i="36"/>
  <c r="J259" i="36"/>
  <c r="J258" i="36"/>
  <c r="J256" i="36"/>
  <c r="J255" i="36"/>
  <c r="J254" i="36"/>
  <c r="J253" i="36"/>
  <c r="J252" i="36"/>
  <c r="J251" i="36"/>
  <c r="J248" i="36"/>
  <c r="J247" i="36"/>
  <c r="J246" i="36"/>
  <c r="J239" i="36"/>
  <c r="J238" i="36"/>
  <c r="J236" i="36"/>
  <c r="J235" i="36"/>
  <c r="J234" i="36"/>
  <c r="J233" i="36"/>
  <c r="J232" i="36"/>
  <c r="J231" i="36"/>
  <c r="J228" i="36"/>
  <c r="J227" i="36"/>
  <c r="J226" i="36"/>
  <c r="J223" i="36"/>
  <c r="J222" i="36"/>
  <c r="J221" i="36"/>
  <c r="J220" i="36"/>
  <c r="J219" i="36"/>
  <c r="J216" i="36"/>
  <c r="J215" i="36"/>
  <c r="J214" i="36"/>
  <c r="J213" i="36"/>
  <c r="J212" i="36"/>
  <c r="J208" i="36"/>
  <c r="J207" i="36"/>
  <c r="J205" i="36"/>
  <c r="J204" i="36"/>
  <c r="J203" i="36"/>
  <c r="J202" i="36"/>
  <c r="J201" i="36"/>
  <c r="J200" i="36"/>
  <c r="J197" i="36"/>
  <c r="J196" i="36"/>
  <c r="J195" i="36"/>
  <c r="J192" i="36"/>
  <c r="J191" i="36"/>
  <c r="J190" i="36"/>
  <c r="J189" i="36"/>
  <c r="J185" i="36"/>
  <c r="J184" i="36"/>
  <c r="J183" i="36"/>
  <c r="J182" i="36"/>
  <c r="J181" i="36"/>
  <c r="J179" i="36"/>
  <c r="J178" i="36"/>
  <c r="J177" i="36"/>
  <c r="J176" i="36"/>
  <c r="J175" i="36"/>
  <c r="J174" i="36"/>
  <c r="J170" i="36"/>
  <c r="J169" i="36"/>
  <c r="J168" i="36"/>
  <c r="J166" i="36"/>
  <c r="J165" i="36"/>
  <c r="J164" i="36"/>
  <c r="J163" i="36"/>
  <c r="J161" i="36"/>
  <c r="J160" i="36"/>
  <c r="J159" i="36"/>
  <c r="J158" i="36"/>
  <c r="J153" i="36"/>
  <c r="J152" i="36"/>
  <c r="J151" i="36"/>
  <c r="J150" i="36"/>
  <c r="J149" i="36"/>
  <c r="J148" i="36"/>
  <c r="J146" i="36"/>
  <c r="J145" i="36"/>
  <c r="J139" i="36"/>
  <c r="J138" i="36"/>
  <c r="J137" i="36"/>
  <c r="J135" i="36"/>
  <c r="J134" i="36"/>
  <c r="J132" i="36"/>
  <c r="J131" i="36"/>
  <c r="J130" i="36"/>
  <c r="J128" i="36"/>
  <c r="J127" i="36"/>
  <c r="J126" i="36"/>
  <c r="J124" i="36"/>
  <c r="J123" i="36"/>
  <c r="J122" i="36"/>
  <c r="J121" i="36"/>
  <c r="J119" i="36"/>
  <c r="J118" i="36"/>
  <c r="J117" i="36"/>
  <c r="J116" i="36"/>
  <c r="J114" i="36"/>
  <c r="J113" i="36"/>
  <c r="J112" i="36"/>
  <c r="J110" i="36"/>
  <c r="J109" i="36"/>
  <c r="J108" i="36"/>
  <c r="J107" i="36"/>
  <c r="J105" i="36"/>
  <c r="J104" i="36"/>
  <c r="J102" i="36"/>
  <c r="J101" i="36"/>
  <c r="J100" i="36"/>
  <c r="J99" i="36"/>
  <c r="J98" i="36"/>
  <c r="J97" i="36"/>
  <c r="J96" i="36"/>
  <c r="J95" i="36"/>
  <c r="J93" i="36"/>
  <c r="J92" i="36"/>
  <c r="J91" i="36"/>
  <c r="J88" i="36"/>
  <c r="J87" i="36"/>
  <c r="J86" i="36"/>
  <c r="J85" i="36"/>
  <c r="J84" i="36"/>
  <c r="J81" i="36"/>
  <c r="J80" i="36"/>
  <c r="J79" i="36"/>
  <c r="J78" i="36"/>
  <c r="J77" i="36"/>
  <c r="J75" i="36"/>
  <c r="J74" i="36"/>
  <c r="J73" i="36"/>
  <c r="J71" i="36"/>
  <c r="J70" i="36"/>
  <c r="J69" i="36"/>
  <c r="J67" i="36"/>
  <c r="J66" i="36"/>
  <c r="J63" i="36"/>
  <c r="J62" i="36"/>
  <c r="J61" i="36"/>
  <c r="J53" i="36"/>
  <c r="J52" i="36"/>
  <c r="J50" i="36"/>
  <c r="J49" i="36"/>
  <c r="J48" i="36"/>
  <c r="J44" i="36"/>
  <c r="J43" i="36"/>
  <c r="J42" i="36"/>
  <c r="J40" i="36"/>
  <c r="J39" i="36"/>
  <c r="J38" i="36"/>
  <c r="J37" i="36"/>
  <c r="J35" i="36"/>
  <c r="J34" i="36"/>
  <c r="J33" i="36"/>
  <c r="J32" i="36"/>
  <c r="J31" i="36"/>
  <c r="J30" i="36"/>
  <c r="J27" i="36"/>
  <c r="J23" i="36"/>
  <c r="J22" i="36"/>
  <c r="J21" i="36"/>
  <c r="J20" i="36"/>
  <c r="J19" i="36"/>
  <c r="J17" i="36"/>
  <c r="J16" i="36"/>
  <c r="J15" i="36"/>
  <c r="J11" i="36"/>
  <c r="J10" i="36"/>
  <c r="J8" i="36"/>
  <c r="J7" i="36"/>
  <c r="J570" i="36"/>
  <c r="J561" i="36"/>
  <c r="J560" i="36"/>
  <c r="J558" i="36"/>
  <c r="J550" i="36"/>
  <c r="J543" i="36"/>
  <c r="J521" i="36"/>
  <c r="J519" i="36"/>
  <c r="J518" i="36"/>
  <c r="J517" i="36"/>
  <c r="J502" i="36"/>
  <c r="J501" i="36"/>
  <c r="J499" i="36"/>
  <c r="J498" i="36"/>
  <c r="J493" i="36"/>
  <c r="J492" i="36"/>
  <c r="J485" i="36"/>
  <c r="J483" i="36"/>
  <c r="J482" i="36"/>
  <c r="J481" i="36"/>
  <c r="J480" i="36"/>
  <c r="J479" i="36"/>
  <c r="J478" i="36"/>
  <c r="J477" i="36"/>
  <c r="J476" i="36"/>
  <c r="J475" i="36"/>
  <c r="J445" i="36"/>
  <c r="J427" i="36"/>
  <c r="J410" i="36"/>
  <c r="J396" i="36"/>
  <c r="J395" i="36"/>
  <c r="J388" i="36"/>
  <c r="J387" i="36"/>
  <c r="J373" i="36"/>
  <c r="J358" i="36"/>
  <c r="J357" i="36"/>
  <c r="J348" i="36"/>
  <c r="J347" i="36"/>
  <c r="J336" i="36"/>
  <c r="J317" i="36"/>
  <c r="J311" i="36"/>
  <c r="J310" i="36"/>
  <c r="J303" i="36"/>
  <c r="J297" i="36"/>
  <c r="J291" i="36"/>
  <c r="J290" i="36"/>
  <c r="J276" i="36"/>
  <c r="J249" i="36"/>
  <c r="J244" i="36"/>
  <c r="J241" i="36"/>
  <c r="J240" i="36"/>
  <c r="J229" i="36"/>
  <c r="J224" i="36"/>
  <c r="J217" i="36"/>
  <c r="J210" i="36"/>
  <c r="J198" i="36"/>
  <c r="J193" i="36"/>
  <c r="J187" i="36"/>
  <c r="J186" i="36"/>
  <c r="J172" i="36"/>
  <c r="J156" i="36"/>
  <c r="J154" i="36"/>
  <c r="J143" i="36"/>
  <c r="J141" i="36"/>
  <c r="J140" i="36"/>
  <c r="J82" i="36"/>
  <c r="J64" i="36"/>
  <c r="J59" i="36"/>
  <c r="J56" i="36"/>
  <c r="J55" i="36"/>
  <c r="J54" i="36"/>
  <c r="J46" i="36"/>
  <c r="J45" i="36"/>
  <c r="J28" i="36"/>
  <c r="J26" i="36"/>
  <c r="J25" i="36"/>
  <c r="J13" i="36"/>
  <c r="J12" i="36"/>
  <c r="J5" i="36"/>
  <c r="J576" i="36"/>
  <c r="J573" i="36"/>
  <c r="J567" i="36"/>
  <c r="J562" i="36"/>
  <c r="J555" i="36"/>
  <c r="J551" i="36"/>
  <c r="J544" i="36"/>
  <c r="J537" i="36"/>
  <c r="J535" i="36"/>
  <c r="J532" i="36"/>
  <c r="J527" i="36"/>
  <c r="J522" i="36"/>
  <c r="J511" i="36"/>
  <c r="J503" i="36"/>
  <c r="J494" i="36"/>
  <c r="J486" i="36"/>
  <c r="J468" i="36"/>
  <c r="J465" i="36"/>
  <c r="J456" i="36"/>
  <c r="J450" i="36"/>
  <c r="J446" i="36"/>
  <c r="J437" i="36"/>
  <c r="J428" i="36"/>
  <c r="J422" i="36"/>
  <c r="J419" i="36"/>
  <c r="J416" i="36"/>
  <c r="J411" i="36"/>
  <c r="J407" i="36"/>
  <c r="J402" i="36"/>
  <c r="J397" i="36"/>
  <c r="J389" i="36"/>
  <c r="J380" i="36"/>
  <c r="J374" i="36"/>
  <c r="J366" i="36"/>
  <c r="J359" i="36"/>
  <c r="J349" i="36"/>
  <c r="J342" i="36"/>
  <c r="J337" i="36"/>
  <c r="J331" i="36"/>
  <c r="J326" i="36"/>
  <c r="J321" i="36"/>
  <c r="J318" i="36"/>
  <c r="J312" i="36"/>
  <c r="J307" i="36"/>
  <c r="J304" i="36"/>
  <c r="J298" i="36"/>
  <c r="J292" i="36"/>
  <c r="J287" i="36"/>
  <c r="J280" i="36"/>
  <c r="J277" i="36"/>
  <c r="J267" i="36"/>
  <c r="J261" i="36"/>
  <c r="J257" i="36"/>
  <c r="J250" i="36"/>
  <c r="J245" i="36"/>
  <c r="J237" i="36"/>
  <c r="J230" i="36"/>
  <c r="J225" i="36"/>
  <c r="J218" i="36"/>
  <c r="J211" i="36"/>
  <c r="J206" i="36"/>
  <c r="J199" i="36"/>
  <c r="J194" i="36"/>
  <c r="J188" i="36"/>
  <c r="J180" i="36"/>
  <c r="J173" i="36"/>
  <c r="J167" i="36"/>
  <c r="J162" i="36"/>
  <c r="J157" i="36"/>
  <c r="J147" i="36"/>
  <c r="J144" i="36"/>
  <c r="J136" i="36"/>
  <c r="J133" i="36"/>
  <c r="J129" i="36"/>
  <c r="J125" i="36"/>
  <c r="J120" i="36"/>
  <c r="J115" i="36"/>
  <c r="J111" i="36"/>
  <c r="J106" i="36"/>
  <c r="J103" i="36"/>
  <c r="J94" i="36"/>
  <c r="J90" i="36"/>
  <c r="J83" i="36"/>
  <c r="J76" i="36"/>
  <c r="J72" i="36"/>
  <c r="J68" i="36"/>
  <c r="J65" i="36"/>
  <c r="J60" i="36"/>
  <c r="J51" i="36"/>
  <c r="J47" i="36"/>
  <c r="J41" i="36"/>
  <c r="J36" i="36"/>
  <c r="J29" i="36"/>
  <c r="J18" i="36"/>
  <c r="J14" i="36"/>
  <c r="J9" i="36"/>
  <c r="J6" i="36"/>
  <c r="J464" i="36"/>
  <c r="J444" i="36"/>
  <c r="J426" i="36"/>
  <c r="J394" i="36"/>
  <c r="J372" i="36"/>
  <c r="J335" i="36"/>
  <c r="J316" i="36"/>
  <c r="J302" i="36"/>
  <c r="J296" i="36"/>
  <c r="J275" i="36"/>
  <c r="J155" i="36"/>
  <c r="J142" i="36"/>
  <c r="J89" i="36"/>
  <c r="J58" i="36"/>
  <c r="J559" i="36"/>
  <c r="J542" i="36"/>
  <c r="J520" i="36"/>
  <c r="J500" i="36"/>
  <c r="J484" i="36"/>
  <c r="J474" i="36"/>
  <c r="J425" i="36"/>
  <c r="J334" i="36"/>
  <c r="J274" i="36"/>
  <c r="J243" i="36"/>
  <c r="J209" i="36"/>
  <c r="J171" i="36"/>
  <c r="J57" i="36"/>
  <c r="J24" i="36"/>
  <c r="J4" i="36"/>
  <c r="J473" i="36"/>
  <c r="J242" i="36"/>
  <c r="J3" i="36"/>
  <c r="I3" i="36"/>
  <c r="N579" i="36"/>
  <c r="N578" i="36"/>
  <c r="N577" i="36"/>
  <c r="N576" i="36"/>
  <c r="N575" i="36"/>
  <c r="N574" i="36"/>
  <c r="N573" i="36"/>
  <c r="N572" i="36"/>
  <c r="N571" i="36"/>
  <c r="N570" i="36"/>
  <c r="N569" i="36"/>
  <c r="N568" i="36"/>
  <c r="N567" i="36"/>
  <c r="N566" i="36"/>
  <c r="N565" i="36"/>
  <c r="N564" i="36"/>
  <c r="N563" i="36"/>
  <c r="N562" i="36"/>
  <c r="N561" i="36"/>
  <c r="N560" i="36"/>
  <c r="N559" i="36"/>
  <c r="N558" i="36"/>
  <c r="N557" i="36"/>
  <c r="N556" i="36"/>
  <c r="N555" i="36"/>
  <c r="N554" i="36"/>
  <c r="N553" i="36"/>
  <c r="N552" i="36"/>
  <c r="N551" i="36"/>
  <c r="N550" i="36"/>
  <c r="N549" i="36"/>
  <c r="N548" i="36"/>
  <c r="N547" i="36"/>
  <c r="N546" i="36"/>
  <c r="N545" i="36"/>
  <c r="N544" i="36"/>
  <c r="N543" i="36"/>
  <c r="N542" i="36"/>
  <c r="N541" i="36"/>
  <c r="N540" i="36"/>
  <c r="N539" i="36"/>
  <c r="N538" i="36"/>
  <c r="N537" i="36"/>
  <c r="N536" i="36"/>
  <c r="N535" i="36"/>
  <c r="N534" i="36"/>
  <c r="N533" i="36"/>
  <c r="N532" i="36"/>
  <c r="N531" i="36"/>
  <c r="N530" i="36"/>
  <c r="N529" i="36"/>
  <c r="N528" i="36"/>
  <c r="N527" i="36"/>
  <c r="N526" i="36"/>
  <c r="N525" i="36"/>
  <c r="N524" i="36"/>
  <c r="N523" i="36"/>
  <c r="N522" i="36"/>
  <c r="N521" i="36"/>
  <c r="N520" i="36"/>
  <c r="N519" i="36"/>
  <c r="N518" i="36"/>
  <c r="N517" i="36"/>
  <c r="N516" i="36"/>
  <c r="N515" i="36"/>
  <c r="N514" i="36"/>
  <c r="N513" i="36"/>
  <c r="N512" i="36"/>
  <c r="N511" i="36"/>
  <c r="N510" i="36"/>
  <c r="N509" i="36"/>
  <c r="N508" i="36"/>
  <c r="N507" i="36"/>
  <c r="N506" i="36"/>
  <c r="N505" i="36"/>
  <c r="N504" i="36"/>
  <c r="N503" i="36"/>
  <c r="N502" i="36"/>
  <c r="N501" i="36"/>
  <c r="N500" i="36"/>
  <c r="N499" i="36"/>
  <c r="N498" i="36"/>
  <c r="N497" i="36"/>
  <c r="N496" i="36"/>
  <c r="N495" i="36"/>
  <c r="N494" i="36"/>
  <c r="N493" i="36"/>
  <c r="N492" i="36"/>
  <c r="N491" i="36"/>
  <c r="N490" i="36"/>
  <c r="N489" i="36"/>
  <c r="N488" i="36"/>
  <c r="N487" i="36"/>
  <c r="N486" i="36"/>
  <c r="N485" i="36"/>
  <c r="N484" i="36"/>
  <c r="N483" i="36"/>
  <c r="N482" i="36"/>
  <c r="N481" i="36"/>
  <c r="N480" i="36"/>
  <c r="N479" i="36"/>
  <c r="N478" i="36"/>
  <c r="N477" i="36"/>
  <c r="N476" i="36"/>
  <c r="N475" i="36"/>
  <c r="N474" i="36"/>
  <c r="N473" i="36"/>
  <c r="N472" i="36"/>
  <c r="N471" i="36"/>
  <c r="N470" i="36"/>
  <c r="N469" i="36"/>
  <c r="N468" i="36"/>
  <c r="N467" i="36"/>
  <c r="N466" i="36"/>
  <c r="N465" i="36"/>
  <c r="N464" i="36"/>
  <c r="N463" i="36"/>
  <c r="N462" i="36"/>
  <c r="N461" i="36"/>
  <c r="N460" i="36"/>
  <c r="N459" i="36"/>
  <c r="N458" i="36"/>
  <c r="N457" i="36"/>
  <c r="N456" i="36"/>
  <c r="N455" i="36"/>
  <c r="N454" i="36"/>
  <c r="N453" i="36"/>
  <c r="N452" i="36"/>
  <c r="N451" i="36"/>
  <c r="N450" i="36"/>
  <c r="N449" i="36"/>
  <c r="N448" i="36"/>
  <c r="N447" i="36"/>
  <c r="N446" i="36"/>
  <c r="N445" i="36"/>
  <c r="N444" i="36"/>
  <c r="N443" i="36"/>
  <c r="N442" i="36"/>
  <c r="N441" i="36"/>
  <c r="N440" i="36"/>
  <c r="N439" i="36"/>
  <c r="N438" i="36"/>
  <c r="N437" i="36"/>
  <c r="N436" i="36"/>
  <c r="N435" i="36"/>
  <c r="N434" i="36"/>
  <c r="N433" i="36"/>
  <c r="N432" i="36"/>
  <c r="N431" i="36"/>
  <c r="N430" i="36"/>
  <c r="N429" i="36"/>
  <c r="N428" i="36"/>
  <c r="N427" i="36"/>
  <c r="N426" i="36"/>
  <c r="N425" i="36"/>
  <c r="N424" i="36"/>
  <c r="N423" i="36"/>
  <c r="N422" i="36"/>
  <c r="N421" i="36"/>
  <c r="N420" i="36"/>
  <c r="N419" i="36"/>
  <c r="N418" i="36"/>
  <c r="N417" i="36"/>
  <c r="N416" i="36"/>
  <c r="N415" i="36"/>
  <c r="N414" i="36"/>
  <c r="N413" i="36"/>
  <c r="N412" i="36"/>
  <c r="N411" i="36"/>
  <c r="N410" i="36"/>
  <c r="N409" i="36"/>
  <c r="N408" i="36"/>
  <c r="N407" i="36"/>
  <c r="N406" i="36"/>
  <c r="N405" i="36"/>
  <c r="N404" i="36"/>
  <c r="N403" i="36"/>
  <c r="N402" i="36"/>
  <c r="N401" i="36"/>
  <c r="N400" i="36"/>
  <c r="N399" i="36"/>
  <c r="N398" i="36"/>
  <c r="N397" i="36"/>
  <c r="N396" i="36"/>
  <c r="N395" i="36"/>
  <c r="N394" i="36"/>
  <c r="N393" i="36"/>
  <c r="N392" i="36"/>
  <c r="N391" i="36"/>
  <c r="N390" i="36"/>
  <c r="N389" i="36"/>
  <c r="N388" i="36"/>
  <c r="N387" i="36"/>
  <c r="N386" i="36"/>
  <c r="N385" i="36"/>
  <c r="N384" i="36"/>
  <c r="N383" i="36"/>
  <c r="N382" i="36"/>
  <c r="N381" i="36"/>
  <c r="N380" i="36"/>
  <c r="N379" i="36"/>
  <c r="N378" i="36"/>
  <c r="N377" i="36"/>
  <c r="N376" i="36"/>
  <c r="N375" i="36"/>
  <c r="N374" i="36"/>
  <c r="N373" i="36"/>
  <c r="N372" i="36"/>
  <c r="N371" i="36"/>
  <c r="N370" i="36"/>
  <c r="N369" i="36"/>
  <c r="N368" i="36"/>
  <c r="N367" i="36"/>
  <c r="N366" i="36"/>
  <c r="N365" i="36"/>
  <c r="N364" i="36"/>
  <c r="N363" i="36"/>
  <c r="N362" i="36"/>
  <c r="N361" i="36"/>
  <c r="N360" i="36"/>
  <c r="N359" i="36"/>
  <c r="N358" i="36"/>
  <c r="N357" i="36"/>
  <c r="N356" i="36"/>
  <c r="N355" i="36"/>
  <c r="N354" i="36"/>
  <c r="N353" i="36"/>
  <c r="N352" i="36"/>
  <c r="N351" i="36"/>
  <c r="N350" i="36"/>
  <c r="N349" i="36"/>
  <c r="N348" i="36"/>
  <c r="N347" i="36"/>
  <c r="N346" i="36"/>
  <c r="N345" i="36"/>
  <c r="N344" i="36"/>
  <c r="N343" i="36"/>
  <c r="N342" i="36"/>
  <c r="N341" i="36"/>
  <c r="N340" i="36"/>
  <c r="N339" i="36"/>
  <c r="N338" i="36"/>
  <c r="N337" i="36"/>
  <c r="N336" i="36"/>
  <c r="N335" i="36"/>
  <c r="N334" i="36"/>
  <c r="N333" i="36"/>
  <c r="N332" i="36"/>
  <c r="N331" i="36"/>
  <c r="N330" i="36"/>
  <c r="N329" i="36"/>
  <c r="N328" i="36"/>
  <c r="N327" i="36"/>
  <c r="N326" i="36"/>
  <c r="N325" i="36"/>
  <c r="N324" i="36"/>
  <c r="N323" i="36"/>
  <c r="N322" i="36"/>
  <c r="N321" i="36"/>
  <c r="N320" i="36"/>
  <c r="N319" i="36"/>
  <c r="N318" i="36"/>
  <c r="N317" i="36"/>
  <c r="N316" i="36"/>
  <c r="N315" i="36"/>
  <c r="N314" i="36"/>
  <c r="N313" i="36"/>
  <c r="N312" i="36"/>
  <c r="N311" i="36"/>
  <c r="N310" i="36"/>
  <c r="N309" i="36"/>
  <c r="N308" i="36"/>
  <c r="N307" i="36"/>
  <c r="N306" i="36"/>
  <c r="N305" i="36"/>
  <c r="N304" i="36"/>
  <c r="N303" i="36"/>
  <c r="N302" i="36"/>
  <c r="N301" i="36"/>
  <c r="N300" i="36"/>
  <c r="N299" i="36"/>
  <c r="N298" i="36"/>
  <c r="N297" i="36"/>
  <c r="N296" i="36"/>
  <c r="N295" i="36"/>
  <c r="N294" i="36"/>
  <c r="N293" i="36"/>
  <c r="N292" i="36"/>
  <c r="N291" i="36"/>
  <c r="N290" i="36"/>
  <c r="N289" i="36"/>
  <c r="N288" i="36"/>
  <c r="N287" i="36"/>
  <c r="N286" i="36"/>
  <c r="N285" i="36"/>
  <c r="N284" i="36"/>
  <c r="N283" i="36"/>
  <c r="N282" i="36"/>
  <c r="N281" i="36"/>
  <c r="N280" i="36"/>
  <c r="N279" i="36"/>
  <c r="N278" i="36"/>
  <c r="N277" i="36"/>
  <c r="N276" i="36"/>
  <c r="N275" i="36"/>
  <c r="N274" i="36"/>
  <c r="N273" i="36"/>
  <c r="N272" i="36"/>
  <c r="N271" i="36"/>
  <c r="N270" i="36"/>
  <c r="N269" i="36"/>
  <c r="N268" i="36"/>
  <c r="N267" i="36"/>
  <c r="N266" i="36"/>
  <c r="N265" i="36"/>
  <c r="N264" i="36"/>
  <c r="N263" i="36"/>
  <c r="N262" i="36"/>
  <c r="N261" i="36"/>
  <c r="N260" i="36"/>
  <c r="N259" i="36"/>
  <c r="N258" i="36"/>
  <c r="N257" i="36"/>
  <c r="N256" i="36"/>
  <c r="N255" i="36"/>
  <c r="N254" i="36"/>
  <c r="N253" i="36"/>
  <c r="N252" i="36"/>
  <c r="N251" i="36"/>
  <c r="N250" i="36"/>
  <c r="N249" i="36"/>
  <c r="N248" i="36"/>
  <c r="N247" i="36"/>
  <c r="N246" i="36"/>
  <c r="N245" i="36"/>
  <c r="N244" i="36"/>
  <c r="N243" i="36"/>
  <c r="N242" i="36"/>
  <c r="N241" i="36"/>
  <c r="N240" i="36"/>
  <c r="N239" i="36"/>
  <c r="N238" i="36"/>
  <c r="N237" i="36"/>
  <c r="N236" i="36"/>
  <c r="N235" i="36"/>
  <c r="N234" i="36"/>
  <c r="N233" i="36"/>
  <c r="N232" i="36"/>
  <c r="N231" i="36"/>
  <c r="N230" i="36"/>
  <c r="N229" i="36"/>
  <c r="N228" i="36"/>
  <c r="N227" i="36"/>
  <c r="N226" i="36"/>
  <c r="N225" i="36"/>
  <c r="N224" i="36"/>
  <c r="N223" i="36"/>
  <c r="N222" i="36"/>
  <c r="N221" i="36"/>
  <c r="N220" i="36"/>
  <c r="N219" i="36"/>
  <c r="N218" i="36"/>
  <c r="N217" i="36"/>
  <c r="N216" i="36"/>
  <c r="N215" i="36"/>
  <c r="N214" i="36"/>
  <c r="N213" i="36"/>
  <c r="N212" i="36"/>
  <c r="N211" i="36"/>
  <c r="N210" i="36"/>
  <c r="N209" i="36"/>
  <c r="N208" i="36"/>
  <c r="N207" i="36"/>
  <c r="N206" i="36"/>
  <c r="N205" i="36"/>
  <c r="N204" i="36"/>
  <c r="N203" i="36"/>
  <c r="N202" i="36"/>
  <c r="N201" i="36"/>
  <c r="N200" i="36"/>
  <c r="N199" i="36"/>
  <c r="N198" i="36"/>
  <c r="N197" i="36"/>
  <c r="N196" i="36"/>
  <c r="N195" i="36"/>
  <c r="N194" i="36"/>
  <c r="N193" i="36"/>
  <c r="N192" i="36"/>
  <c r="N191" i="36"/>
  <c r="N190" i="36"/>
  <c r="N189" i="36"/>
  <c r="N188" i="36"/>
  <c r="N187" i="36"/>
  <c r="N186" i="36"/>
  <c r="N185" i="36"/>
  <c r="N184" i="36"/>
  <c r="N183" i="36"/>
  <c r="N182" i="36"/>
  <c r="N181" i="36"/>
  <c r="N180" i="36"/>
  <c r="N179" i="36"/>
  <c r="N178" i="36"/>
  <c r="N177" i="36"/>
  <c r="N176" i="36"/>
  <c r="N175" i="36"/>
  <c r="N174" i="36"/>
  <c r="N173" i="36"/>
  <c r="N172" i="36"/>
  <c r="N171" i="36"/>
  <c r="N170" i="36"/>
  <c r="N169" i="36"/>
  <c r="N168" i="36"/>
  <c r="N167" i="36"/>
  <c r="N166" i="36"/>
  <c r="N165" i="36"/>
  <c r="N164" i="36"/>
  <c r="N163" i="36"/>
  <c r="N162" i="36"/>
  <c r="N161" i="36"/>
  <c r="N160" i="36"/>
  <c r="N159" i="36"/>
  <c r="N158" i="36"/>
  <c r="N157" i="36"/>
  <c r="N156" i="36"/>
  <c r="N155" i="36"/>
  <c r="N154" i="36"/>
  <c r="N153" i="36"/>
  <c r="N152" i="36"/>
  <c r="N151" i="36"/>
  <c r="N150" i="36"/>
  <c r="N149" i="36"/>
  <c r="N148" i="36"/>
  <c r="N147" i="36"/>
  <c r="N146" i="36"/>
  <c r="N145" i="36"/>
  <c r="N144" i="36"/>
  <c r="N143" i="36"/>
  <c r="N142" i="36"/>
  <c r="N141" i="36"/>
  <c r="N140" i="36"/>
  <c r="N139" i="36"/>
  <c r="N138" i="36"/>
  <c r="N137" i="36"/>
  <c r="N136" i="36"/>
  <c r="N135" i="36"/>
  <c r="N134" i="36"/>
  <c r="N133" i="36"/>
  <c r="N132" i="36"/>
  <c r="N131" i="36"/>
  <c r="N130" i="36"/>
  <c r="N129" i="36"/>
  <c r="N128" i="36"/>
  <c r="N127" i="36"/>
  <c r="N126" i="36"/>
  <c r="N125" i="36"/>
  <c r="N124" i="36"/>
  <c r="N123" i="36"/>
  <c r="N122" i="36"/>
  <c r="N121" i="36"/>
  <c r="N120" i="36"/>
  <c r="N119" i="36"/>
  <c r="N118" i="36"/>
  <c r="N117" i="36"/>
  <c r="N116" i="36"/>
  <c r="N115" i="36"/>
  <c r="N114" i="36"/>
  <c r="N113" i="36"/>
  <c r="N112" i="36"/>
  <c r="N111" i="36"/>
  <c r="N110" i="36"/>
  <c r="N109" i="36"/>
  <c r="N108" i="36"/>
  <c r="N107" i="36"/>
  <c r="N106" i="36"/>
  <c r="N105" i="36"/>
  <c r="N104" i="36"/>
  <c r="N103" i="36"/>
  <c r="N102" i="36"/>
  <c r="N101" i="36"/>
  <c r="N100" i="36"/>
  <c r="N99" i="36"/>
  <c r="N98" i="36"/>
  <c r="N97" i="36"/>
  <c r="N96" i="36"/>
  <c r="N95" i="36"/>
  <c r="N94" i="36"/>
  <c r="N93" i="36"/>
  <c r="N92" i="36"/>
  <c r="N91" i="36"/>
  <c r="N90" i="36"/>
  <c r="N89" i="36"/>
  <c r="N88" i="36"/>
  <c r="N87" i="36"/>
  <c r="N86" i="36"/>
  <c r="N85" i="36"/>
  <c r="N84" i="36"/>
  <c r="N83" i="36"/>
  <c r="N82" i="36"/>
  <c r="N81" i="36"/>
  <c r="N80" i="36"/>
  <c r="N79" i="36"/>
  <c r="N78" i="36"/>
  <c r="N77" i="36"/>
  <c r="N76" i="36"/>
  <c r="N75" i="36"/>
  <c r="N74" i="36"/>
  <c r="N73" i="36"/>
  <c r="N72" i="36"/>
  <c r="N71" i="36"/>
  <c r="N70" i="36"/>
  <c r="N69" i="36"/>
  <c r="N68" i="36"/>
  <c r="N67" i="36"/>
  <c r="N66" i="36"/>
  <c r="N65" i="36"/>
  <c r="N64" i="36"/>
  <c r="N63" i="36"/>
  <c r="N62" i="36"/>
  <c r="N61" i="36"/>
  <c r="N60" i="36"/>
  <c r="N59" i="36"/>
  <c r="N58" i="36"/>
  <c r="N57" i="36"/>
  <c r="N56" i="36"/>
  <c r="N55" i="36"/>
  <c r="N54" i="36"/>
  <c r="N53" i="36"/>
  <c r="N52" i="36"/>
  <c r="N51" i="36"/>
  <c r="N50" i="36"/>
  <c r="N49" i="36"/>
  <c r="N48" i="36"/>
  <c r="N47" i="36"/>
  <c r="N46" i="36"/>
  <c r="N45" i="36"/>
  <c r="N44" i="36"/>
  <c r="N43" i="36"/>
  <c r="N42" i="36"/>
  <c r="N41" i="36"/>
  <c r="N40" i="36"/>
  <c r="N39" i="36"/>
  <c r="N38" i="36"/>
  <c r="N37" i="36"/>
  <c r="N36" i="36"/>
  <c r="N35" i="36"/>
  <c r="N34" i="36"/>
  <c r="N33" i="36"/>
  <c r="N32" i="36"/>
  <c r="N31" i="36"/>
  <c r="N30" i="36"/>
  <c r="N29" i="36"/>
  <c r="N28" i="36"/>
  <c r="N27" i="36"/>
  <c r="N26" i="36"/>
  <c r="N25" i="36"/>
  <c r="N24" i="36"/>
  <c r="N23" i="36"/>
  <c r="N22" i="36"/>
  <c r="N21" i="36"/>
  <c r="N20" i="36"/>
  <c r="N19" i="36"/>
  <c r="N18" i="36"/>
  <c r="N17" i="36"/>
  <c r="N16" i="36"/>
  <c r="N15" i="36"/>
  <c r="N14" i="36"/>
  <c r="N13" i="36"/>
  <c r="N12" i="36"/>
  <c r="N11" i="36"/>
  <c r="N10" i="36"/>
  <c r="N9" i="36"/>
  <c r="N8" i="36"/>
  <c r="N7" i="36"/>
  <c r="N6" i="36"/>
  <c r="N5" i="36"/>
  <c r="N4" i="36"/>
  <c r="N3" i="36"/>
  <c r="M579" i="36"/>
  <c r="M578" i="36"/>
  <c r="M577" i="36"/>
  <c r="M576" i="36"/>
  <c r="M575" i="36"/>
  <c r="M574" i="36"/>
  <c r="M573" i="36"/>
  <c r="M572" i="36"/>
  <c r="M571" i="36"/>
  <c r="M570" i="36"/>
  <c r="M569" i="36"/>
  <c r="M568" i="36"/>
  <c r="M567" i="36"/>
  <c r="M566" i="36"/>
  <c r="M565" i="36"/>
  <c r="M564" i="36"/>
  <c r="M563" i="36"/>
  <c r="M562" i="36"/>
  <c r="M561" i="36"/>
  <c r="M560" i="36"/>
  <c r="M559" i="36"/>
  <c r="M558" i="36"/>
  <c r="M557" i="36"/>
  <c r="M556" i="36"/>
  <c r="M555" i="36"/>
  <c r="M554" i="36"/>
  <c r="M553" i="36"/>
  <c r="M552" i="36"/>
  <c r="M551" i="36"/>
  <c r="M550" i="36"/>
  <c r="M549" i="36"/>
  <c r="M548" i="36"/>
  <c r="M547" i="36"/>
  <c r="M546" i="36"/>
  <c r="M545" i="36"/>
  <c r="M544" i="36"/>
  <c r="M543" i="36"/>
  <c r="M542" i="36"/>
  <c r="M541" i="36"/>
  <c r="M540" i="36"/>
  <c r="M539" i="36"/>
  <c r="M538" i="36"/>
  <c r="M537" i="36"/>
  <c r="M536" i="36"/>
  <c r="M535" i="36"/>
  <c r="M534" i="36"/>
  <c r="M533" i="36"/>
  <c r="M532" i="36"/>
  <c r="M531" i="36"/>
  <c r="M530" i="36"/>
  <c r="M529" i="36"/>
  <c r="M528" i="36"/>
  <c r="M527" i="36"/>
  <c r="M526" i="36"/>
  <c r="M525" i="36"/>
  <c r="M524" i="36"/>
  <c r="M523" i="36"/>
  <c r="M522" i="36"/>
  <c r="M521" i="36"/>
  <c r="M520" i="36"/>
  <c r="M519" i="36"/>
  <c r="M518" i="36"/>
  <c r="M517" i="36"/>
  <c r="M516" i="36"/>
  <c r="M515" i="36"/>
  <c r="M514" i="36"/>
  <c r="M513" i="36"/>
  <c r="M512" i="36"/>
  <c r="M511" i="36"/>
  <c r="M510" i="36"/>
  <c r="M509" i="36"/>
  <c r="M508" i="36"/>
  <c r="M507" i="36"/>
  <c r="M506" i="36"/>
  <c r="M505" i="36"/>
  <c r="M504" i="36"/>
  <c r="M503" i="36"/>
  <c r="M502" i="36"/>
  <c r="M501" i="36"/>
  <c r="M500" i="36"/>
  <c r="M499" i="36"/>
  <c r="M498" i="36"/>
  <c r="M497" i="36"/>
  <c r="M496" i="36"/>
  <c r="M495" i="36"/>
  <c r="M494" i="36"/>
  <c r="M493" i="36"/>
  <c r="M492" i="36"/>
  <c r="M491" i="36"/>
  <c r="M490" i="36"/>
  <c r="M489" i="36"/>
  <c r="M488" i="36"/>
  <c r="M487" i="36"/>
  <c r="M486" i="36"/>
  <c r="M485" i="36"/>
  <c r="M484" i="36"/>
  <c r="M483" i="36"/>
  <c r="M482" i="36"/>
  <c r="M481" i="36"/>
  <c r="M480" i="36"/>
  <c r="M479" i="36"/>
  <c r="M478" i="36"/>
  <c r="M477" i="36"/>
  <c r="M476" i="36"/>
  <c r="M475" i="36"/>
  <c r="M474" i="36"/>
  <c r="M473" i="36"/>
  <c r="M472" i="36"/>
  <c r="M471" i="36"/>
  <c r="M470" i="36"/>
  <c r="M469" i="36"/>
  <c r="M468" i="36"/>
  <c r="M467" i="36"/>
  <c r="M466" i="36"/>
  <c r="M465" i="36"/>
  <c r="M464" i="36"/>
  <c r="M463" i="36"/>
  <c r="M462" i="36"/>
  <c r="M461" i="36"/>
  <c r="M460" i="36"/>
  <c r="M459" i="36"/>
  <c r="M458" i="36"/>
  <c r="M457" i="36"/>
  <c r="M456" i="36"/>
  <c r="M455" i="36"/>
  <c r="M454" i="36"/>
  <c r="M453" i="36"/>
  <c r="M452" i="36"/>
  <c r="M451" i="36"/>
  <c r="M450" i="36"/>
  <c r="M449" i="36"/>
  <c r="M448" i="36"/>
  <c r="M447" i="36"/>
  <c r="M446" i="36"/>
  <c r="M445" i="36"/>
  <c r="M444" i="36"/>
  <c r="M443" i="36"/>
  <c r="M442" i="36"/>
  <c r="M441" i="36"/>
  <c r="M440" i="36"/>
  <c r="M439" i="36"/>
  <c r="M438" i="36"/>
  <c r="M437" i="36"/>
  <c r="M436" i="36"/>
  <c r="M435" i="36"/>
  <c r="M434" i="36"/>
  <c r="M433" i="36"/>
  <c r="M432" i="36"/>
  <c r="M431" i="36"/>
  <c r="M430" i="36"/>
  <c r="M429" i="36"/>
  <c r="M428" i="36"/>
  <c r="M427" i="36"/>
  <c r="M426" i="36"/>
  <c r="M425" i="36"/>
  <c r="M424" i="36"/>
  <c r="M423" i="36"/>
  <c r="M422" i="36"/>
  <c r="M421" i="36"/>
  <c r="M420" i="36"/>
  <c r="M419" i="36"/>
  <c r="M418" i="36"/>
  <c r="M417" i="36"/>
  <c r="M416" i="36"/>
  <c r="M415" i="36"/>
  <c r="M414" i="36"/>
  <c r="M413" i="36"/>
  <c r="M412" i="36"/>
  <c r="M411" i="36"/>
  <c r="M410" i="36"/>
  <c r="M409" i="36"/>
  <c r="M408" i="36"/>
  <c r="M407" i="36"/>
  <c r="M406" i="36"/>
  <c r="M405" i="36"/>
  <c r="M404" i="36"/>
  <c r="M403" i="36"/>
  <c r="M402" i="36"/>
  <c r="M401" i="36"/>
  <c r="M400" i="36"/>
  <c r="M399" i="36"/>
  <c r="M398" i="36"/>
  <c r="M397" i="36"/>
  <c r="M396" i="36"/>
  <c r="M395" i="36"/>
  <c r="M394" i="36"/>
  <c r="M393" i="36"/>
  <c r="M392" i="36"/>
  <c r="M391" i="36"/>
  <c r="M390" i="36"/>
  <c r="M389" i="36"/>
  <c r="M388" i="36"/>
  <c r="M387" i="36"/>
  <c r="M386" i="36"/>
  <c r="M385" i="36"/>
  <c r="M384" i="36"/>
  <c r="M383" i="36"/>
  <c r="M382" i="36"/>
  <c r="M381" i="36"/>
  <c r="M380" i="36"/>
  <c r="M379" i="36"/>
  <c r="M378" i="36"/>
  <c r="M377" i="36"/>
  <c r="M376" i="36"/>
  <c r="M375" i="36"/>
  <c r="M374" i="36"/>
  <c r="M373" i="36"/>
  <c r="M372" i="36"/>
  <c r="M371" i="36"/>
  <c r="M370" i="36"/>
  <c r="M369" i="36"/>
  <c r="M368" i="36"/>
  <c r="M367" i="36"/>
  <c r="M366" i="36"/>
  <c r="M365" i="36"/>
  <c r="M364" i="36"/>
  <c r="M363" i="36"/>
  <c r="M362" i="36"/>
  <c r="M361" i="36"/>
  <c r="M360" i="36"/>
  <c r="M359" i="36"/>
  <c r="M358" i="36"/>
  <c r="M357" i="36"/>
  <c r="M356" i="36"/>
  <c r="M355" i="36"/>
  <c r="M354" i="36"/>
  <c r="M353" i="36"/>
  <c r="M352" i="36"/>
  <c r="M351" i="36"/>
  <c r="M350" i="36"/>
  <c r="M349" i="36"/>
  <c r="M348" i="36"/>
  <c r="M347" i="36"/>
  <c r="M346" i="36"/>
  <c r="M345" i="36"/>
  <c r="M344" i="36"/>
  <c r="M343" i="36"/>
  <c r="M342" i="36"/>
  <c r="M341" i="36"/>
  <c r="M340" i="36"/>
  <c r="M339" i="36"/>
  <c r="M338" i="36"/>
  <c r="M337" i="36"/>
  <c r="M336" i="36"/>
  <c r="M335" i="36"/>
  <c r="M334" i="36"/>
  <c r="M333" i="36"/>
  <c r="M332" i="36"/>
  <c r="M331" i="36"/>
  <c r="M330" i="36"/>
  <c r="M329" i="36"/>
  <c r="M328" i="36"/>
  <c r="M327" i="36"/>
  <c r="M326" i="36"/>
  <c r="M325" i="36"/>
  <c r="M324" i="36"/>
  <c r="M323" i="36"/>
  <c r="M322" i="36"/>
  <c r="M321" i="36"/>
  <c r="M320" i="36"/>
  <c r="M319" i="36"/>
  <c r="M318" i="36"/>
  <c r="M317" i="36"/>
  <c r="M316" i="36"/>
  <c r="M315" i="36"/>
  <c r="M314" i="36"/>
  <c r="M313" i="36"/>
  <c r="M312" i="36"/>
  <c r="M311" i="36"/>
  <c r="M310" i="36"/>
  <c r="M309" i="36"/>
  <c r="M308" i="36"/>
  <c r="M307" i="36"/>
  <c r="M306" i="36"/>
  <c r="M305" i="36"/>
  <c r="M304" i="36"/>
  <c r="M303" i="36"/>
  <c r="M302" i="36"/>
  <c r="M301" i="36"/>
  <c r="M300" i="36"/>
  <c r="M299" i="36"/>
  <c r="M298" i="36"/>
  <c r="M297" i="36"/>
  <c r="M296" i="36"/>
  <c r="M295" i="36"/>
  <c r="M294" i="36"/>
  <c r="M293" i="36"/>
  <c r="M292" i="36"/>
  <c r="M291" i="36"/>
  <c r="M290" i="36"/>
  <c r="M289" i="36"/>
  <c r="M288" i="36"/>
  <c r="M287" i="36"/>
  <c r="M286" i="36"/>
  <c r="M285" i="36"/>
  <c r="M284" i="36"/>
  <c r="M283" i="36"/>
  <c r="M282" i="36"/>
  <c r="M281" i="36"/>
  <c r="M280" i="36"/>
  <c r="M279" i="36"/>
  <c r="M278" i="36"/>
  <c r="M277" i="36"/>
  <c r="M276" i="36"/>
  <c r="M275" i="36"/>
  <c r="M274" i="36"/>
  <c r="M273" i="36"/>
  <c r="M272" i="36"/>
  <c r="M271" i="36"/>
  <c r="M270" i="36"/>
  <c r="M269" i="36"/>
  <c r="M268" i="36"/>
  <c r="M267" i="36"/>
  <c r="M266" i="36"/>
  <c r="M265" i="36"/>
  <c r="M264" i="36"/>
  <c r="M263" i="36"/>
  <c r="M262" i="36"/>
  <c r="M261" i="36"/>
  <c r="M260" i="36"/>
  <c r="M259" i="36"/>
  <c r="M258" i="36"/>
  <c r="M257" i="36"/>
  <c r="M256" i="36"/>
  <c r="M255" i="36"/>
  <c r="M254" i="36"/>
  <c r="M253" i="36"/>
  <c r="M252" i="36"/>
  <c r="M251" i="36"/>
  <c r="M250" i="36"/>
  <c r="M249" i="36"/>
  <c r="M248" i="36"/>
  <c r="M247" i="36"/>
  <c r="M246" i="36"/>
  <c r="M245" i="36"/>
  <c r="M244" i="36"/>
  <c r="M243" i="36"/>
  <c r="M242" i="36"/>
  <c r="M241" i="36"/>
  <c r="M240" i="36"/>
  <c r="M239" i="36"/>
  <c r="M238" i="36"/>
  <c r="M237" i="36"/>
  <c r="M236" i="36"/>
  <c r="M235" i="36"/>
  <c r="M234" i="36"/>
  <c r="M233" i="36"/>
  <c r="M232" i="36"/>
  <c r="M231" i="36"/>
  <c r="M230" i="36"/>
  <c r="M229" i="36"/>
  <c r="M228" i="36"/>
  <c r="M227" i="36"/>
  <c r="M226" i="36"/>
  <c r="M225" i="36"/>
  <c r="M224" i="36"/>
  <c r="M223" i="36"/>
  <c r="M222" i="36"/>
  <c r="M221" i="36"/>
  <c r="M220" i="36"/>
  <c r="M219" i="36"/>
  <c r="M218" i="36"/>
  <c r="M217" i="36"/>
  <c r="M216" i="36"/>
  <c r="M215" i="36"/>
  <c r="M214" i="36"/>
  <c r="M213" i="36"/>
  <c r="M212" i="36"/>
  <c r="M211" i="36"/>
  <c r="M210" i="36"/>
  <c r="M209" i="36"/>
  <c r="M208" i="36"/>
  <c r="M207" i="36"/>
  <c r="M206" i="36"/>
  <c r="M205" i="36"/>
  <c r="M204" i="36"/>
  <c r="M203" i="36"/>
  <c r="M202" i="36"/>
  <c r="M201" i="36"/>
  <c r="M200" i="36"/>
  <c r="M199" i="36"/>
  <c r="M198" i="36"/>
  <c r="M197" i="36"/>
  <c r="M196" i="36"/>
  <c r="M195" i="36"/>
  <c r="M194" i="36"/>
  <c r="M193" i="36"/>
  <c r="M192" i="36"/>
  <c r="M191" i="36"/>
  <c r="M190" i="36"/>
  <c r="M189" i="36"/>
  <c r="M188" i="36"/>
  <c r="M187" i="36"/>
  <c r="M186" i="36"/>
  <c r="M185" i="36"/>
  <c r="M184" i="36"/>
  <c r="M183" i="36"/>
  <c r="M182" i="36"/>
  <c r="M181" i="36"/>
  <c r="M180" i="36"/>
  <c r="M179" i="36"/>
  <c r="M178" i="36"/>
  <c r="M177" i="36"/>
  <c r="M176" i="36"/>
  <c r="M175" i="36"/>
  <c r="M174" i="36"/>
  <c r="M173" i="36"/>
  <c r="M172" i="36"/>
  <c r="M171" i="36"/>
  <c r="M170" i="36"/>
  <c r="M169" i="36"/>
  <c r="M168" i="36"/>
  <c r="M167" i="36"/>
  <c r="M166" i="36"/>
  <c r="M165" i="36"/>
  <c r="M164" i="36"/>
  <c r="M163" i="36"/>
  <c r="M162" i="36"/>
  <c r="M161" i="36"/>
  <c r="M160" i="36"/>
  <c r="M159" i="36"/>
  <c r="M158" i="36"/>
  <c r="M157" i="36"/>
  <c r="M156" i="36"/>
  <c r="M155" i="36"/>
  <c r="M154" i="36"/>
  <c r="M153" i="36"/>
  <c r="M152" i="36"/>
  <c r="M151" i="36"/>
  <c r="M150" i="36"/>
  <c r="M149" i="36"/>
  <c r="M148" i="36"/>
  <c r="M147" i="36"/>
  <c r="M146" i="36"/>
  <c r="M145" i="36"/>
  <c r="M144" i="36"/>
  <c r="M143" i="36"/>
  <c r="M142" i="36"/>
  <c r="M141" i="36"/>
  <c r="M140" i="36"/>
  <c r="M139" i="36"/>
  <c r="M138" i="36"/>
  <c r="M137" i="36"/>
  <c r="M136" i="36"/>
  <c r="M135" i="36"/>
  <c r="M134" i="36"/>
  <c r="M133" i="36"/>
  <c r="M132" i="36"/>
  <c r="M131" i="36"/>
  <c r="M130" i="36"/>
  <c r="M129" i="36"/>
  <c r="M128" i="36"/>
  <c r="M127" i="36"/>
  <c r="M126" i="36"/>
  <c r="M125" i="36"/>
  <c r="M124" i="36"/>
  <c r="M123" i="36"/>
  <c r="M122" i="36"/>
  <c r="M121" i="36"/>
  <c r="M120" i="36"/>
  <c r="M119" i="36"/>
  <c r="M118" i="36"/>
  <c r="M117" i="36"/>
  <c r="M116" i="36"/>
  <c r="M115" i="36"/>
  <c r="M114" i="36"/>
  <c r="M113" i="36"/>
  <c r="M112" i="36"/>
  <c r="M111" i="36"/>
  <c r="M110" i="36"/>
  <c r="M109" i="36"/>
  <c r="M108" i="36"/>
  <c r="M107" i="36"/>
  <c r="M106" i="36"/>
  <c r="M105" i="36"/>
  <c r="M104" i="36"/>
  <c r="M103" i="36"/>
  <c r="M102" i="36"/>
  <c r="M101" i="36"/>
  <c r="M100" i="36"/>
  <c r="M99" i="36"/>
  <c r="M98" i="36"/>
  <c r="M97" i="36"/>
  <c r="M96" i="36"/>
  <c r="M95" i="36"/>
  <c r="M94" i="36"/>
  <c r="M93" i="36"/>
  <c r="M92" i="36"/>
  <c r="M91" i="36"/>
  <c r="M90" i="36"/>
  <c r="M89" i="36"/>
  <c r="M88" i="36"/>
  <c r="M87" i="36"/>
  <c r="M86" i="36"/>
  <c r="M85" i="36"/>
  <c r="M84" i="36"/>
  <c r="M83" i="36"/>
  <c r="M82" i="36"/>
  <c r="M81" i="36"/>
  <c r="M80" i="36"/>
  <c r="M79" i="36"/>
  <c r="M78" i="36"/>
  <c r="M77" i="36"/>
  <c r="M76" i="36"/>
  <c r="M75" i="36"/>
  <c r="M74" i="36"/>
  <c r="M73" i="36"/>
  <c r="M72" i="36"/>
  <c r="M71" i="36"/>
  <c r="M70" i="36"/>
  <c r="M69" i="36"/>
  <c r="M68" i="36"/>
  <c r="M67" i="36"/>
  <c r="M66" i="36"/>
  <c r="M65" i="36"/>
  <c r="M64" i="36"/>
  <c r="M63" i="36"/>
  <c r="M62" i="36"/>
  <c r="M61" i="36"/>
  <c r="M60" i="36"/>
  <c r="M59" i="36"/>
  <c r="M58" i="36"/>
  <c r="M57" i="36"/>
  <c r="M56" i="36"/>
  <c r="M55" i="36"/>
  <c r="M54" i="36"/>
  <c r="M53" i="36"/>
  <c r="M52" i="36"/>
  <c r="M51" i="36"/>
  <c r="M50" i="36"/>
  <c r="M49" i="36"/>
  <c r="M48" i="36"/>
  <c r="M47" i="36"/>
  <c r="M46" i="36"/>
  <c r="M45" i="36"/>
  <c r="M44" i="36"/>
  <c r="M43" i="36"/>
  <c r="M42" i="36"/>
  <c r="M41" i="36"/>
  <c r="M40" i="36"/>
  <c r="M39" i="36"/>
  <c r="M38" i="36"/>
  <c r="M37" i="36"/>
  <c r="M36" i="36"/>
  <c r="M35" i="36"/>
  <c r="M34" i="36"/>
  <c r="M33" i="36"/>
  <c r="M32" i="36"/>
  <c r="M31" i="36"/>
  <c r="M30" i="36"/>
  <c r="M29" i="36"/>
  <c r="M28" i="36"/>
  <c r="M27" i="36"/>
  <c r="M26" i="36"/>
  <c r="M25" i="36"/>
  <c r="M24" i="36"/>
  <c r="M23" i="36"/>
  <c r="M22" i="36"/>
  <c r="M21" i="36"/>
  <c r="M20" i="36"/>
  <c r="M19" i="36"/>
  <c r="M18" i="36"/>
  <c r="M17" i="36"/>
  <c r="M16" i="36"/>
  <c r="M15" i="36"/>
  <c r="M14" i="36"/>
  <c r="M13" i="36"/>
  <c r="M12" i="36"/>
  <c r="M11" i="36"/>
  <c r="M10" i="36"/>
  <c r="M9" i="36"/>
  <c r="M8" i="36"/>
  <c r="M7" i="36"/>
  <c r="M6" i="36"/>
  <c r="M5" i="36"/>
  <c r="M4" i="36"/>
  <c r="M3" i="36"/>
  <c r="L579" i="36"/>
  <c r="L578" i="36"/>
  <c r="L577" i="36"/>
  <c r="L576" i="36"/>
  <c r="L575" i="36"/>
  <c r="L574" i="36"/>
  <c r="L573" i="36"/>
  <c r="L572" i="36"/>
  <c r="L571" i="36"/>
  <c r="L570" i="36"/>
  <c r="L569" i="36"/>
  <c r="L568" i="36"/>
  <c r="L567" i="36"/>
  <c r="L566" i="36"/>
  <c r="L565" i="36"/>
  <c r="L564" i="36"/>
  <c r="L563" i="36"/>
  <c r="L562" i="36"/>
  <c r="L561" i="36"/>
  <c r="L560" i="36"/>
  <c r="L559" i="36"/>
  <c r="L558" i="36"/>
  <c r="L557" i="36"/>
  <c r="L556" i="36"/>
  <c r="L555" i="36"/>
  <c r="L554" i="36"/>
  <c r="L553" i="36"/>
  <c r="L552" i="36"/>
  <c r="L551" i="36"/>
  <c r="L550" i="36"/>
  <c r="L549" i="36"/>
  <c r="L548" i="36"/>
  <c r="L547" i="36"/>
  <c r="L546" i="36"/>
  <c r="L545" i="36"/>
  <c r="L544" i="36"/>
  <c r="L543" i="36"/>
  <c r="L542" i="36"/>
  <c r="L541" i="36"/>
  <c r="L540" i="36"/>
  <c r="L539" i="36"/>
  <c r="L538" i="36"/>
  <c r="L537" i="36"/>
  <c r="L536" i="36"/>
  <c r="L535" i="36"/>
  <c r="L534" i="36"/>
  <c r="L533" i="36"/>
  <c r="L532" i="36"/>
  <c r="L531" i="36"/>
  <c r="L530" i="36"/>
  <c r="L529" i="36"/>
  <c r="L528" i="36"/>
  <c r="L527" i="36"/>
  <c r="L526" i="36"/>
  <c r="L525" i="36"/>
  <c r="L524" i="36"/>
  <c r="L523" i="36"/>
  <c r="L522" i="36"/>
  <c r="L521" i="36"/>
  <c r="L520" i="36"/>
  <c r="L519" i="36"/>
  <c r="L518" i="36"/>
  <c r="L517" i="36"/>
  <c r="L516" i="36"/>
  <c r="L515" i="36"/>
  <c r="L514" i="36"/>
  <c r="L513" i="36"/>
  <c r="L512" i="36"/>
  <c r="L511" i="36"/>
  <c r="L510" i="36"/>
  <c r="L509" i="36"/>
  <c r="L508" i="36"/>
  <c r="L507" i="36"/>
  <c r="L506" i="36"/>
  <c r="L505" i="36"/>
  <c r="L504" i="36"/>
  <c r="L503" i="36"/>
  <c r="L502" i="36"/>
  <c r="L501" i="36"/>
  <c r="L500" i="36"/>
  <c r="L499" i="36"/>
  <c r="L498" i="36"/>
  <c r="L497" i="36"/>
  <c r="L496" i="36"/>
  <c r="L495" i="36"/>
  <c r="L494" i="36"/>
  <c r="L493" i="36"/>
  <c r="L492" i="36"/>
  <c r="L491" i="36"/>
  <c r="L490" i="36"/>
  <c r="L489" i="36"/>
  <c r="L488" i="36"/>
  <c r="L487" i="36"/>
  <c r="L486" i="36"/>
  <c r="L485" i="36"/>
  <c r="L484" i="36"/>
  <c r="L483" i="36"/>
  <c r="L482" i="36"/>
  <c r="L481" i="36"/>
  <c r="L480" i="36"/>
  <c r="L479" i="36"/>
  <c r="L478" i="36"/>
  <c r="L477" i="36"/>
  <c r="L476" i="36"/>
  <c r="L475" i="36"/>
  <c r="L474" i="36"/>
  <c r="L473" i="36"/>
  <c r="L472" i="36"/>
  <c r="L471" i="36"/>
  <c r="L470" i="36"/>
  <c r="L469" i="36"/>
  <c r="L468" i="36"/>
  <c r="L467" i="36"/>
  <c r="L466" i="36"/>
  <c r="L465" i="36"/>
  <c r="L464" i="36"/>
  <c r="L463" i="36"/>
  <c r="L462" i="36"/>
  <c r="L461" i="36"/>
  <c r="L460" i="36"/>
  <c r="L459" i="36"/>
  <c r="L458" i="36"/>
  <c r="L457" i="36"/>
  <c r="L456" i="36"/>
  <c r="L455" i="36"/>
  <c r="L454" i="36"/>
  <c r="L453" i="36"/>
  <c r="L452" i="36"/>
  <c r="L451" i="36"/>
  <c r="L450" i="36"/>
  <c r="L449" i="36"/>
  <c r="L448" i="36"/>
  <c r="L447" i="36"/>
  <c r="L446" i="36"/>
  <c r="L445" i="36"/>
  <c r="L444" i="36"/>
  <c r="L443" i="36"/>
  <c r="L442" i="36"/>
  <c r="L441" i="36"/>
  <c r="L440" i="36"/>
  <c r="L439" i="36"/>
  <c r="L438" i="36"/>
  <c r="L437" i="36"/>
  <c r="L436" i="36"/>
  <c r="L435" i="36"/>
  <c r="L434" i="36"/>
  <c r="L433" i="36"/>
  <c r="L432" i="36"/>
  <c r="L431" i="36"/>
  <c r="L430" i="36"/>
  <c r="L429" i="36"/>
  <c r="L428" i="36"/>
  <c r="L427" i="36"/>
  <c r="L426" i="36"/>
  <c r="L425" i="36"/>
  <c r="L424" i="36"/>
  <c r="L423" i="36"/>
  <c r="L422" i="36"/>
  <c r="L421" i="36"/>
  <c r="L420" i="36"/>
  <c r="L419" i="36"/>
  <c r="L418" i="36"/>
  <c r="L417" i="36"/>
  <c r="L416" i="36"/>
  <c r="L415" i="36"/>
  <c r="L414" i="36"/>
  <c r="L413" i="36"/>
  <c r="L412" i="36"/>
  <c r="L411" i="36"/>
  <c r="L410" i="36"/>
  <c r="L409" i="36"/>
  <c r="L408" i="36"/>
  <c r="L407" i="36"/>
  <c r="L406" i="36"/>
  <c r="L405" i="36"/>
  <c r="L404" i="36"/>
  <c r="L403" i="36"/>
  <c r="L402" i="36"/>
  <c r="L401" i="36"/>
  <c r="L400" i="36"/>
  <c r="L399" i="36"/>
  <c r="L398" i="36"/>
  <c r="L397" i="36"/>
  <c r="L396" i="36"/>
  <c r="L395" i="36"/>
  <c r="L394" i="36"/>
  <c r="L393" i="36"/>
  <c r="L392" i="36"/>
  <c r="L391" i="36"/>
  <c r="L390" i="36"/>
  <c r="L389" i="36"/>
  <c r="L388" i="36"/>
  <c r="L387" i="36"/>
  <c r="L386" i="36"/>
  <c r="L385" i="36"/>
  <c r="L384" i="36"/>
  <c r="L383" i="36"/>
  <c r="L382" i="36"/>
  <c r="L381" i="36"/>
  <c r="L380" i="36"/>
  <c r="L379" i="36"/>
  <c r="L378" i="36"/>
  <c r="L377" i="36"/>
  <c r="L376" i="36"/>
  <c r="L375" i="36"/>
  <c r="L374" i="36"/>
  <c r="L373" i="36"/>
  <c r="L372" i="36"/>
  <c r="L371" i="36"/>
  <c r="L370" i="36"/>
  <c r="L369" i="36"/>
  <c r="L368" i="36"/>
  <c r="L367" i="36"/>
  <c r="L366" i="36"/>
  <c r="L365" i="36"/>
  <c r="L364" i="36"/>
  <c r="L363" i="36"/>
  <c r="L362" i="36"/>
  <c r="L361" i="36"/>
  <c r="L360" i="36"/>
  <c r="L359" i="36"/>
  <c r="L358" i="36"/>
  <c r="L357" i="36"/>
  <c r="L356" i="36"/>
  <c r="L355" i="36"/>
  <c r="L354" i="36"/>
  <c r="L353" i="36"/>
  <c r="L352" i="36"/>
  <c r="L351" i="36"/>
  <c r="L350" i="36"/>
  <c r="L349" i="36"/>
  <c r="L348" i="36"/>
  <c r="L347" i="36"/>
  <c r="L346" i="36"/>
  <c r="L345" i="36"/>
  <c r="L344" i="36"/>
  <c r="L343" i="36"/>
  <c r="L342" i="36"/>
  <c r="L341" i="36"/>
  <c r="L340" i="36"/>
  <c r="L339" i="36"/>
  <c r="L338" i="36"/>
  <c r="L337" i="36"/>
  <c r="L336" i="36"/>
  <c r="L335" i="36"/>
  <c r="L334" i="36"/>
  <c r="L333" i="36"/>
  <c r="L332" i="36"/>
  <c r="L331" i="36"/>
  <c r="L330" i="36"/>
  <c r="L329" i="36"/>
  <c r="L328" i="36"/>
  <c r="L327" i="36"/>
  <c r="L326" i="36"/>
  <c r="L325" i="36"/>
  <c r="L324" i="36"/>
  <c r="L323" i="36"/>
  <c r="L322" i="36"/>
  <c r="L321" i="36"/>
  <c r="L320" i="36"/>
  <c r="L319" i="36"/>
  <c r="L318" i="36"/>
  <c r="L317" i="36"/>
  <c r="L316" i="36"/>
  <c r="L315" i="36"/>
  <c r="L314" i="36"/>
  <c r="L313" i="36"/>
  <c r="L312" i="36"/>
  <c r="L311" i="36"/>
  <c r="L310" i="36"/>
  <c r="L309" i="36"/>
  <c r="L308" i="36"/>
  <c r="L307" i="36"/>
  <c r="L306" i="36"/>
  <c r="L305" i="36"/>
  <c r="L304" i="36"/>
  <c r="L303" i="36"/>
  <c r="L302" i="36"/>
  <c r="L301" i="36"/>
  <c r="L300" i="36"/>
  <c r="L299" i="36"/>
  <c r="L298" i="36"/>
  <c r="L297" i="36"/>
  <c r="L296" i="36"/>
  <c r="L295" i="36"/>
  <c r="L294" i="36"/>
  <c r="L293" i="36"/>
  <c r="L292" i="36"/>
  <c r="L291" i="36"/>
  <c r="L290" i="36"/>
  <c r="L289" i="36"/>
  <c r="L288" i="36"/>
  <c r="L287" i="36"/>
  <c r="L286" i="36"/>
  <c r="L285" i="36"/>
  <c r="L284" i="36"/>
  <c r="L283" i="36"/>
  <c r="L282" i="36"/>
  <c r="L281" i="36"/>
  <c r="L280" i="36"/>
  <c r="L279" i="36"/>
  <c r="L278" i="36"/>
  <c r="L277" i="36"/>
  <c r="L276" i="36"/>
  <c r="L275" i="36"/>
  <c r="L274" i="36"/>
  <c r="L273" i="36"/>
  <c r="L272" i="36"/>
  <c r="L271" i="36"/>
  <c r="L270" i="36"/>
  <c r="L269" i="36"/>
  <c r="L268" i="36"/>
  <c r="L267" i="36"/>
  <c r="L266" i="36"/>
  <c r="L265" i="36"/>
  <c r="L264" i="36"/>
  <c r="L263" i="36"/>
  <c r="L262" i="36"/>
  <c r="L261" i="36"/>
  <c r="L260" i="36"/>
  <c r="L259" i="36"/>
  <c r="L258" i="36"/>
  <c r="L257" i="36"/>
  <c r="L256" i="36"/>
  <c r="L255" i="36"/>
  <c r="L254" i="36"/>
  <c r="L253" i="36"/>
  <c r="L252" i="36"/>
  <c r="L251" i="36"/>
  <c r="L250" i="36"/>
  <c r="L249" i="36"/>
  <c r="L248" i="36"/>
  <c r="L247" i="36"/>
  <c r="L246" i="36"/>
  <c r="L245" i="36"/>
  <c r="L244" i="36"/>
  <c r="L243" i="36"/>
  <c r="L242" i="36"/>
  <c r="L241" i="36"/>
  <c r="L240" i="36"/>
  <c r="L239" i="36"/>
  <c r="L238" i="36"/>
  <c r="L237" i="36"/>
  <c r="L236" i="36"/>
  <c r="L235" i="36"/>
  <c r="L234" i="36"/>
  <c r="L233" i="36"/>
  <c r="L232" i="36"/>
  <c r="L231" i="36"/>
  <c r="L230" i="36"/>
  <c r="L229" i="36"/>
  <c r="L228" i="36"/>
  <c r="L227" i="36"/>
  <c r="L226" i="36"/>
  <c r="L225" i="36"/>
  <c r="L224" i="36"/>
  <c r="L223" i="36"/>
  <c r="L222" i="36"/>
  <c r="L221" i="36"/>
  <c r="L220" i="36"/>
  <c r="L219" i="36"/>
  <c r="L218" i="36"/>
  <c r="L217" i="36"/>
  <c r="L216" i="36"/>
  <c r="L215" i="36"/>
  <c r="L214" i="36"/>
  <c r="L213" i="36"/>
  <c r="L212" i="36"/>
  <c r="L211" i="36"/>
  <c r="L210" i="36"/>
  <c r="L209" i="36"/>
  <c r="L208" i="36"/>
  <c r="L207" i="36"/>
  <c r="L206" i="36"/>
  <c r="L205" i="36"/>
  <c r="L204" i="36"/>
  <c r="L203" i="36"/>
  <c r="L202" i="36"/>
  <c r="L201" i="36"/>
  <c r="L200" i="36"/>
  <c r="L199" i="36"/>
  <c r="L198" i="36"/>
  <c r="L197" i="36"/>
  <c r="L196" i="36"/>
  <c r="L195" i="36"/>
  <c r="L194" i="36"/>
  <c r="L193" i="36"/>
  <c r="L192" i="36"/>
  <c r="L191" i="36"/>
  <c r="L190" i="36"/>
  <c r="L189" i="36"/>
  <c r="L188" i="36"/>
  <c r="L187" i="36"/>
  <c r="L186" i="36"/>
  <c r="L185" i="36"/>
  <c r="L184" i="36"/>
  <c r="L183" i="36"/>
  <c r="L182" i="36"/>
  <c r="L181" i="36"/>
  <c r="L180" i="36"/>
  <c r="L179" i="36"/>
  <c r="L178" i="36"/>
  <c r="L177" i="36"/>
  <c r="L176" i="36"/>
  <c r="L175" i="36"/>
  <c r="L174" i="36"/>
  <c r="L173" i="36"/>
  <c r="L172" i="36"/>
  <c r="L171" i="36"/>
  <c r="L170" i="36"/>
  <c r="L169" i="36"/>
  <c r="L168" i="36"/>
  <c r="L167" i="36"/>
  <c r="L166" i="36"/>
  <c r="L165" i="36"/>
  <c r="L164" i="36"/>
  <c r="L163" i="36"/>
  <c r="L162" i="36"/>
  <c r="L161" i="36"/>
  <c r="L160" i="36"/>
  <c r="L159" i="36"/>
  <c r="L158" i="36"/>
  <c r="L157" i="36"/>
  <c r="L156" i="36"/>
  <c r="L155" i="36"/>
  <c r="L154" i="36"/>
  <c r="L153" i="36"/>
  <c r="L152" i="36"/>
  <c r="L151" i="36"/>
  <c r="L150" i="36"/>
  <c r="L149" i="36"/>
  <c r="L148" i="36"/>
  <c r="L147" i="36"/>
  <c r="L146" i="36"/>
  <c r="L145" i="36"/>
  <c r="L144" i="36"/>
  <c r="L143" i="36"/>
  <c r="L142" i="36"/>
  <c r="L141" i="36"/>
  <c r="L140" i="36"/>
  <c r="L139" i="36"/>
  <c r="L138" i="36"/>
  <c r="L137" i="36"/>
  <c r="L136" i="36"/>
  <c r="L135" i="36"/>
  <c r="L134" i="36"/>
  <c r="L133" i="36"/>
  <c r="L132" i="36"/>
  <c r="L131" i="36"/>
  <c r="L130" i="36"/>
  <c r="L129" i="36"/>
  <c r="L128" i="36"/>
  <c r="L127" i="36"/>
  <c r="L126" i="36"/>
  <c r="L125" i="36"/>
  <c r="L124" i="36"/>
  <c r="L123" i="36"/>
  <c r="L122" i="36"/>
  <c r="L121" i="36"/>
  <c r="L120" i="36"/>
  <c r="L119" i="36"/>
  <c r="L118" i="36"/>
  <c r="L117" i="36"/>
  <c r="L116" i="36"/>
  <c r="L115" i="36"/>
  <c r="L114" i="36"/>
  <c r="L113" i="36"/>
  <c r="L112" i="36"/>
  <c r="L111" i="36"/>
  <c r="L110" i="36"/>
  <c r="L109" i="36"/>
  <c r="L108" i="36"/>
  <c r="L107" i="36"/>
  <c r="L106" i="36"/>
  <c r="L105" i="36"/>
  <c r="L104" i="36"/>
  <c r="L103" i="36"/>
  <c r="L102" i="36"/>
  <c r="L101" i="36"/>
  <c r="L100" i="36"/>
  <c r="L99" i="36"/>
  <c r="L98" i="36"/>
  <c r="L97" i="36"/>
  <c r="L96" i="36"/>
  <c r="L95" i="36"/>
  <c r="L94" i="36"/>
  <c r="L93" i="36"/>
  <c r="L92" i="36"/>
  <c r="L91" i="36"/>
  <c r="L90" i="36"/>
  <c r="L89" i="36"/>
  <c r="L88" i="36"/>
  <c r="L87" i="36"/>
  <c r="L86" i="36"/>
  <c r="L85" i="36"/>
  <c r="L84" i="36"/>
  <c r="L83" i="36"/>
  <c r="L82" i="36"/>
  <c r="L81" i="36"/>
  <c r="L80" i="36"/>
  <c r="L79" i="36"/>
  <c r="L78" i="36"/>
  <c r="L77" i="36"/>
  <c r="L76" i="36"/>
  <c r="L75" i="36"/>
  <c r="L74" i="36"/>
  <c r="L73" i="36"/>
  <c r="L72" i="36"/>
  <c r="L71" i="36"/>
  <c r="L70" i="36"/>
  <c r="L69" i="36"/>
  <c r="L68" i="36"/>
  <c r="L67" i="36"/>
  <c r="L66" i="36"/>
  <c r="L65" i="36"/>
  <c r="L64" i="36"/>
  <c r="L63" i="36"/>
  <c r="L62" i="36"/>
  <c r="L61" i="36"/>
  <c r="L60" i="36"/>
  <c r="L59" i="36"/>
  <c r="L58" i="36"/>
  <c r="L57" i="36"/>
  <c r="L56" i="36"/>
  <c r="L55" i="36"/>
  <c r="L54" i="36"/>
  <c r="L53" i="36"/>
  <c r="L52" i="36"/>
  <c r="L51" i="36"/>
  <c r="L50" i="36"/>
  <c r="L49" i="36"/>
  <c r="L48" i="36"/>
  <c r="L47" i="36"/>
  <c r="L46" i="36"/>
  <c r="L45" i="36"/>
  <c r="L44" i="36"/>
  <c r="L43" i="36"/>
  <c r="L42" i="36"/>
  <c r="L41" i="36"/>
  <c r="L40" i="36"/>
  <c r="L39" i="36"/>
  <c r="L38" i="36"/>
  <c r="L37" i="36"/>
  <c r="L36" i="36"/>
  <c r="L35" i="36"/>
  <c r="L34" i="36"/>
  <c r="L33" i="36"/>
  <c r="L32" i="36"/>
  <c r="L31" i="36"/>
  <c r="L30" i="36"/>
  <c r="L29" i="36"/>
  <c r="L28" i="36"/>
  <c r="L27" i="36"/>
  <c r="L26" i="36"/>
  <c r="L25" i="36"/>
  <c r="L24" i="36"/>
  <c r="L23" i="36"/>
  <c r="L22" i="36"/>
  <c r="L21" i="36"/>
  <c r="L20" i="36"/>
  <c r="L19" i="36"/>
  <c r="L18" i="36"/>
  <c r="L17" i="36"/>
  <c r="L16" i="36"/>
  <c r="L15" i="36"/>
  <c r="L14" i="36"/>
  <c r="L13" i="36"/>
  <c r="L12" i="36"/>
  <c r="L11" i="36"/>
  <c r="L10" i="36"/>
  <c r="L9" i="36"/>
  <c r="L8" i="36"/>
  <c r="L7" i="36"/>
  <c r="L6" i="36"/>
  <c r="L5" i="36"/>
  <c r="L4" i="36"/>
  <c r="L3" i="36"/>
  <c r="K579" i="36"/>
  <c r="K578" i="36"/>
  <c r="K577" i="36"/>
  <c r="K576" i="36"/>
  <c r="K575" i="36"/>
  <c r="K574" i="36"/>
  <c r="K573" i="36"/>
  <c r="K572" i="36"/>
  <c r="K571" i="36"/>
  <c r="K570" i="36"/>
  <c r="K569" i="36"/>
  <c r="K568" i="36"/>
  <c r="K567" i="36"/>
  <c r="K566" i="36"/>
  <c r="K565" i="36"/>
  <c r="K564" i="36"/>
  <c r="K563" i="36"/>
  <c r="K562" i="36"/>
  <c r="K561" i="36"/>
  <c r="K560" i="36"/>
  <c r="K559" i="36"/>
  <c r="K558" i="36"/>
  <c r="K557" i="36"/>
  <c r="K556" i="36"/>
  <c r="K555" i="36"/>
  <c r="K554" i="36"/>
  <c r="K553" i="36"/>
  <c r="K552" i="36"/>
  <c r="K551" i="36"/>
  <c r="K550" i="36"/>
  <c r="K549" i="36"/>
  <c r="K548" i="36"/>
  <c r="K547" i="36"/>
  <c r="K546" i="36"/>
  <c r="K545" i="36"/>
  <c r="K544" i="36"/>
  <c r="K543" i="36"/>
  <c r="K542" i="36"/>
  <c r="K541" i="36"/>
  <c r="K540" i="36"/>
  <c r="K539" i="36"/>
  <c r="K538" i="36"/>
  <c r="K537" i="36"/>
  <c r="K536" i="36"/>
  <c r="K535" i="36"/>
  <c r="K534" i="36"/>
  <c r="K533" i="36"/>
  <c r="K532" i="36"/>
  <c r="K531" i="36"/>
  <c r="K530" i="36"/>
  <c r="K529" i="36"/>
  <c r="K528" i="36"/>
  <c r="K527" i="36"/>
  <c r="K526" i="36"/>
  <c r="K525" i="36"/>
  <c r="K524" i="36"/>
  <c r="K523" i="36"/>
  <c r="K522" i="36"/>
  <c r="K521" i="36"/>
  <c r="K520" i="36"/>
  <c r="K519" i="36"/>
  <c r="K518" i="36"/>
  <c r="K517" i="36"/>
  <c r="K516" i="36"/>
  <c r="K515" i="36"/>
  <c r="K514" i="36"/>
  <c r="K513" i="36"/>
  <c r="K512" i="36"/>
  <c r="K511" i="36"/>
  <c r="K510" i="36"/>
  <c r="K509" i="36"/>
  <c r="K508" i="36"/>
  <c r="K507" i="36"/>
  <c r="K506" i="36"/>
  <c r="K505" i="36"/>
  <c r="K504" i="36"/>
  <c r="K503" i="36"/>
  <c r="K502" i="36"/>
  <c r="K501" i="36"/>
  <c r="K500" i="36"/>
  <c r="K499" i="36"/>
  <c r="K498" i="36"/>
  <c r="K497" i="36"/>
  <c r="K496" i="36"/>
  <c r="K495" i="36"/>
  <c r="K494" i="36"/>
  <c r="K493" i="36"/>
  <c r="K492" i="36"/>
  <c r="K491" i="36"/>
  <c r="K490" i="36"/>
  <c r="K489" i="36"/>
  <c r="K488" i="36"/>
  <c r="K487" i="36"/>
  <c r="K486" i="36"/>
  <c r="K485" i="36"/>
  <c r="K484" i="36"/>
  <c r="K483" i="36"/>
  <c r="K482" i="36"/>
  <c r="K481" i="36"/>
  <c r="K480" i="36"/>
  <c r="K479" i="36"/>
  <c r="K478" i="36"/>
  <c r="K477" i="36"/>
  <c r="K476" i="36"/>
  <c r="K475" i="36"/>
  <c r="K474" i="36"/>
  <c r="K473" i="36"/>
  <c r="K472" i="36"/>
  <c r="K471" i="36"/>
  <c r="K470" i="36"/>
  <c r="K469" i="36"/>
  <c r="K468" i="36"/>
  <c r="K467" i="36"/>
  <c r="K466" i="36"/>
  <c r="K465" i="36"/>
  <c r="K464" i="36"/>
  <c r="K463" i="36"/>
  <c r="K462" i="36"/>
  <c r="K461" i="36"/>
  <c r="K460" i="36"/>
  <c r="K459" i="36"/>
  <c r="K458" i="36"/>
  <c r="K457" i="36"/>
  <c r="K456" i="36"/>
  <c r="K455" i="36"/>
  <c r="K454" i="36"/>
  <c r="K453" i="36"/>
  <c r="K452" i="36"/>
  <c r="K451" i="36"/>
  <c r="K450" i="36"/>
  <c r="K449" i="36"/>
  <c r="K448" i="36"/>
  <c r="K447" i="36"/>
  <c r="K446" i="36"/>
  <c r="K445" i="36"/>
  <c r="K444" i="36"/>
  <c r="K443" i="36"/>
  <c r="K442" i="36"/>
  <c r="K441" i="36"/>
  <c r="K440" i="36"/>
  <c r="K439" i="36"/>
  <c r="K438" i="36"/>
  <c r="K437" i="36"/>
  <c r="K436" i="36"/>
  <c r="K435" i="36"/>
  <c r="K434" i="36"/>
  <c r="K433" i="36"/>
  <c r="K432" i="36"/>
  <c r="K431" i="36"/>
  <c r="K430" i="36"/>
  <c r="K429" i="36"/>
  <c r="K428" i="36"/>
  <c r="K427" i="36"/>
  <c r="K426" i="36"/>
  <c r="K425" i="36"/>
  <c r="K424" i="36"/>
  <c r="K423" i="36"/>
  <c r="K422" i="36"/>
  <c r="K421" i="36"/>
  <c r="K420" i="36"/>
  <c r="K419" i="36"/>
  <c r="K418" i="36"/>
  <c r="K417" i="36"/>
  <c r="K416" i="36"/>
  <c r="K415" i="36"/>
  <c r="K414" i="36"/>
  <c r="K413" i="36"/>
  <c r="K412" i="36"/>
  <c r="K411" i="36"/>
  <c r="K410" i="36"/>
  <c r="K409" i="36"/>
  <c r="K408" i="36"/>
  <c r="K407" i="36"/>
  <c r="K406" i="36"/>
  <c r="K405" i="36"/>
  <c r="K404" i="36"/>
  <c r="K403" i="36"/>
  <c r="K402" i="36"/>
  <c r="K401" i="36"/>
  <c r="K400" i="36"/>
  <c r="K399" i="36"/>
  <c r="K398" i="36"/>
  <c r="K397" i="36"/>
  <c r="K396" i="36"/>
  <c r="K395" i="36"/>
  <c r="K394" i="36"/>
  <c r="K393" i="36"/>
  <c r="K392" i="36"/>
  <c r="K391" i="36"/>
  <c r="K390" i="36"/>
  <c r="K389" i="36"/>
  <c r="K388" i="36"/>
  <c r="K387" i="36"/>
  <c r="K386" i="36"/>
  <c r="K385" i="36"/>
  <c r="K384" i="36"/>
  <c r="K383" i="36"/>
  <c r="K382" i="36"/>
  <c r="K381" i="36"/>
  <c r="K380" i="36"/>
  <c r="K379" i="36"/>
  <c r="K378" i="36"/>
  <c r="K377" i="36"/>
  <c r="K376" i="36"/>
  <c r="K375" i="36"/>
  <c r="K374" i="36"/>
  <c r="K373" i="36"/>
  <c r="K372" i="36"/>
  <c r="K371" i="36"/>
  <c r="K370" i="36"/>
  <c r="K369" i="36"/>
  <c r="K368" i="36"/>
  <c r="K367" i="36"/>
  <c r="K366" i="36"/>
  <c r="K365" i="36"/>
  <c r="K364" i="36"/>
  <c r="K363" i="36"/>
  <c r="K362" i="36"/>
  <c r="K361" i="36"/>
  <c r="K360" i="36"/>
  <c r="K359" i="36"/>
  <c r="K358" i="36"/>
  <c r="K357" i="36"/>
  <c r="K356" i="36"/>
  <c r="K355" i="36"/>
  <c r="K354" i="36"/>
  <c r="K353" i="36"/>
  <c r="K352" i="36"/>
  <c r="K351" i="36"/>
  <c r="K350" i="36"/>
  <c r="K349" i="36"/>
  <c r="K348" i="36"/>
  <c r="K347" i="36"/>
  <c r="K346" i="36"/>
  <c r="K345" i="36"/>
  <c r="K344" i="36"/>
  <c r="K343" i="36"/>
  <c r="K342" i="36"/>
  <c r="K341" i="36"/>
  <c r="K340" i="36"/>
  <c r="K339" i="36"/>
  <c r="K338" i="36"/>
  <c r="K337" i="36"/>
  <c r="K336" i="36"/>
  <c r="K335" i="36"/>
  <c r="K334" i="36"/>
  <c r="K333" i="36"/>
  <c r="K332" i="36"/>
  <c r="K331" i="36"/>
  <c r="K330" i="36"/>
  <c r="K329" i="36"/>
  <c r="K328" i="36"/>
  <c r="K327" i="36"/>
  <c r="K326" i="36"/>
  <c r="K325" i="36"/>
  <c r="K324" i="36"/>
  <c r="K323" i="36"/>
  <c r="K322" i="36"/>
  <c r="K321" i="36"/>
  <c r="K320" i="36"/>
  <c r="K319" i="36"/>
  <c r="K318" i="36"/>
  <c r="K317" i="36"/>
  <c r="K316" i="36"/>
  <c r="K315" i="36"/>
  <c r="K314" i="36"/>
  <c r="K313" i="36"/>
  <c r="K312" i="36"/>
  <c r="K311" i="36"/>
  <c r="K310" i="36"/>
  <c r="K309" i="36"/>
  <c r="K308" i="36"/>
  <c r="K307" i="36"/>
  <c r="K306" i="36"/>
  <c r="K305" i="36"/>
  <c r="K304" i="36"/>
  <c r="K303" i="36"/>
  <c r="K302" i="36"/>
  <c r="K301" i="36"/>
  <c r="K300" i="36"/>
  <c r="K299" i="36"/>
  <c r="K298" i="36"/>
  <c r="K297" i="36"/>
  <c r="K296" i="36"/>
  <c r="K295" i="36"/>
  <c r="K294" i="36"/>
  <c r="K293" i="36"/>
  <c r="K292" i="36"/>
  <c r="K291" i="36"/>
  <c r="K290" i="36"/>
  <c r="K289" i="36"/>
  <c r="K288" i="36"/>
  <c r="K287" i="36"/>
  <c r="K286" i="36"/>
  <c r="K285" i="36"/>
  <c r="K284" i="36"/>
  <c r="K283" i="36"/>
  <c r="K282" i="36"/>
  <c r="K281" i="36"/>
  <c r="K280" i="36"/>
  <c r="K279" i="36"/>
  <c r="K278" i="36"/>
  <c r="K277" i="36"/>
  <c r="K276" i="36"/>
  <c r="K275" i="36"/>
  <c r="K274" i="36"/>
  <c r="K273" i="36"/>
  <c r="K272" i="36"/>
  <c r="K271" i="36"/>
  <c r="K270" i="36"/>
  <c r="K269" i="36"/>
  <c r="K268" i="36"/>
  <c r="K267" i="36"/>
  <c r="K266" i="36"/>
  <c r="K265" i="36"/>
  <c r="K264" i="36"/>
  <c r="K263" i="36"/>
  <c r="K262" i="36"/>
  <c r="K261" i="36"/>
  <c r="K260" i="36"/>
  <c r="K259" i="36"/>
  <c r="K258" i="36"/>
  <c r="K257" i="36"/>
  <c r="K256" i="36"/>
  <c r="K255" i="36"/>
  <c r="K254" i="36"/>
  <c r="K253" i="36"/>
  <c r="K252" i="36"/>
  <c r="K251" i="36"/>
  <c r="K250" i="36"/>
  <c r="K249" i="36"/>
  <c r="K248" i="36"/>
  <c r="K247" i="36"/>
  <c r="K246" i="36"/>
  <c r="K245" i="36"/>
  <c r="K244" i="36"/>
  <c r="K243" i="36"/>
  <c r="K242" i="36"/>
  <c r="K241" i="36"/>
  <c r="K240" i="36"/>
  <c r="K239" i="36"/>
  <c r="K238" i="36"/>
  <c r="K237" i="36"/>
  <c r="K236" i="36"/>
  <c r="K235" i="36"/>
  <c r="K234" i="36"/>
  <c r="K233" i="36"/>
  <c r="K232" i="36"/>
  <c r="K231" i="36"/>
  <c r="K230" i="36"/>
  <c r="K229" i="36"/>
  <c r="K228" i="36"/>
  <c r="K227" i="36"/>
  <c r="K226" i="36"/>
  <c r="K225" i="36"/>
  <c r="K224" i="36"/>
  <c r="K223" i="36"/>
  <c r="K222" i="36"/>
  <c r="K221" i="36"/>
  <c r="K220" i="36"/>
  <c r="K219" i="36"/>
  <c r="K218" i="36"/>
  <c r="K217" i="36"/>
  <c r="K216" i="36"/>
  <c r="K215" i="36"/>
  <c r="K214" i="36"/>
  <c r="K213" i="36"/>
  <c r="K212" i="36"/>
  <c r="K211" i="36"/>
  <c r="K210" i="36"/>
  <c r="K209" i="36"/>
  <c r="K208" i="36"/>
  <c r="K207" i="36"/>
  <c r="K206" i="36"/>
  <c r="K205" i="36"/>
  <c r="K204" i="36"/>
  <c r="K203" i="36"/>
  <c r="K202" i="36"/>
  <c r="K201" i="36"/>
  <c r="K200" i="36"/>
  <c r="K199" i="36"/>
  <c r="K198" i="36"/>
  <c r="K197" i="36"/>
  <c r="K196" i="36"/>
  <c r="K195" i="36"/>
  <c r="K194" i="36"/>
  <c r="K193" i="36"/>
  <c r="K192" i="36"/>
  <c r="K191" i="36"/>
  <c r="K190" i="36"/>
  <c r="K189" i="36"/>
  <c r="K188" i="36"/>
  <c r="K187" i="36"/>
  <c r="K186" i="36"/>
  <c r="K185" i="36"/>
  <c r="K184" i="36"/>
  <c r="K183" i="36"/>
  <c r="K182" i="36"/>
  <c r="K181" i="36"/>
  <c r="K180" i="36"/>
  <c r="K179" i="36"/>
  <c r="K178" i="36"/>
  <c r="K177" i="36"/>
  <c r="K176" i="36"/>
  <c r="K175" i="36"/>
  <c r="K174" i="36"/>
  <c r="K173" i="36"/>
  <c r="K172" i="36"/>
  <c r="K171" i="36"/>
  <c r="K170" i="36"/>
  <c r="K169" i="36"/>
  <c r="K168" i="36"/>
  <c r="K167" i="36"/>
  <c r="K166" i="36"/>
  <c r="K165" i="36"/>
  <c r="K164" i="36"/>
  <c r="K163" i="36"/>
  <c r="K162" i="36"/>
  <c r="K161" i="36"/>
  <c r="K160" i="36"/>
  <c r="K159" i="36"/>
  <c r="K158" i="36"/>
  <c r="K157" i="36"/>
  <c r="K156" i="36"/>
  <c r="K155" i="36"/>
  <c r="K154" i="36"/>
  <c r="K153" i="36"/>
  <c r="K152" i="36"/>
  <c r="K151" i="36"/>
  <c r="K150" i="36"/>
  <c r="K149" i="36"/>
  <c r="K148" i="36"/>
  <c r="K147" i="36"/>
  <c r="K146" i="36"/>
  <c r="K145" i="36"/>
  <c r="K144" i="36"/>
  <c r="K143" i="36"/>
  <c r="K142" i="36"/>
  <c r="K141" i="36"/>
  <c r="K140" i="36"/>
  <c r="K139" i="36"/>
  <c r="K138" i="36"/>
  <c r="K137" i="36"/>
  <c r="K136" i="36"/>
  <c r="K135" i="36"/>
  <c r="K134" i="36"/>
  <c r="K133" i="36"/>
  <c r="K132" i="36"/>
  <c r="K131" i="36"/>
  <c r="K130" i="36"/>
  <c r="K129" i="36"/>
  <c r="K128" i="36"/>
  <c r="K127" i="36"/>
  <c r="K126" i="36"/>
  <c r="K125" i="36"/>
  <c r="K124" i="36"/>
  <c r="K123" i="36"/>
  <c r="K122" i="36"/>
  <c r="K121" i="36"/>
  <c r="K120" i="36"/>
  <c r="K119" i="36"/>
  <c r="K118" i="36"/>
  <c r="K117" i="36"/>
  <c r="K116" i="36"/>
  <c r="K115" i="36"/>
  <c r="K114" i="36"/>
  <c r="K113" i="36"/>
  <c r="K112" i="36"/>
  <c r="K111" i="36"/>
  <c r="K110" i="36"/>
  <c r="K109" i="36"/>
  <c r="K108" i="36"/>
  <c r="K107" i="36"/>
  <c r="K106" i="36"/>
  <c r="K105" i="36"/>
  <c r="K104" i="36"/>
  <c r="K103" i="36"/>
  <c r="K102" i="36"/>
  <c r="K101" i="36"/>
  <c r="K100" i="36"/>
  <c r="K99" i="36"/>
  <c r="K98" i="36"/>
  <c r="K97" i="36"/>
  <c r="K96" i="36"/>
  <c r="K95" i="36"/>
  <c r="K94" i="36"/>
  <c r="K93" i="36"/>
  <c r="K92" i="36"/>
  <c r="K91" i="36"/>
  <c r="K90" i="36"/>
  <c r="K89" i="36"/>
  <c r="K88" i="36"/>
  <c r="K87" i="36"/>
  <c r="K86" i="36"/>
  <c r="K85" i="36"/>
  <c r="K84" i="36"/>
  <c r="K83" i="36"/>
  <c r="K82" i="36"/>
  <c r="K81" i="36"/>
  <c r="K80" i="36"/>
  <c r="K79" i="36"/>
  <c r="K78" i="36"/>
  <c r="K77" i="36"/>
  <c r="K76" i="36"/>
  <c r="K75" i="36"/>
  <c r="K74" i="36"/>
  <c r="K73" i="36"/>
  <c r="K72" i="36"/>
  <c r="K71" i="36"/>
  <c r="K70" i="36"/>
  <c r="K69" i="36"/>
  <c r="K68" i="36"/>
  <c r="K67" i="36"/>
  <c r="K66" i="36"/>
  <c r="K65" i="36"/>
  <c r="K64" i="36"/>
  <c r="K63" i="36"/>
  <c r="K62" i="36"/>
  <c r="K61" i="36"/>
  <c r="K60" i="36"/>
  <c r="K59" i="36"/>
  <c r="K58" i="36"/>
  <c r="K57" i="36"/>
  <c r="K56" i="36"/>
  <c r="K55" i="36"/>
  <c r="K54" i="36"/>
  <c r="K53" i="36"/>
  <c r="K52" i="36"/>
  <c r="K51" i="36"/>
  <c r="K50" i="36"/>
  <c r="K49" i="36"/>
  <c r="K48" i="36"/>
  <c r="K47" i="36"/>
  <c r="K46" i="36"/>
  <c r="K45" i="36"/>
  <c r="K44" i="36"/>
  <c r="K43" i="36"/>
  <c r="K42" i="36"/>
  <c r="K41" i="36"/>
  <c r="K40" i="36"/>
  <c r="K39" i="36"/>
  <c r="K38" i="36"/>
  <c r="K37" i="36"/>
  <c r="K36" i="36"/>
  <c r="K35" i="36"/>
  <c r="K34" i="36"/>
  <c r="K33" i="36"/>
  <c r="K32" i="36"/>
  <c r="K31" i="36"/>
  <c r="K30" i="36"/>
  <c r="K29" i="36"/>
  <c r="K28" i="36"/>
  <c r="K27" i="36"/>
  <c r="K26" i="36"/>
  <c r="K25" i="36"/>
  <c r="K24" i="36"/>
  <c r="K23" i="36"/>
  <c r="K22" i="36"/>
  <c r="K21" i="36"/>
  <c r="K20" i="36"/>
  <c r="K19" i="36"/>
  <c r="K18" i="36"/>
  <c r="K17" i="36"/>
  <c r="K16" i="36"/>
  <c r="K15" i="36"/>
  <c r="K14" i="36"/>
  <c r="K13" i="36"/>
  <c r="K12" i="36"/>
  <c r="K11" i="36"/>
  <c r="K10" i="36"/>
  <c r="K9" i="36"/>
  <c r="K8" i="36"/>
  <c r="K7" i="36"/>
  <c r="K6" i="36"/>
  <c r="K5" i="36"/>
  <c r="K4" i="36"/>
  <c r="K3" i="36"/>
  <c r="O276" i="36" l="1"/>
  <c r="O192" i="36"/>
  <c r="U192" i="36" s="1"/>
  <c r="O224" i="36"/>
  <c r="U224" i="36" s="1"/>
  <c r="O469" i="36"/>
  <c r="O3" i="36"/>
  <c r="AF2" i="21" s="1"/>
  <c r="O153" i="36"/>
  <c r="U153" i="36" s="1"/>
  <c r="O216" i="36"/>
  <c r="U216" i="36" s="1"/>
  <c r="O19" i="36"/>
  <c r="U19" i="36" s="1"/>
  <c r="O34" i="36"/>
  <c r="U34" i="36" s="1"/>
  <c r="O413" i="36"/>
  <c r="O105" i="36"/>
  <c r="U105" i="36" s="1"/>
  <c r="O137" i="36"/>
  <c r="U137" i="36" s="1"/>
  <c r="O231" i="36"/>
  <c r="U231" i="36" s="1"/>
  <c r="O310" i="36"/>
  <c r="O121" i="36"/>
  <c r="U121" i="36" s="1"/>
  <c r="O421" i="36"/>
  <c r="O42" i="36"/>
  <c r="U42" i="36" s="1"/>
  <c r="O58" i="36"/>
  <c r="U58" i="36" s="1"/>
  <c r="O81" i="36"/>
  <c r="U81" i="36" s="1"/>
  <c r="O161" i="36"/>
  <c r="U161" i="36" s="1"/>
  <c r="O185" i="36"/>
  <c r="U185" i="36" s="1"/>
  <c r="O279" i="36"/>
  <c r="O358" i="36"/>
  <c r="O97" i="36"/>
  <c r="U97" i="36" s="1"/>
  <c r="O373" i="36"/>
  <c r="O169" i="36"/>
  <c r="U169" i="36" s="1"/>
  <c r="O113" i="36"/>
  <c r="U113" i="36" s="1"/>
  <c r="O208" i="36"/>
  <c r="U208" i="36" s="1"/>
  <c r="O197" i="36"/>
  <c r="U197" i="36" s="1"/>
  <c r="O323" i="36"/>
  <c r="O476" i="36"/>
  <c r="O239" i="36"/>
  <c r="U239" i="36" s="1"/>
  <c r="O255" i="36"/>
  <c r="O145" i="36"/>
  <c r="U145" i="36" s="1"/>
  <c r="O303" i="36"/>
  <c r="O50" i="36"/>
  <c r="U50" i="36" s="1"/>
  <c r="O445" i="36"/>
  <c r="O263" i="36"/>
  <c r="U263" i="36" s="1"/>
  <c r="O334" i="36"/>
  <c r="O11" i="36"/>
  <c r="U11" i="36" s="1"/>
  <c r="O66" i="36"/>
  <c r="U66" i="36" s="1"/>
  <c r="O177" i="36"/>
  <c r="U177" i="36" s="1"/>
  <c r="O200" i="36"/>
  <c r="U200" i="36" s="1"/>
  <c r="O295" i="36"/>
  <c r="O350" i="36"/>
  <c r="O381" i="36"/>
  <c r="O405" i="36"/>
  <c r="O461" i="36"/>
  <c r="O27" i="36"/>
  <c r="U27" i="36" s="1"/>
  <c r="O271" i="36"/>
  <c r="O453" i="36"/>
  <c r="O89" i="36"/>
  <c r="U89" i="36" s="1"/>
  <c r="O73" i="36"/>
  <c r="U73" i="36" s="1"/>
  <c r="O247" i="36"/>
  <c r="O429" i="36"/>
  <c r="O24" i="36"/>
  <c r="U24" i="36" s="1"/>
  <c r="O150" i="36"/>
  <c r="U150" i="36" s="1"/>
  <c r="O486" i="36"/>
  <c r="O510" i="36"/>
  <c r="O526" i="36"/>
  <c r="U526" i="36" s="1"/>
  <c r="O541" i="36"/>
  <c r="O569" i="36"/>
  <c r="O496" i="36"/>
  <c r="O528" i="36"/>
  <c r="O22" i="36"/>
  <c r="U22" i="36" s="1"/>
  <c r="O37" i="36"/>
  <c r="U37" i="36" s="1"/>
  <c r="O45" i="36"/>
  <c r="U45" i="36" s="1"/>
  <c r="O53" i="36"/>
  <c r="U53" i="36" s="1"/>
  <c r="O61" i="36"/>
  <c r="U61" i="36" s="1"/>
  <c r="O69" i="36"/>
  <c r="U69" i="36" s="1"/>
  <c r="O84" i="36"/>
  <c r="U84" i="36" s="1"/>
  <c r="O92" i="36"/>
  <c r="U92" i="36" s="1"/>
  <c r="O100" i="36"/>
  <c r="U100" i="36" s="1"/>
  <c r="O108" i="36"/>
  <c r="U108" i="36" s="1"/>
  <c r="O116" i="36"/>
  <c r="U116" i="36" s="1"/>
  <c r="O124" i="36"/>
  <c r="U124" i="36" s="1"/>
  <c r="O132" i="36"/>
  <c r="U132" i="36" s="1"/>
  <c r="O140" i="36"/>
  <c r="U140" i="36" s="1"/>
  <c r="O148" i="36"/>
  <c r="U148" i="36" s="1"/>
  <c r="O156" i="36"/>
  <c r="U156" i="36" s="1"/>
  <c r="O164" i="36"/>
  <c r="U164" i="36" s="1"/>
  <c r="O172" i="36"/>
  <c r="U172" i="36" s="1"/>
  <c r="O195" i="36"/>
  <c r="U195" i="36" s="1"/>
  <c r="O203" i="36"/>
  <c r="U203" i="36" s="1"/>
  <c r="O219" i="36"/>
  <c r="U219" i="36" s="1"/>
  <c r="O227" i="36"/>
  <c r="U227" i="36" s="1"/>
  <c r="O234" i="36"/>
  <c r="U234" i="36" s="1"/>
  <c r="O242" i="36"/>
  <c r="O258" i="36"/>
  <c r="O266" i="36"/>
  <c r="U266" i="36" s="1"/>
  <c r="O274" i="36"/>
  <c r="O282" i="36"/>
  <c r="O290" i="36"/>
  <c r="O305" i="36"/>
  <c r="O313" i="36"/>
  <c r="O329" i="36"/>
  <c r="O345" i="36"/>
  <c r="O353" i="36"/>
  <c r="O361" i="36"/>
  <c r="O369" i="36"/>
  <c r="O376" i="36"/>
  <c r="O384" i="36"/>
  <c r="O392" i="36"/>
  <c r="O400" i="36"/>
  <c r="O408" i="36"/>
  <c r="O424" i="36"/>
  <c r="O432" i="36"/>
  <c r="O440" i="36"/>
  <c r="O560" i="36"/>
  <c r="O464" i="36"/>
  <c r="O49" i="36"/>
  <c r="U49" i="36" s="1"/>
  <c r="O176" i="36"/>
  <c r="U176" i="36" s="1"/>
  <c r="O278" i="36"/>
  <c r="O475" i="36"/>
  <c r="O12" i="36"/>
  <c r="U12" i="36" s="1"/>
  <c r="O114" i="36"/>
  <c r="U114" i="36" s="1"/>
  <c r="O154" i="36"/>
  <c r="U154" i="36" s="1"/>
  <c r="O209" i="36"/>
  <c r="U209" i="36" s="1"/>
  <c r="O240" i="36"/>
  <c r="U240" i="36" s="1"/>
  <c r="O335" i="36"/>
  <c r="O367" i="36"/>
  <c r="O406" i="36"/>
  <c r="O8" i="36"/>
  <c r="U8" i="36" s="1"/>
  <c r="O39" i="36"/>
  <c r="U39" i="36" s="1"/>
  <c r="O78" i="36"/>
  <c r="U78" i="36" s="1"/>
  <c r="O110" i="36"/>
  <c r="U110" i="36" s="1"/>
  <c r="O142" i="36"/>
  <c r="U142" i="36" s="1"/>
  <c r="O174" i="36"/>
  <c r="U174" i="36" s="1"/>
  <c r="O260" i="36"/>
  <c r="O300" i="36"/>
  <c r="O355" i="36"/>
  <c r="O386" i="36"/>
  <c r="O418" i="36"/>
  <c r="O553" i="36"/>
  <c r="O563" i="36"/>
  <c r="O571" i="36"/>
  <c r="O578" i="36"/>
  <c r="O568" i="36"/>
  <c r="O575" i="36"/>
  <c r="O471" i="36"/>
  <c r="O325" i="36"/>
  <c r="O4" i="36"/>
  <c r="U4" i="36" s="1"/>
  <c r="O82" i="36"/>
  <c r="U82" i="36" s="1"/>
  <c r="O138" i="36"/>
  <c r="U138" i="36" s="1"/>
  <c r="O311" i="36"/>
  <c r="O343" i="36"/>
  <c r="O382" i="36"/>
  <c r="O414" i="36"/>
  <c r="O31" i="36"/>
  <c r="U31" i="36" s="1"/>
  <c r="O63" i="36"/>
  <c r="U63" i="36" s="1"/>
  <c r="O126" i="36"/>
  <c r="U126" i="36" s="1"/>
  <c r="O158" i="36"/>
  <c r="U158" i="36" s="1"/>
  <c r="O189" i="36"/>
  <c r="O221" i="36"/>
  <c r="U221" i="36" s="1"/>
  <c r="O252" i="36"/>
  <c r="O315" i="36"/>
  <c r="O347" i="36"/>
  <c r="O378" i="36"/>
  <c r="O410" i="36"/>
  <c r="O442" i="36"/>
  <c r="O473" i="36"/>
  <c r="O552" i="36"/>
  <c r="O482" i="36"/>
  <c r="O490" i="36"/>
  <c r="O498" i="36"/>
  <c r="O506" i="36"/>
  <c r="O514" i="36"/>
  <c r="O530" i="36"/>
  <c r="O545" i="36"/>
  <c r="O487" i="36"/>
  <c r="O495" i="36"/>
  <c r="O519" i="36"/>
  <c r="O542" i="36"/>
  <c r="O550" i="36"/>
  <c r="O534" i="36"/>
  <c r="O448" i="36"/>
  <c r="O479" i="36"/>
  <c r="O557" i="36"/>
  <c r="O96" i="36"/>
  <c r="U96" i="36" s="1"/>
  <c r="O128" i="36"/>
  <c r="U128" i="36" s="1"/>
  <c r="O223" i="36"/>
  <c r="U223" i="36" s="1"/>
  <c r="O254" i="36"/>
  <c r="O302" i="36"/>
  <c r="O372" i="36"/>
  <c r="O404" i="36"/>
  <c r="O67" i="36"/>
  <c r="U67" i="36" s="1"/>
  <c r="O130" i="36"/>
  <c r="U130" i="36" s="1"/>
  <c r="O193" i="36"/>
  <c r="U193" i="36" s="1"/>
  <c r="O232" i="36"/>
  <c r="U232" i="36" s="1"/>
  <c r="O264" i="36"/>
  <c r="U264" i="36" s="1"/>
  <c r="O390" i="36"/>
  <c r="O438" i="36"/>
  <c r="O470" i="36"/>
  <c r="O16" i="36"/>
  <c r="U16" i="36" s="1"/>
  <c r="O55" i="36"/>
  <c r="U55" i="36" s="1"/>
  <c r="O86" i="36"/>
  <c r="U86" i="36" s="1"/>
  <c r="O118" i="36"/>
  <c r="U118" i="36" s="1"/>
  <c r="O182" i="36"/>
  <c r="U182" i="36" s="1"/>
  <c r="O213" i="36"/>
  <c r="U213" i="36" s="1"/>
  <c r="O244" i="36"/>
  <c r="U244" i="36" s="1"/>
  <c r="O284" i="36"/>
  <c r="O339" i="36"/>
  <c r="O371" i="36"/>
  <c r="O434" i="36"/>
  <c r="O466" i="36"/>
  <c r="O18" i="36"/>
  <c r="U18" i="36" s="1"/>
  <c r="O33" i="36"/>
  <c r="U33" i="36" s="1"/>
  <c r="O65" i="36"/>
  <c r="U65" i="36" s="1"/>
  <c r="O80" i="36"/>
  <c r="U80" i="36" s="1"/>
  <c r="O112" i="36"/>
  <c r="U112" i="36" s="1"/>
  <c r="O144" i="36"/>
  <c r="U144" i="36" s="1"/>
  <c r="O160" i="36"/>
  <c r="U160" i="36" s="1"/>
  <c r="O168" i="36"/>
  <c r="U168" i="36" s="1"/>
  <c r="O184" i="36"/>
  <c r="U184" i="36" s="1"/>
  <c r="O191" i="36"/>
  <c r="U191" i="36" s="1"/>
  <c r="O207" i="36"/>
  <c r="U207" i="36" s="1"/>
  <c r="O215" i="36"/>
  <c r="U215" i="36" s="1"/>
  <c r="O230" i="36"/>
  <c r="U230" i="36" s="1"/>
  <c r="O238" i="36"/>
  <c r="U238" i="36" s="1"/>
  <c r="O262" i="36"/>
  <c r="O270" i="36"/>
  <c r="O286" i="36"/>
  <c r="O294" i="36"/>
  <c r="O309" i="36"/>
  <c r="O317" i="36"/>
  <c r="O333" i="36"/>
  <c r="O341" i="36"/>
  <c r="O357" i="36"/>
  <c r="O365" i="36"/>
  <c r="O388" i="36"/>
  <c r="O396" i="36"/>
  <c r="O412" i="36"/>
  <c r="O420" i="36"/>
  <c r="O436" i="36"/>
  <c r="O444" i="36"/>
  <c r="O460" i="36"/>
  <c r="O468" i="36"/>
  <c r="O488" i="36"/>
  <c r="O512" i="36"/>
  <c r="O543" i="36"/>
  <c r="O20" i="36"/>
  <c r="U20" i="36" s="1"/>
  <c r="O43" i="36"/>
  <c r="U43" i="36" s="1"/>
  <c r="O74" i="36"/>
  <c r="U74" i="36" s="1"/>
  <c r="O98" i="36"/>
  <c r="U98" i="36" s="1"/>
  <c r="O122" i="36"/>
  <c r="U122" i="36" s="1"/>
  <c r="O146" i="36"/>
  <c r="U146" i="36" s="1"/>
  <c r="O170" i="36"/>
  <c r="U170" i="36" s="1"/>
  <c r="O178" i="36"/>
  <c r="U178" i="36" s="1"/>
  <c r="O201" i="36"/>
  <c r="U201" i="36" s="1"/>
  <c r="O248" i="36"/>
  <c r="O272" i="36"/>
  <c r="O296" i="36"/>
  <c r="O327" i="36"/>
  <c r="O351" i="36"/>
  <c r="O398" i="36"/>
  <c r="O430" i="36"/>
  <c r="O454" i="36"/>
  <c r="O477" i="36"/>
  <c r="O565" i="36"/>
  <c r="O26" i="36"/>
  <c r="U26" i="36" s="1"/>
  <c r="O152" i="36"/>
  <c r="U152" i="36" s="1"/>
  <c r="O246" i="36"/>
  <c r="O452" i="36"/>
  <c r="O35" i="36"/>
  <c r="U35" i="36" s="1"/>
  <c r="O59" i="36"/>
  <c r="U59" i="36" s="1"/>
  <c r="O186" i="36"/>
  <c r="U186" i="36" s="1"/>
  <c r="O217" i="36"/>
  <c r="U217" i="36" s="1"/>
  <c r="O256" i="36"/>
  <c r="O288" i="36"/>
  <c r="O319" i="36"/>
  <c r="O462" i="36"/>
  <c r="O102" i="36"/>
  <c r="U102" i="36" s="1"/>
  <c r="O134" i="36"/>
  <c r="U134" i="36" s="1"/>
  <c r="O166" i="36"/>
  <c r="U166" i="36" s="1"/>
  <c r="O205" i="36"/>
  <c r="U205" i="36" s="1"/>
  <c r="O236" i="36"/>
  <c r="U236" i="36" s="1"/>
  <c r="O268" i="36"/>
  <c r="O363" i="36"/>
  <c r="O394" i="36"/>
  <c r="O426" i="36"/>
  <c r="O458" i="36"/>
  <c r="O10" i="36"/>
  <c r="U10" i="36" s="1"/>
  <c r="O41" i="36"/>
  <c r="U41" i="36" s="1"/>
  <c r="O57" i="36"/>
  <c r="U57" i="36" s="1"/>
  <c r="O88" i="36"/>
  <c r="U88" i="36" s="1"/>
  <c r="O104" i="36"/>
  <c r="U104" i="36" s="1"/>
  <c r="O136" i="36"/>
  <c r="U136" i="36" s="1"/>
  <c r="O484" i="36"/>
  <c r="O492" i="36"/>
  <c r="O500" i="36"/>
  <c r="O508" i="36"/>
  <c r="O516" i="36"/>
  <c r="O524" i="36"/>
  <c r="U524" i="36" s="1"/>
  <c r="O539" i="36"/>
  <c r="U539" i="36" s="1"/>
  <c r="O547" i="36"/>
  <c r="U547" i="36" s="1"/>
  <c r="O402" i="36"/>
  <c r="O450" i="36"/>
  <c r="O6" i="36"/>
  <c r="U6" i="36" s="1"/>
  <c r="O188" i="36"/>
  <c r="U188" i="36" s="1"/>
  <c r="O250" i="36"/>
  <c r="O337" i="36"/>
  <c r="O522" i="36"/>
  <c r="O51" i="36"/>
  <c r="U51" i="36" s="1"/>
  <c r="O225" i="36"/>
  <c r="U225" i="36" s="1"/>
  <c r="O374" i="36"/>
  <c r="O422" i="36"/>
  <c r="O120" i="36"/>
  <c r="U120" i="36" s="1"/>
  <c r="O199" i="36"/>
  <c r="U199" i="36" s="1"/>
  <c r="O380" i="36"/>
  <c r="O494" i="36"/>
  <c r="O14" i="36"/>
  <c r="U14" i="36" s="1"/>
  <c r="O76" i="36"/>
  <c r="U76" i="36" s="1"/>
  <c r="O180" i="36"/>
  <c r="U180" i="36" s="1"/>
  <c r="O321" i="36"/>
  <c r="O416" i="36"/>
  <c r="O555" i="36"/>
  <c r="O304" i="36"/>
  <c r="O72" i="36"/>
  <c r="U72" i="36" s="1"/>
  <c r="O349" i="36"/>
  <c r="O567" i="36"/>
  <c r="O47" i="36"/>
  <c r="U47" i="36" s="1"/>
  <c r="O94" i="36"/>
  <c r="U94" i="36" s="1"/>
  <c r="O292" i="36"/>
  <c r="O307" i="36"/>
  <c r="O331" i="36"/>
  <c r="O532" i="36"/>
  <c r="O573" i="36"/>
  <c r="O129" i="36"/>
  <c r="U129" i="36" s="1"/>
  <c r="O287" i="36"/>
  <c r="O318" i="36"/>
  <c r="O326" i="36"/>
  <c r="O342" i="36"/>
  <c r="O366" i="36"/>
  <c r="O389" i="36"/>
  <c r="O397" i="36"/>
  <c r="O437" i="36"/>
  <c r="O503" i="36"/>
  <c r="O511" i="36"/>
  <c r="O527" i="36"/>
  <c r="O535" i="36"/>
  <c r="O29" i="36"/>
  <c r="U29" i="36" s="1"/>
  <c r="O211" i="36"/>
  <c r="U211" i="36" s="1"/>
  <c r="O298" i="36"/>
  <c r="O456" i="36"/>
  <c r="O537" i="36"/>
  <c r="O428" i="36"/>
  <c r="O90" i="36"/>
  <c r="U90" i="36" s="1"/>
  <c r="O106" i="36"/>
  <c r="U106" i="36" s="1"/>
  <c r="O162" i="36"/>
  <c r="U162" i="36" s="1"/>
  <c r="O280" i="36"/>
  <c r="O359" i="36"/>
  <c r="O446" i="36"/>
  <c r="O30" i="36"/>
  <c r="U30" i="36" s="1"/>
  <c r="O62" i="36"/>
  <c r="U62" i="36" s="1"/>
  <c r="O85" i="36"/>
  <c r="U85" i="36" s="1"/>
  <c r="O117" i="36"/>
  <c r="U117" i="36" s="1"/>
  <c r="O149" i="36"/>
  <c r="U149" i="36" s="1"/>
  <c r="O181" i="36"/>
  <c r="U181" i="36" s="1"/>
  <c r="O212" i="36"/>
  <c r="U212" i="36" s="1"/>
  <c r="O243" i="36"/>
  <c r="U243" i="36" s="1"/>
  <c r="O267" i="36"/>
  <c r="U267" i="36" s="1"/>
  <c r="O299" i="36"/>
  <c r="O330" i="36"/>
  <c r="O354" i="36"/>
  <c r="O377" i="36"/>
  <c r="O409" i="36"/>
  <c r="O441" i="36"/>
  <c r="O457" i="36"/>
  <c r="O483" i="36"/>
  <c r="O515" i="36"/>
  <c r="O579" i="36"/>
  <c r="O17" i="36"/>
  <c r="U17" i="36" s="1"/>
  <c r="O40" i="36"/>
  <c r="U40" i="36" s="1"/>
  <c r="O71" i="36"/>
  <c r="O103" i="36"/>
  <c r="U103" i="36" s="1"/>
  <c r="O135" i="36"/>
  <c r="U135" i="36" s="1"/>
  <c r="O167" i="36"/>
  <c r="U167" i="36" s="1"/>
  <c r="O198" i="36"/>
  <c r="U198" i="36" s="1"/>
  <c r="O222" i="36"/>
  <c r="U222" i="36" s="1"/>
  <c r="O253" i="36"/>
  <c r="O285" i="36"/>
  <c r="O316" i="36"/>
  <c r="O348" i="36"/>
  <c r="O379" i="36"/>
  <c r="O411" i="36"/>
  <c r="O443" i="36"/>
  <c r="O474" i="36"/>
  <c r="O501" i="36"/>
  <c r="O533" i="36"/>
  <c r="O558" i="36"/>
  <c r="O536" i="36"/>
  <c r="O518" i="36"/>
  <c r="O5" i="36"/>
  <c r="U5" i="36" s="1"/>
  <c r="O13" i="36"/>
  <c r="U13" i="36" s="1"/>
  <c r="O21" i="36"/>
  <c r="U21" i="36" s="1"/>
  <c r="O28" i="36"/>
  <c r="O36" i="36"/>
  <c r="U36" i="36" s="1"/>
  <c r="O44" i="36"/>
  <c r="U44" i="36" s="1"/>
  <c r="O52" i="36"/>
  <c r="U52" i="36" s="1"/>
  <c r="O60" i="36"/>
  <c r="U60" i="36" s="1"/>
  <c r="O68" i="36"/>
  <c r="U68" i="36" s="1"/>
  <c r="O75" i="36"/>
  <c r="U75" i="36" s="1"/>
  <c r="O83" i="36"/>
  <c r="U83" i="36" s="1"/>
  <c r="O91" i="36"/>
  <c r="U91" i="36" s="1"/>
  <c r="O99" i="36"/>
  <c r="U99" i="36" s="1"/>
  <c r="O107" i="36"/>
  <c r="U107" i="36" s="1"/>
  <c r="O115" i="36"/>
  <c r="U115" i="36" s="1"/>
  <c r="O123" i="36"/>
  <c r="U123" i="36" s="1"/>
  <c r="O131" i="36"/>
  <c r="U131" i="36" s="1"/>
  <c r="O139" i="36"/>
  <c r="U139" i="36" s="1"/>
  <c r="O147" i="36"/>
  <c r="U147" i="36" s="1"/>
  <c r="O155" i="36"/>
  <c r="U155" i="36" s="1"/>
  <c r="O163" i="36"/>
  <c r="U163" i="36" s="1"/>
  <c r="O171" i="36"/>
  <c r="U171" i="36" s="1"/>
  <c r="O179" i="36"/>
  <c r="U179" i="36" s="1"/>
  <c r="O187" i="36"/>
  <c r="U187" i="36" s="1"/>
  <c r="O194" i="36"/>
  <c r="U194" i="36" s="1"/>
  <c r="O202" i="36"/>
  <c r="U202" i="36" s="1"/>
  <c r="O15" i="36"/>
  <c r="U15" i="36" s="1"/>
  <c r="O54" i="36"/>
  <c r="U54" i="36" s="1"/>
  <c r="O93" i="36"/>
  <c r="U93" i="36" s="1"/>
  <c r="O125" i="36"/>
  <c r="U125" i="36" s="1"/>
  <c r="O157" i="36"/>
  <c r="U157" i="36" s="1"/>
  <c r="O196" i="36"/>
  <c r="U196" i="36" s="1"/>
  <c r="O235" i="36"/>
  <c r="U235" i="36" s="1"/>
  <c r="O275" i="36"/>
  <c r="O306" i="36"/>
  <c r="O338" i="36"/>
  <c r="O393" i="36"/>
  <c r="O425" i="36"/>
  <c r="O472" i="36"/>
  <c r="O507" i="36"/>
  <c r="O538" i="36"/>
  <c r="O564" i="36"/>
  <c r="O9" i="36"/>
  <c r="U9" i="36" s="1"/>
  <c r="O48" i="36"/>
  <c r="U48" i="36" s="1"/>
  <c r="O79" i="36"/>
  <c r="U79" i="36" s="1"/>
  <c r="O111" i="36"/>
  <c r="U111" i="36" s="1"/>
  <c r="O143" i="36"/>
  <c r="U143" i="36" s="1"/>
  <c r="O175" i="36"/>
  <c r="U175" i="36" s="1"/>
  <c r="O206" i="36"/>
  <c r="U206" i="36" s="1"/>
  <c r="O237" i="36"/>
  <c r="U237" i="36" s="1"/>
  <c r="O269" i="36"/>
  <c r="O301" i="36"/>
  <c r="O332" i="36"/>
  <c r="O364" i="36"/>
  <c r="O395" i="36"/>
  <c r="O427" i="36"/>
  <c r="O459" i="36"/>
  <c r="O485" i="36"/>
  <c r="O525" i="36"/>
  <c r="U525" i="36" s="1"/>
  <c r="O551" i="36"/>
  <c r="O561" i="36"/>
  <c r="O7" i="36"/>
  <c r="U7" i="36" s="1"/>
  <c r="O38" i="36"/>
  <c r="U38" i="36" s="1"/>
  <c r="O70" i="36"/>
  <c r="U70" i="36" s="1"/>
  <c r="O101" i="36"/>
  <c r="U101" i="36" s="1"/>
  <c r="O133" i="36"/>
  <c r="U133" i="36" s="1"/>
  <c r="O165" i="36"/>
  <c r="U165" i="36" s="1"/>
  <c r="O220" i="36"/>
  <c r="U220" i="36" s="1"/>
  <c r="O251" i="36"/>
  <c r="O283" i="36"/>
  <c r="O314" i="36"/>
  <c r="O346" i="36"/>
  <c r="O370" i="36"/>
  <c r="O401" i="36"/>
  <c r="O433" i="36"/>
  <c r="O465" i="36"/>
  <c r="O491" i="36"/>
  <c r="O523" i="36"/>
  <c r="O546" i="36"/>
  <c r="O572" i="36"/>
  <c r="O25" i="36"/>
  <c r="U25" i="36" s="1"/>
  <c r="O56" i="36"/>
  <c r="U56" i="36" s="1"/>
  <c r="O87" i="36"/>
  <c r="U87" i="36" s="1"/>
  <c r="O119" i="36"/>
  <c r="U119" i="36" s="1"/>
  <c r="O151" i="36"/>
  <c r="U151" i="36" s="1"/>
  <c r="O183" i="36"/>
  <c r="U183" i="36" s="1"/>
  <c r="O229" i="36"/>
  <c r="O261" i="36"/>
  <c r="O293" i="36"/>
  <c r="O324" i="36"/>
  <c r="O356" i="36"/>
  <c r="O387" i="36"/>
  <c r="O419" i="36"/>
  <c r="O451" i="36"/>
  <c r="O480" i="36"/>
  <c r="O509" i="36"/>
  <c r="O540" i="36"/>
  <c r="U540" i="36" s="1"/>
  <c r="O566" i="36"/>
  <c r="U566" i="36" s="1"/>
  <c r="O504" i="36"/>
  <c r="O559" i="36"/>
  <c r="O23" i="36"/>
  <c r="U23" i="36" s="1"/>
  <c r="O46" i="36"/>
  <c r="U46" i="36" s="1"/>
  <c r="O77" i="36"/>
  <c r="U77" i="36" s="1"/>
  <c r="O109" i="36"/>
  <c r="U109" i="36" s="1"/>
  <c r="O141" i="36"/>
  <c r="U141" i="36" s="1"/>
  <c r="O173" i="36"/>
  <c r="U173" i="36" s="1"/>
  <c r="O204" i="36"/>
  <c r="U204" i="36" s="1"/>
  <c r="O228" i="36"/>
  <c r="U228" i="36" s="1"/>
  <c r="O259" i="36"/>
  <c r="O291" i="36"/>
  <c r="O322" i="36"/>
  <c r="O362" i="36"/>
  <c r="O385" i="36"/>
  <c r="O417" i="36"/>
  <c r="O449" i="36"/>
  <c r="O499" i="36"/>
  <c r="O531" i="36"/>
  <c r="O556" i="36"/>
  <c r="U556" i="36" s="1"/>
  <c r="O32" i="36"/>
  <c r="U32" i="36" s="1"/>
  <c r="O64" i="36"/>
  <c r="U64" i="36" s="1"/>
  <c r="O95" i="36"/>
  <c r="U95" i="36" s="1"/>
  <c r="O127" i="36"/>
  <c r="U127" i="36" s="1"/>
  <c r="O159" i="36"/>
  <c r="U159" i="36" s="1"/>
  <c r="O190" i="36"/>
  <c r="U190" i="36" s="1"/>
  <c r="O214" i="36"/>
  <c r="U214" i="36" s="1"/>
  <c r="O245" i="36"/>
  <c r="U245" i="36" s="1"/>
  <c r="O277" i="36"/>
  <c r="O308" i="36"/>
  <c r="O340" i="36"/>
  <c r="O403" i="36"/>
  <c r="O435" i="36"/>
  <c r="O467" i="36"/>
  <c r="O493" i="36"/>
  <c r="O517" i="36"/>
  <c r="O548" i="36"/>
  <c r="O574" i="36"/>
  <c r="O520" i="36"/>
  <c r="O576" i="36"/>
  <c r="O502" i="36"/>
  <c r="O549" i="36"/>
  <c r="O210" i="36"/>
  <c r="U210" i="36" s="1"/>
  <c r="O218" i="36"/>
  <c r="U218" i="36" s="1"/>
  <c r="O226" i="36"/>
  <c r="U226" i="36" s="1"/>
  <c r="O233" i="36"/>
  <c r="U233" i="36" s="1"/>
  <c r="O241" i="36"/>
  <c r="U241" i="36" s="1"/>
  <c r="O249" i="36"/>
  <c r="O257" i="36"/>
  <c r="O265" i="36"/>
  <c r="U265" i="36" s="1"/>
  <c r="O273" i="36"/>
  <c r="O281" i="36"/>
  <c r="O289" i="36"/>
  <c r="O297" i="36"/>
  <c r="O312" i="36"/>
  <c r="O320" i="36"/>
  <c r="O328" i="36"/>
  <c r="O336" i="36"/>
  <c r="O344" i="36"/>
  <c r="O352" i="36"/>
  <c r="O360" i="36"/>
  <c r="O368" i="36"/>
  <c r="O375" i="36"/>
  <c r="O383" i="36"/>
  <c r="O391" i="36"/>
  <c r="O399" i="36"/>
  <c r="O407" i="36"/>
  <c r="O415" i="36"/>
  <c r="O423" i="36"/>
  <c r="O431" i="36"/>
  <c r="O439" i="36"/>
  <c r="O447" i="36"/>
  <c r="O455" i="36"/>
  <c r="O463" i="36"/>
  <c r="O478" i="36"/>
  <c r="O481" i="36"/>
  <c r="O489" i="36"/>
  <c r="O497" i="36"/>
  <c r="O505" i="36"/>
  <c r="O513" i="36"/>
  <c r="O521" i="36"/>
  <c r="O529" i="36"/>
  <c r="O544" i="36"/>
  <c r="O554" i="36"/>
  <c r="O562" i="36"/>
  <c r="O570" i="36"/>
  <c r="O577" i="36"/>
  <c r="U577" i="36" s="1"/>
  <c r="D1" i="22"/>
  <c r="F2" i="35"/>
  <c r="U356" i="36" l="1"/>
  <c r="U269" i="36"/>
  <c r="U306" i="36"/>
  <c r="U474" i="36"/>
  <c r="U326" i="36"/>
  <c r="U292" i="36"/>
  <c r="U416" i="36"/>
  <c r="U508" i="36"/>
  <c r="U272" i="36"/>
  <c r="U371" i="36"/>
  <c r="U303" i="36"/>
  <c r="U320" i="36"/>
  <c r="U417" i="36"/>
  <c r="U324" i="36"/>
  <c r="U401" i="36"/>
  <c r="U485" i="36"/>
  <c r="U564" i="36"/>
  <c r="U275" i="36"/>
  <c r="U515" i="36"/>
  <c r="U299" i="36"/>
  <c r="U428" i="36"/>
  <c r="U511" i="36"/>
  <c r="U318" i="36"/>
  <c r="U321" i="36"/>
  <c r="U422" i="36"/>
  <c r="U500" i="36"/>
  <c r="U477" i="36"/>
  <c r="U248" i="36"/>
  <c r="U436" i="36"/>
  <c r="U333" i="36"/>
  <c r="U339" i="36"/>
  <c r="U557" i="36"/>
  <c r="U487" i="36"/>
  <c r="U552" i="36"/>
  <c r="U343" i="36"/>
  <c r="U568" i="36"/>
  <c r="U300" i="36"/>
  <c r="U406" i="36"/>
  <c r="U475" i="36"/>
  <c r="U424" i="36"/>
  <c r="U353" i="36"/>
  <c r="U486" i="36"/>
  <c r="U271" i="36"/>
  <c r="U413" i="36"/>
  <c r="U505" i="36"/>
  <c r="U375" i="36"/>
  <c r="U312" i="36"/>
  <c r="U520" i="36"/>
  <c r="U340" i="36"/>
  <c r="U385" i="36"/>
  <c r="U293" i="36"/>
  <c r="U370" i="36"/>
  <c r="U538" i="36"/>
  <c r="U411" i="36"/>
  <c r="U483" i="36"/>
  <c r="U537" i="36"/>
  <c r="U503" i="36"/>
  <c r="U287" i="36"/>
  <c r="U374" i="36"/>
  <c r="U492" i="36"/>
  <c r="U420" i="36"/>
  <c r="U317" i="36"/>
  <c r="U284" i="36"/>
  <c r="U404" i="36"/>
  <c r="U479" i="36"/>
  <c r="U545" i="36"/>
  <c r="U473" i="36"/>
  <c r="S189" i="36"/>
  <c r="U189" i="36"/>
  <c r="U311" i="36"/>
  <c r="U578" i="36"/>
  <c r="U260" i="36"/>
  <c r="U367" i="36"/>
  <c r="U278" i="36"/>
  <c r="U408" i="36"/>
  <c r="U345" i="36"/>
  <c r="U258" i="36"/>
  <c r="U255" i="36"/>
  <c r="U373" i="36"/>
  <c r="U276" i="36"/>
  <c r="U391" i="36"/>
  <c r="U504" i="36"/>
  <c r="U433" i="36"/>
  <c r="U579" i="36"/>
  <c r="U330" i="36"/>
  <c r="U527" i="36"/>
  <c r="U495" i="36"/>
  <c r="U432" i="36"/>
  <c r="U274" i="36"/>
  <c r="U513" i="36"/>
  <c r="U249" i="36"/>
  <c r="U308" i="36"/>
  <c r="U362" i="36"/>
  <c r="U427" i="36"/>
  <c r="U507" i="36"/>
  <c r="U437" i="36"/>
  <c r="U484" i="36"/>
  <c r="U426" i="36"/>
  <c r="U571" i="36"/>
  <c r="U329" i="36"/>
  <c r="U421" i="36"/>
  <c r="U489" i="36"/>
  <c r="U360" i="36"/>
  <c r="U480" i="36"/>
  <c r="S229" i="36"/>
  <c r="U229" i="36"/>
  <c r="U546" i="36"/>
  <c r="S537" i="36"/>
  <c r="U536" i="36"/>
  <c r="U359" i="36"/>
  <c r="U298" i="36"/>
  <c r="U573" i="36"/>
  <c r="U349" i="36"/>
  <c r="U398" i="36"/>
  <c r="U512" i="36"/>
  <c r="U396" i="36"/>
  <c r="U294" i="36"/>
  <c r="U390" i="36"/>
  <c r="U302" i="36"/>
  <c r="U514" i="36"/>
  <c r="U410" i="36"/>
  <c r="U563" i="36"/>
  <c r="U429" i="36"/>
  <c r="U334" i="36"/>
  <c r="U358" i="36"/>
  <c r="U554" i="36"/>
  <c r="U281" i="36"/>
  <c r="U523" i="36"/>
  <c r="U283" i="36"/>
  <c r="U364" i="36"/>
  <c r="U425" i="36"/>
  <c r="U558" i="36"/>
  <c r="U316" i="36"/>
  <c r="S71" i="36"/>
  <c r="U71" i="36"/>
  <c r="U409" i="36"/>
  <c r="U280" i="36"/>
  <c r="U389" i="36"/>
  <c r="U532" i="36"/>
  <c r="U494" i="36"/>
  <c r="U522" i="36"/>
  <c r="U363" i="36"/>
  <c r="U319" i="36"/>
  <c r="U246" i="36"/>
  <c r="U351" i="36"/>
  <c r="U488" i="36"/>
  <c r="U388" i="36"/>
  <c r="U286" i="36"/>
  <c r="U254" i="36"/>
  <c r="U550" i="36"/>
  <c r="U506" i="36"/>
  <c r="U378" i="36"/>
  <c r="U553" i="36"/>
  <c r="S553" i="36"/>
  <c r="U384" i="36"/>
  <c r="U305" i="36"/>
  <c r="S305" i="36"/>
  <c r="U569" i="36"/>
  <c r="U247" i="36"/>
  <c r="U381" i="36"/>
  <c r="U323" i="36"/>
  <c r="U279" i="36"/>
  <c r="U310" i="36"/>
  <c r="U521" i="36"/>
  <c r="U328" i="36"/>
  <c r="U341" i="36"/>
  <c r="U252" i="36"/>
  <c r="U510" i="36"/>
  <c r="U576" i="36"/>
  <c r="U570" i="36"/>
  <c r="U431" i="36"/>
  <c r="U368" i="36"/>
  <c r="U574" i="36"/>
  <c r="U261" i="36"/>
  <c r="U346" i="36"/>
  <c r="U379" i="36"/>
  <c r="U530" i="36"/>
  <c r="U335" i="36"/>
  <c r="U400" i="36"/>
  <c r="U242" i="36"/>
  <c r="U528" i="36"/>
  <c r="U562" i="36"/>
  <c r="U423" i="36"/>
  <c r="U289" i="36"/>
  <c r="U548" i="36"/>
  <c r="U277" i="36"/>
  <c r="U322" i="36"/>
  <c r="U314" i="36"/>
  <c r="U534" i="36"/>
  <c r="U392" i="36"/>
  <c r="U313" i="36"/>
  <c r="U496" i="36"/>
  <c r="U405" i="36"/>
  <c r="U476" i="36"/>
  <c r="U481" i="36"/>
  <c r="U415" i="36"/>
  <c r="U352" i="36"/>
  <c r="U517" i="36"/>
  <c r="U291" i="36"/>
  <c r="U544" i="36"/>
  <c r="U478" i="36"/>
  <c r="U407" i="36"/>
  <c r="U344" i="36"/>
  <c r="U273" i="36"/>
  <c r="U493" i="36"/>
  <c r="U531" i="36"/>
  <c r="U259" i="36"/>
  <c r="U419" i="36"/>
  <c r="U491" i="36"/>
  <c r="U251" i="36"/>
  <c r="U561" i="36"/>
  <c r="U332" i="36"/>
  <c r="U393" i="36"/>
  <c r="U533" i="36"/>
  <c r="U285" i="36"/>
  <c r="U377" i="36"/>
  <c r="U366" i="36"/>
  <c r="U331" i="36"/>
  <c r="U304" i="36"/>
  <c r="U380" i="36"/>
  <c r="U337" i="36"/>
  <c r="U268" i="36"/>
  <c r="U288" i="36"/>
  <c r="U327" i="36"/>
  <c r="U365" i="36"/>
  <c r="U270" i="36"/>
  <c r="U542" i="36"/>
  <c r="U498" i="36"/>
  <c r="U347" i="36"/>
  <c r="U325" i="36"/>
  <c r="U418" i="36"/>
  <c r="U560" i="36"/>
  <c r="U376" i="36"/>
  <c r="U290" i="36"/>
  <c r="U541" i="36"/>
  <c r="U350" i="36"/>
  <c r="R3" i="36"/>
  <c r="B3" i="36" s="1"/>
  <c r="U3" i="36"/>
  <c r="U257" i="36"/>
  <c r="U502" i="36"/>
  <c r="U435" i="36"/>
  <c r="U565" i="36"/>
  <c r="U482" i="36"/>
  <c r="U382" i="36"/>
  <c r="S575" i="36"/>
  <c r="U575" i="36"/>
  <c r="U355" i="36"/>
  <c r="U361" i="36"/>
  <c r="U383" i="36"/>
  <c r="U403" i="36"/>
  <c r="U497" i="36"/>
  <c r="U297" i="36"/>
  <c r="U509" i="36"/>
  <c r="U572" i="36"/>
  <c r="U518" i="36"/>
  <c r="U567" i="36"/>
  <c r="U402" i="36"/>
  <c r="U430" i="36"/>
  <c r="U543" i="36"/>
  <c r="U412" i="36"/>
  <c r="U309" i="36"/>
  <c r="U438" i="36"/>
  <c r="U372" i="36"/>
  <c r="S372" i="36"/>
  <c r="U395" i="36"/>
  <c r="U472" i="36"/>
  <c r="U348" i="36"/>
  <c r="U397" i="36"/>
  <c r="U394" i="36"/>
  <c r="U529" i="36"/>
  <c r="U399" i="36"/>
  <c r="U336" i="36"/>
  <c r="U549" i="36"/>
  <c r="U499" i="36"/>
  <c r="U559" i="36"/>
  <c r="U387" i="36"/>
  <c r="U551" i="36"/>
  <c r="U301" i="36"/>
  <c r="U338" i="36"/>
  <c r="U28" i="36"/>
  <c r="S28" i="36"/>
  <c r="U501" i="36"/>
  <c r="U253" i="36"/>
  <c r="U354" i="36"/>
  <c r="U535" i="36"/>
  <c r="U342" i="36"/>
  <c r="U307" i="36"/>
  <c r="U555" i="36"/>
  <c r="U250" i="36"/>
  <c r="U516" i="36"/>
  <c r="U256" i="36"/>
  <c r="U296" i="36"/>
  <c r="U357" i="36"/>
  <c r="U262" i="36"/>
  <c r="U434" i="36"/>
  <c r="U519" i="36"/>
  <c r="U490" i="36"/>
  <c r="U315" i="36"/>
  <c r="U414" i="36"/>
  <c r="U471" i="36"/>
  <c r="U386" i="36"/>
  <c r="U369" i="36"/>
  <c r="U282" i="36"/>
  <c r="U295" i="36"/>
  <c r="U470" i="36"/>
  <c r="S471" i="36"/>
  <c r="U469" i="36"/>
  <c r="U468" i="36"/>
  <c r="U467" i="36"/>
  <c r="U466" i="36"/>
  <c r="U465" i="36"/>
  <c r="U464" i="36"/>
  <c r="U463" i="36"/>
  <c r="U462" i="36"/>
  <c r="U461" i="36"/>
  <c r="U460" i="36"/>
  <c r="U459" i="36"/>
  <c r="U458" i="36"/>
  <c r="U457" i="36"/>
  <c r="U456" i="36"/>
  <c r="U455" i="36"/>
  <c r="U454" i="36"/>
  <c r="U453" i="36"/>
  <c r="U452" i="36"/>
  <c r="U451" i="36"/>
  <c r="U450" i="36"/>
  <c r="U449" i="36"/>
  <c r="U448" i="36"/>
  <c r="U447" i="36"/>
  <c r="U446" i="36"/>
  <c r="U445" i="36"/>
  <c r="U444" i="36"/>
  <c r="U443" i="36"/>
  <c r="U442" i="36"/>
  <c r="U441" i="36"/>
  <c r="U440" i="36"/>
  <c r="U439" i="36"/>
  <c r="R342" i="36"/>
  <c r="B342" i="36" s="1"/>
  <c r="R192" i="36"/>
  <c r="B192" i="36" s="1"/>
  <c r="R343" i="36"/>
  <c r="B343" i="36" s="1"/>
  <c r="R216" i="36"/>
  <c r="B216" i="36" s="1"/>
  <c r="R456" i="36"/>
  <c r="B456" i="36" s="1"/>
  <c r="R153" i="36"/>
  <c r="B153" i="36" s="1"/>
  <c r="R276" i="36"/>
  <c r="B276" i="36" s="1"/>
  <c r="R469" i="36"/>
  <c r="B469" i="36" s="1"/>
  <c r="S3" i="36"/>
  <c r="T9" i="34"/>
  <c r="R224" i="36"/>
  <c r="B224" i="36" s="1"/>
  <c r="R19" i="36"/>
  <c r="B19" i="36" s="1"/>
  <c r="R431" i="36"/>
  <c r="B431" i="36" s="1"/>
  <c r="R241" i="36"/>
  <c r="B241" i="36" s="1"/>
  <c r="R449" i="36"/>
  <c r="B449" i="36" s="1"/>
  <c r="R87" i="36"/>
  <c r="B87" i="36" s="1"/>
  <c r="R54" i="36"/>
  <c r="B54" i="36" s="1"/>
  <c r="R250" i="36"/>
  <c r="B250" i="36" s="1"/>
  <c r="R236" i="36"/>
  <c r="B236" i="36" s="1"/>
  <c r="R296" i="36"/>
  <c r="B296" i="36" s="1"/>
  <c r="R357" i="36"/>
  <c r="B357" i="36" s="1"/>
  <c r="R86" i="36"/>
  <c r="B86" i="36" s="1"/>
  <c r="R498" i="36"/>
  <c r="B498" i="36" s="1"/>
  <c r="R325" i="36"/>
  <c r="B325" i="36" s="1"/>
  <c r="R240" i="36"/>
  <c r="B240" i="36" s="1"/>
  <c r="R234" i="36"/>
  <c r="B234" i="36" s="1"/>
  <c r="R24" i="36"/>
  <c r="B24" i="36" s="1"/>
  <c r="R423" i="36"/>
  <c r="B423" i="36" s="1"/>
  <c r="R233" i="36"/>
  <c r="B233" i="36" s="1"/>
  <c r="R127" i="36"/>
  <c r="B127" i="36" s="1"/>
  <c r="R566" i="36"/>
  <c r="B566" i="36" s="1"/>
  <c r="R401" i="36"/>
  <c r="B401" i="36" s="1"/>
  <c r="R269" i="36"/>
  <c r="B269" i="36" s="1"/>
  <c r="R15" i="36"/>
  <c r="B15" i="36" s="1"/>
  <c r="R21" i="36"/>
  <c r="B21" i="36" s="1"/>
  <c r="R579" i="36"/>
  <c r="S580" i="36" s="1"/>
  <c r="R90" i="36"/>
  <c r="B90" i="36" s="1"/>
  <c r="R292" i="36"/>
  <c r="B292" i="36" s="1"/>
  <c r="R188" i="36"/>
  <c r="B188" i="36" s="1"/>
  <c r="R205" i="36"/>
  <c r="B205" i="36" s="1"/>
  <c r="R217" i="36"/>
  <c r="B217" i="36" s="1"/>
  <c r="R74" i="36"/>
  <c r="B74" i="36" s="1"/>
  <c r="R238" i="36"/>
  <c r="B238" i="36" s="1"/>
  <c r="R371" i="36"/>
  <c r="B371" i="36" s="1"/>
  <c r="R128" i="36"/>
  <c r="B128" i="36" s="1"/>
  <c r="R490" i="36"/>
  <c r="B490" i="36" s="1"/>
  <c r="R471" i="36"/>
  <c r="B471" i="36" s="1"/>
  <c r="R110" i="36"/>
  <c r="B110" i="36" s="1"/>
  <c r="R464" i="36"/>
  <c r="B464" i="36" s="1"/>
  <c r="R305" i="36"/>
  <c r="R140" i="36"/>
  <c r="B140" i="36" s="1"/>
  <c r="R69" i="36"/>
  <c r="B69" i="36" s="1"/>
  <c r="R429" i="36"/>
  <c r="B429" i="36" s="1"/>
  <c r="R405" i="36"/>
  <c r="B405" i="36" s="1"/>
  <c r="R334" i="36"/>
  <c r="B334" i="36" s="1"/>
  <c r="S334" i="36"/>
  <c r="R476" i="36"/>
  <c r="B476" i="36" s="1"/>
  <c r="R358" i="36"/>
  <c r="B358" i="36" s="1"/>
  <c r="R34" i="36"/>
  <c r="B34" i="36" s="1"/>
  <c r="R352" i="36"/>
  <c r="B352" i="36" s="1"/>
  <c r="R141" i="36"/>
  <c r="B141" i="36" s="1"/>
  <c r="R133" i="36"/>
  <c r="B133" i="36" s="1"/>
  <c r="R564" i="36"/>
  <c r="B564" i="36" s="1"/>
  <c r="R139" i="36"/>
  <c r="B139" i="36" s="1"/>
  <c r="R443" i="36"/>
  <c r="B443" i="36" s="1"/>
  <c r="R62" i="36"/>
  <c r="B62" i="36" s="1"/>
  <c r="R318" i="36"/>
  <c r="B318" i="36" s="1"/>
  <c r="R422" i="36"/>
  <c r="B422" i="36" s="1"/>
  <c r="R6" i="36"/>
  <c r="B6" i="36" s="1"/>
  <c r="S6" i="36"/>
  <c r="R500" i="36"/>
  <c r="B500" i="36" s="1"/>
  <c r="R10" i="36"/>
  <c r="B10" i="36" s="1"/>
  <c r="R166" i="36"/>
  <c r="B166" i="36" s="1"/>
  <c r="R477" i="36"/>
  <c r="B477" i="36" s="1"/>
  <c r="R43" i="36"/>
  <c r="B43" i="36" s="1"/>
  <c r="R436" i="36"/>
  <c r="B436" i="36" s="1"/>
  <c r="R333" i="36"/>
  <c r="B333" i="36" s="1"/>
  <c r="R230" i="36"/>
  <c r="B230" i="36" s="1"/>
  <c r="R112" i="36"/>
  <c r="B112" i="36" s="1"/>
  <c r="R16" i="36"/>
  <c r="B16" i="36" s="1"/>
  <c r="R67" i="36"/>
  <c r="B67" i="36" s="1"/>
  <c r="R96" i="36"/>
  <c r="B96" i="36" s="1"/>
  <c r="R495" i="36"/>
  <c r="B495" i="36" s="1"/>
  <c r="R482" i="36"/>
  <c r="B482" i="36" s="1"/>
  <c r="R252" i="36"/>
  <c r="B252" i="36" s="1"/>
  <c r="R382" i="36"/>
  <c r="B382" i="36" s="1"/>
  <c r="R575" i="36"/>
  <c r="R386" i="36"/>
  <c r="B386" i="36" s="1"/>
  <c r="R78" i="36"/>
  <c r="B78" i="36" s="1"/>
  <c r="R154" i="36"/>
  <c r="B154" i="36" s="1"/>
  <c r="R560" i="36"/>
  <c r="B560" i="36" s="1"/>
  <c r="R376" i="36"/>
  <c r="B376" i="36" s="1"/>
  <c r="R290" i="36"/>
  <c r="B290" i="36" s="1"/>
  <c r="R219" i="36"/>
  <c r="B219" i="36" s="1"/>
  <c r="S219" i="36"/>
  <c r="R132" i="36"/>
  <c r="B132" i="36" s="1"/>
  <c r="R61" i="36"/>
  <c r="B61" i="36" s="1"/>
  <c r="R541" i="36"/>
  <c r="B541" i="36" s="1"/>
  <c r="R247" i="36"/>
  <c r="B247" i="36" s="1"/>
  <c r="R381" i="36"/>
  <c r="B381" i="36" s="1"/>
  <c r="S381" i="36"/>
  <c r="R263" i="36"/>
  <c r="B263" i="36" s="1"/>
  <c r="R323" i="36"/>
  <c r="B323" i="36" s="1"/>
  <c r="R279" i="36"/>
  <c r="B279" i="36" s="1"/>
  <c r="R310" i="36"/>
  <c r="B310" i="36" s="1"/>
  <c r="R529" i="36"/>
  <c r="B529" i="36" s="1"/>
  <c r="R407" i="36"/>
  <c r="B407" i="36" s="1"/>
  <c r="R344" i="36"/>
  <c r="B344" i="36" s="1"/>
  <c r="R281" i="36"/>
  <c r="B281" i="36" s="1"/>
  <c r="R218" i="36"/>
  <c r="B218" i="36" s="1"/>
  <c r="S218" i="36"/>
  <c r="R548" i="36"/>
  <c r="B548" i="36" s="1"/>
  <c r="R308" i="36"/>
  <c r="B308" i="36" s="1"/>
  <c r="R64" i="36"/>
  <c r="B64" i="36" s="1"/>
  <c r="R362" i="36"/>
  <c r="B362" i="36" s="1"/>
  <c r="R109" i="36"/>
  <c r="B109" i="36" s="1"/>
  <c r="R509" i="36"/>
  <c r="B509" i="36" s="1"/>
  <c r="R261" i="36"/>
  <c r="B261" i="36" s="1"/>
  <c r="R572" i="36"/>
  <c r="B572" i="36" s="1"/>
  <c r="R346" i="36"/>
  <c r="B346" i="36" s="1"/>
  <c r="R101" i="36"/>
  <c r="B101" i="36" s="1"/>
  <c r="R459" i="36"/>
  <c r="B459" i="36" s="1"/>
  <c r="R206" i="36"/>
  <c r="B206" i="36" s="1"/>
  <c r="R538" i="36"/>
  <c r="B538" i="36" s="1"/>
  <c r="R235" i="36"/>
  <c r="B235" i="36" s="1"/>
  <c r="R194" i="36"/>
  <c r="B194" i="36" s="1"/>
  <c r="R131" i="36"/>
  <c r="B131" i="36" s="1"/>
  <c r="R68" i="36"/>
  <c r="B68" i="36" s="1"/>
  <c r="R5" i="36"/>
  <c r="B5" i="36" s="1"/>
  <c r="S5" i="36"/>
  <c r="R411" i="36"/>
  <c r="B411" i="36" s="1"/>
  <c r="R167" i="36"/>
  <c r="B167" i="36" s="1"/>
  <c r="R483" i="36"/>
  <c r="B483" i="36" s="1"/>
  <c r="R267" i="36"/>
  <c r="B267" i="36" s="1"/>
  <c r="R30" i="36"/>
  <c r="B30" i="36" s="1"/>
  <c r="R537" i="36"/>
  <c r="B537" i="36" s="1"/>
  <c r="R503" i="36"/>
  <c r="B503" i="36" s="1"/>
  <c r="R287" i="36"/>
  <c r="B287" i="36" s="1"/>
  <c r="R47" i="36"/>
  <c r="B47" i="36" s="1"/>
  <c r="R180" i="36"/>
  <c r="B180" i="36" s="1"/>
  <c r="S180" i="36"/>
  <c r="R374" i="36"/>
  <c r="B374" i="36" s="1"/>
  <c r="R492" i="36"/>
  <c r="B492" i="36" s="1"/>
  <c r="R458" i="36"/>
  <c r="B458" i="36" s="1"/>
  <c r="R134" i="36"/>
  <c r="B134" i="36" s="1"/>
  <c r="S134" i="36"/>
  <c r="R59" i="36"/>
  <c r="B59" i="36" s="1"/>
  <c r="R454" i="36"/>
  <c r="B454" i="36" s="1"/>
  <c r="R201" i="36"/>
  <c r="B201" i="36" s="1"/>
  <c r="R20" i="36"/>
  <c r="B20" i="36" s="1"/>
  <c r="R420" i="36"/>
  <c r="B420" i="36" s="1"/>
  <c r="R317" i="36"/>
  <c r="B317" i="36" s="1"/>
  <c r="R215" i="36"/>
  <c r="B215" i="36" s="1"/>
  <c r="R80" i="36"/>
  <c r="B80" i="36" s="1"/>
  <c r="R284" i="36"/>
  <c r="B284" i="36" s="1"/>
  <c r="R470" i="36"/>
  <c r="R557" i="36"/>
  <c r="B557" i="36" s="1"/>
  <c r="R487" i="36"/>
  <c r="B487" i="36" s="1"/>
  <c r="R552" i="36"/>
  <c r="B552" i="36" s="1"/>
  <c r="R221" i="36"/>
  <c r="B221" i="36" s="1"/>
  <c r="R568" i="36"/>
  <c r="B568" i="36" s="1"/>
  <c r="R355" i="36"/>
  <c r="B355" i="36" s="1"/>
  <c r="R39" i="36"/>
  <c r="B39" i="36" s="1"/>
  <c r="R114" i="36"/>
  <c r="B114" i="36" s="1"/>
  <c r="R440" i="36"/>
  <c r="B440" i="36" s="1"/>
  <c r="R369" i="36"/>
  <c r="B369" i="36" s="1"/>
  <c r="R282" i="36"/>
  <c r="B282" i="36" s="1"/>
  <c r="R203" i="36"/>
  <c r="B203" i="36" s="1"/>
  <c r="R124" i="36"/>
  <c r="B124" i="36" s="1"/>
  <c r="R53" i="36"/>
  <c r="B53" i="36" s="1"/>
  <c r="R526" i="36"/>
  <c r="B526" i="36" s="1"/>
  <c r="R73" i="36"/>
  <c r="B73" i="36" s="1"/>
  <c r="S73" i="36"/>
  <c r="R350" i="36"/>
  <c r="B350" i="36" s="1"/>
  <c r="S350" i="36"/>
  <c r="R445" i="36"/>
  <c r="B445" i="36" s="1"/>
  <c r="R197" i="36"/>
  <c r="B197" i="36" s="1"/>
  <c r="R185" i="36"/>
  <c r="B185" i="36" s="1"/>
  <c r="R231" i="36"/>
  <c r="B231" i="36" s="1"/>
  <c r="S231" i="36"/>
  <c r="R521" i="36"/>
  <c r="B521" i="36" s="1"/>
  <c r="R463" i="36"/>
  <c r="B463" i="36" s="1"/>
  <c r="R399" i="36"/>
  <c r="B399" i="36" s="1"/>
  <c r="R336" i="36"/>
  <c r="B336" i="36" s="1"/>
  <c r="S336" i="36"/>
  <c r="R273" i="36"/>
  <c r="B273" i="36" s="1"/>
  <c r="R210" i="36"/>
  <c r="B210" i="36" s="1"/>
  <c r="R517" i="36"/>
  <c r="B517" i="36" s="1"/>
  <c r="R277" i="36"/>
  <c r="B277" i="36" s="1"/>
  <c r="R32" i="36"/>
  <c r="B32" i="36" s="1"/>
  <c r="R322" i="36"/>
  <c r="B322" i="36" s="1"/>
  <c r="S322" i="36"/>
  <c r="R77" i="36"/>
  <c r="B77" i="36" s="1"/>
  <c r="R480" i="36"/>
  <c r="B480" i="36" s="1"/>
  <c r="R229" i="36"/>
  <c r="R546" i="36"/>
  <c r="B546" i="36" s="1"/>
  <c r="R314" i="36"/>
  <c r="B314" i="36" s="1"/>
  <c r="R70" i="36"/>
  <c r="B70" i="36" s="1"/>
  <c r="R427" i="36"/>
  <c r="B427" i="36" s="1"/>
  <c r="R175" i="36"/>
  <c r="B175" i="36" s="1"/>
  <c r="R507" i="36"/>
  <c r="B507" i="36" s="1"/>
  <c r="R196" i="36"/>
  <c r="B196" i="36" s="1"/>
  <c r="R187" i="36"/>
  <c r="B187" i="36" s="1"/>
  <c r="R123" i="36"/>
  <c r="B123" i="36" s="1"/>
  <c r="R60" i="36"/>
  <c r="B60" i="36" s="1"/>
  <c r="R518" i="36"/>
  <c r="B518" i="36" s="1"/>
  <c r="R379" i="36"/>
  <c r="B379" i="36" s="1"/>
  <c r="R135" i="36"/>
  <c r="B135" i="36" s="1"/>
  <c r="R457" i="36"/>
  <c r="B457" i="36" s="1"/>
  <c r="R243" i="36"/>
  <c r="B243" i="36" s="1"/>
  <c r="R446" i="36"/>
  <c r="B446" i="36" s="1"/>
  <c r="R437" i="36"/>
  <c r="B437" i="36" s="1"/>
  <c r="R129" i="36"/>
  <c r="B129" i="36" s="1"/>
  <c r="S129" i="36"/>
  <c r="R567" i="36"/>
  <c r="B567" i="36" s="1"/>
  <c r="R76" i="36"/>
  <c r="B76" i="36" s="1"/>
  <c r="R225" i="36"/>
  <c r="B225" i="36" s="1"/>
  <c r="R402" i="36"/>
  <c r="B402" i="36" s="1"/>
  <c r="R484" i="36"/>
  <c r="B484" i="36" s="1"/>
  <c r="R426" i="36"/>
  <c r="B426" i="36" s="1"/>
  <c r="R102" i="36"/>
  <c r="B102" i="36" s="1"/>
  <c r="R35" i="36"/>
  <c r="B35" i="36" s="1"/>
  <c r="R430" i="36"/>
  <c r="B430" i="36" s="1"/>
  <c r="R178" i="36"/>
  <c r="B178" i="36" s="1"/>
  <c r="R543" i="36"/>
  <c r="B543" i="36" s="1"/>
  <c r="R412" i="36"/>
  <c r="B412" i="36" s="1"/>
  <c r="R309" i="36"/>
  <c r="B309" i="36" s="1"/>
  <c r="R207" i="36"/>
  <c r="B207" i="36" s="1"/>
  <c r="S207" i="36"/>
  <c r="R65" i="36"/>
  <c r="B65" i="36" s="1"/>
  <c r="R244" i="36"/>
  <c r="B244" i="36" s="1"/>
  <c r="S244" i="36"/>
  <c r="R438" i="36"/>
  <c r="B438" i="36" s="1"/>
  <c r="S438" i="36"/>
  <c r="R404" i="36"/>
  <c r="B404" i="36" s="1"/>
  <c r="R479" i="36"/>
  <c r="B479" i="36" s="1"/>
  <c r="R545" i="36"/>
  <c r="B545" i="36" s="1"/>
  <c r="R473" i="36"/>
  <c r="B473" i="36" s="1"/>
  <c r="R189" i="36"/>
  <c r="R311" i="36"/>
  <c r="B311" i="36" s="1"/>
  <c r="R300" i="36"/>
  <c r="B300" i="36" s="1"/>
  <c r="R8" i="36"/>
  <c r="B8" i="36" s="1"/>
  <c r="R12" i="36"/>
  <c r="B12" i="36" s="1"/>
  <c r="R432" i="36"/>
  <c r="B432" i="36" s="1"/>
  <c r="R361" i="36"/>
  <c r="B361" i="36" s="1"/>
  <c r="R274" i="36"/>
  <c r="B274" i="36" s="1"/>
  <c r="R195" i="36"/>
  <c r="B195" i="36" s="1"/>
  <c r="R116" i="36"/>
  <c r="B116" i="36" s="1"/>
  <c r="R45" i="36"/>
  <c r="B45" i="36" s="1"/>
  <c r="R510" i="36"/>
  <c r="B510" i="36" s="1"/>
  <c r="R89" i="36"/>
  <c r="B89" i="36" s="1"/>
  <c r="R295" i="36"/>
  <c r="B295" i="36" s="1"/>
  <c r="R50" i="36"/>
  <c r="B50" i="36" s="1"/>
  <c r="R208" i="36"/>
  <c r="B208" i="36" s="1"/>
  <c r="R161" i="36"/>
  <c r="B161" i="36" s="1"/>
  <c r="R137" i="36"/>
  <c r="B137" i="36" s="1"/>
  <c r="R554" i="36"/>
  <c r="B554" i="36" s="1"/>
  <c r="R368" i="36"/>
  <c r="B368" i="36" s="1"/>
  <c r="R576" i="36"/>
  <c r="B576" i="36" s="1"/>
  <c r="R159" i="36"/>
  <c r="B159" i="36" s="1"/>
  <c r="R504" i="36"/>
  <c r="B504" i="36" s="1"/>
  <c r="R433" i="36"/>
  <c r="B433" i="36" s="1"/>
  <c r="R301" i="36"/>
  <c r="B301" i="36" s="1"/>
  <c r="R91" i="36"/>
  <c r="B91" i="36" s="1"/>
  <c r="R501" i="36"/>
  <c r="B501" i="36" s="1"/>
  <c r="R17" i="36"/>
  <c r="B17" i="36" s="1"/>
  <c r="R354" i="36"/>
  <c r="B354" i="36" s="1"/>
  <c r="R106" i="36"/>
  <c r="B106" i="36" s="1"/>
  <c r="R555" i="36"/>
  <c r="B555" i="36" s="1"/>
  <c r="R516" i="36"/>
  <c r="B516" i="36" s="1"/>
  <c r="R256" i="36"/>
  <c r="B256" i="36" s="1"/>
  <c r="R98" i="36"/>
  <c r="B98" i="36" s="1"/>
  <c r="R262" i="36"/>
  <c r="B262" i="36" s="1"/>
  <c r="R434" i="36"/>
  <c r="B434" i="36" s="1"/>
  <c r="R223" i="36"/>
  <c r="B223" i="36" s="1"/>
  <c r="R31" i="36"/>
  <c r="B31" i="36" s="1"/>
  <c r="R142" i="36"/>
  <c r="B142" i="36" s="1"/>
  <c r="R392" i="36"/>
  <c r="B392" i="36" s="1"/>
  <c r="R148" i="36"/>
  <c r="B148" i="36" s="1"/>
  <c r="R496" i="36"/>
  <c r="B496" i="36" s="1"/>
  <c r="R11" i="36"/>
  <c r="B11" i="36" s="1"/>
  <c r="R97" i="36"/>
  <c r="B97" i="36" s="1"/>
  <c r="R413" i="36"/>
  <c r="B413" i="36" s="1"/>
  <c r="R544" i="36"/>
  <c r="B544" i="36" s="1"/>
  <c r="R360" i="36"/>
  <c r="B360" i="36" s="1"/>
  <c r="S360" i="36"/>
  <c r="R520" i="36"/>
  <c r="B520" i="36" s="1"/>
  <c r="R417" i="36"/>
  <c r="B417" i="36" s="1"/>
  <c r="R324" i="36"/>
  <c r="B324" i="36" s="1"/>
  <c r="R165" i="36"/>
  <c r="B165" i="36" s="1"/>
  <c r="R9" i="36"/>
  <c r="B9" i="36" s="1"/>
  <c r="R147" i="36"/>
  <c r="B147" i="36" s="1"/>
  <c r="R474" i="36"/>
  <c r="B474" i="36" s="1"/>
  <c r="R85" i="36"/>
  <c r="B85" i="36" s="1"/>
  <c r="R326" i="36"/>
  <c r="B326" i="36" s="1"/>
  <c r="R416" i="36"/>
  <c r="B416" i="36" s="1"/>
  <c r="R508" i="36"/>
  <c r="B508" i="36" s="1"/>
  <c r="R272" i="36"/>
  <c r="B272" i="36" s="1"/>
  <c r="R55" i="36"/>
  <c r="B55" i="36" s="1"/>
  <c r="R414" i="36"/>
  <c r="B414" i="36" s="1"/>
  <c r="R478" i="36"/>
  <c r="B478" i="36" s="1"/>
  <c r="R289" i="36"/>
  <c r="B289" i="36" s="1"/>
  <c r="R574" i="36"/>
  <c r="B574" i="36" s="1"/>
  <c r="R385" i="36"/>
  <c r="B385" i="36" s="1"/>
  <c r="R540" i="36"/>
  <c r="B540" i="36" s="1"/>
  <c r="R25" i="36"/>
  <c r="B25" i="36" s="1"/>
  <c r="R485" i="36"/>
  <c r="B485" i="36" s="1"/>
  <c r="R275" i="36"/>
  <c r="B275" i="36" s="1"/>
  <c r="S275" i="36"/>
  <c r="R75" i="36"/>
  <c r="B75" i="36" s="1"/>
  <c r="R198" i="36"/>
  <c r="B198" i="36" s="1"/>
  <c r="R299" i="36"/>
  <c r="B299" i="36" s="1"/>
  <c r="R511" i="36"/>
  <c r="B511" i="36" s="1"/>
  <c r="S511" i="36"/>
  <c r="R321" i="36"/>
  <c r="B321" i="36" s="1"/>
  <c r="R186" i="36"/>
  <c r="B186" i="36" s="1"/>
  <c r="R455" i="36"/>
  <c r="B455" i="36" s="1"/>
  <c r="R328" i="36"/>
  <c r="B328" i="36" s="1"/>
  <c r="R493" i="36"/>
  <c r="B493" i="36" s="1"/>
  <c r="R291" i="36"/>
  <c r="B291" i="36" s="1"/>
  <c r="R183" i="36"/>
  <c r="B183" i="36" s="1"/>
  <c r="R283" i="36"/>
  <c r="B283" i="36" s="1"/>
  <c r="R143" i="36"/>
  <c r="B143" i="36" s="1"/>
  <c r="S143" i="36"/>
  <c r="R157" i="36"/>
  <c r="B157" i="36" s="1"/>
  <c r="R115" i="36"/>
  <c r="B115" i="36" s="1"/>
  <c r="R536" i="36"/>
  <c r="R103" i="36"/>
  <c r="B103" i="36" s="1"/>
  <c r="R212" i="36"/>
  <c r="B212" i="36" s="1"/>
  <c r="R359" i="36"/>
  <c r="B359" i="36" s="1"/>
  <c r="S359" i="36"/>
  <c r="R298" i="36"/>
  <c r="B298" i="36" s="1"/>
  <c r="R397" i="36"/>
  <c r="B397" i="36" s="1"/>
  <c r="R573" i="36"/>
  <c r="B573" i="36" s="1"/>
  <c r="R349" i="36"/>
  <c r="B349" i="36" s="1"/>
  <c r="S349" i="36"/>
  <c r="R14" i="36"/>
  <c r="B14" i="36" s="1"/>
  <c r="R547" i="36"/>
  <c r="B547" i="36" s="1"/>
  <c r="R136" i="36"/>
  <c r="B136" i="36" s="1"/>
  <c r="R394" i="36"/>
  <c r="B394" i="36" s="1"/>
  <c r="R462" i="36"/>
  <c r="B462" i="36" s="1"/>
  <c r="R452" i="36"/>
  <c r="B452" i="36" s="1"/>
  <c r="R398" i="36"/>
  <c r="B398" i="36" s="1"/>
  <c r="S398" i="36"/>
  <c r="R170" i="36"/>
  <c r="B170" i="36" s="1"/>
  <c r="R512" i="36"/>
  <c r="B512" i="36" s="1"/>
  <c r="R396" i="36"/>
  <c r="B396" i="36" s="1"/>
  <c r="R294" i="36"/>
  <c r="B294" i="36" s="1"/>
  <c r="R191" i="36"/>
  <c r="B191" i="36" s="1"/>
  <c r="R33" i="36"/>
  <c r="B33" i="36" s="1"/>
  <c r="R213" i="36"/>
  <c r="B213" i="36" s="1"/>
  <c r="R390" i="36"/>
  <c r="B390" i="36" s="1"/>
  <c r="R372" i="36"/>
  <c r="R448" i="36"/>
  <c r="B448" i="36" s="1"/>
  <c r="R530" i="36"/>
  <c r="B530" i="36" s="1"/>
  <c r="R442" i="36"/>
  <c r="B442" i="36" s="1"/>
  <c r="R158" i="36"/>
  <c r="B158" i="36" s="1"/>
  <c r="R138" i="36"/>
  <c r="B138" i="36" s="1"/>
  <c r="R578" i="36"/>
  <c r="B578" i="36" s="1"/>
  <c r="R260" i="36"/>
  <c r="B260" i="36" s="1"/>
  <c r="R406" i="36"/>
  <c r="B406" i="36" s="1"/>
  <c r="R475" i="36"/>
  <c r="B475" i="36" s="1"/>
  <c r="S475" i="36"/>
  <c r="R424" i="36"/>
  <c r="B424" i="36" s="1"/>
  <c r="R353" i="36"/>
  <c r="B353" i="36" s="1"/>
  <c r="R266" i="36"/>
  <c r="B266" i="36" s="1"/>
  <c r="R172" i="36"/>
  <c r="B172" i="36" s="1"/>
  <c r="R108" i="36"/>
  <c r="B108" i="36" s="1"/>
  <c r="R37" i="36"/>
  <c r="B37" i="36" s="1"/>
  <c r="R486" i="36"/>
  <c r="B486" i="36" s="1"/>
  <c r="R453" i="36"/>
  <c r="B453" i="36" s="1"/>
  <c r="R200" i="36"/>
  <c r="B200" i="36" s="1"/>
  <c r="R303" i="36"/>
  <c r="B303" i="36" s="1"/>
  <c r="R113" i="36"/>
  <c r="B113" i="36" s="1"/>
  <c r="R81" i="36"/>
  <c r="B81" i="36" s="1"/>
  <c r="R105" i="36"/>
  <c r="B105" i="36" s="1"/>
  <c r="R570" i="36"/>
  <c r="B570" i="36" s="1"/>
  <c r="R505" i="36"/>
  <c r="B505" i="36" s="1"/>
  <c r="R447" i="36"/>
  <c r="B447" i="36" s="1"/>
  <c r="S447" i="36"/>
  <c r="R383" i="36"/>
  <c r="B383" i="36" s="1"/>
  <c r="R320" i="36"/>
  <c r="B320" i="36" s="1"/>
  <c r="R257" i="36"/>
  <c r="B257" i="36" s="1"/>
  <c r="R549" i="36"/>
  <c r="B549" i="36" s="1"/>
  <c r="R467" i="36"/>
  <c r="B467" i="36" s="1"/>
  <c r="R214" i="36"/>
  <c r="B214" i="36" s="1"/>
  <c r="R531" i="36"/>
  <c r="B531" i="36" s="1"/>
  <c r="R259" i="36"/>
  <c r="B259" i="36" s="1"/>
  <c r="R23" i="36"/>
  <c r="B23" i="36" s="1"/>
  <c r="R419" i="36"/>
  <c r="B419" i="36" s="1"/>
  <c r="S419" i="36"/>
  <c r="R151" i="36"/>
  <c r="B151" i="36" s="1"/>
  <c r="R491" i="36"/>
  <c r="B491" i="36" s="1"/>
  <c r="R251" i="36"/>
  <c r="B251" i="36" s="1"/>
  <c r="R7" i="36"/>
  <c r="B7" i="36" s="1"/>
  <c r="S7" i="36"/>
  <c r="R364" i="36"/>
  <c r="B364" i="36" s="1"/>
  <c r="R111" i="36"/>
  <c r="B111" i="36" s="1"/>
  <c r="R425" i="36"/>
  <c r="B425" i="36" s="1"/>
  <c r="R125" i="36"/>
  <c r="B125" i="36" s="1"/>
  <c r="R171" i="36"/>
  <c r="B171" i="36" s="1"/>
  <c r="R107" i="36"/>
  <c r="B107" i="36" s="1"/>
  <c r="S107" i="36"/>
  <c r="R44" i="36"/>
  <c r="B44" i="36" s="1"/>
  <c r="R558" i="36"/>
  <c r="B558" i="36" s="1"/>
  <c r="R316" i="36"/>
  <c r="B316" i="36" s="1"/>
  <c r="R71" i="36"/>
  <c r="R409" i="36"/>
  <c r="B409" i="36" s="1"/>
  <c r="R181" i="36"/>
  <c r="B181" i="36" s="1"/>
  <c r="R280" i="36"/>
  <c r="B280" i="36" s="1"/>
  <c r="R211" i="36"/>
  <c r="B211" i="36" s="1"/>
  <c r="R389" i="36"/>
  <c r="B389" i="36" s="1"/>
  <c r="R532" i="36"/>
  <c r="B532" i="36" s="1"/>
  <c r="R72" i="36"/>
  <c r="B72" i="36" s="1"/>
  <c r="S72" i="36"/>
  <c r="R494" i="36"/>
  <c r="B494" i="36" s="1"/>
  <c r="R522" i="36"/>
  <c r="B522" i="36" s="1"/>
  <c r="R539" i="36"/>
  <c r="B539" i="36" s="1"/>
  <c r="R104" i="36"/>
  <c r="B104" i="36" s="1"/>
  <c r="R363" i="36"/>
  <c r="B363" i="36" s="1"/>
  <c r="R319" i="36"/>
  <c r="B319" i="36" s="1"/>
  <c r="R246" i="36"/>
  <c r="B246" i="36" s="1"/>
  <c r="R351" i="36"/>
  <c r="B351" i="36" s="1"/>
  <c r="R146" i="36"/>
  <c r="B146" i="36" s="1"/>
  <c r="R488" i="36"/>
  <c r="B488" i="36" s="1"/>
  <c r="R388" i="36"/>
  <c r="B388" i="36" s="1"/>
  <c r="R286" i="36"/>
  <c r="B286" i="36" s="1"/>
  <c r="R184" i="36"/>
  <c r="B184" i="36" s="1"/>
  <c r="R18" i="36"/>
  <c r="B18" i="36" s="1"/>
  <c r="R182" i="36"/>
  <c r="B182" i="36" s="1"/>
  <c r="R264" i="36"/>
  <c r="B264" i="36" s="1"/>
  <c r="R302" i="36"/>
  <c r="B302" i="36" s="1"/>
  <c r="S302" i="36"/>
  <c r="R534" i="36"/>
  <c r="B534" i="36" s="1"/>
  <c r="R514" i="36"/>
  <c r="B514" i="36" s="1"/>
  <c r="R410" i="36"/>
  <c r="B410" i="36" s="1"/>
  <c r="R126" i="36"/>
  <c r="B126" i="36" s="1"/>
  <c r="R82" i="36"/>
  <c r="B82" i="36" s="1"/>
  <c r="R571" i="36"/>
  <c r="B571" i="36" s="1"/>
  <c r="R367" i="36"/>
  <c r="B367" i="36" s="1"/>
  <c r="R278" i="36"/>
  <c r="B278" i="36" s="1"/>
  <c r="R408" i="36"/>
  <c r="B408" i="36" s="1"/>
  <c r="R345" i="36"/>
  <c r="B345" i="36" s="1"/>
  <c r="R258" i="36"/>
  <c r="B258" i="36" s="1"/>
  <c r="R164" i="36"/>
  <c r="B164" i="36" s="1"/>
  <c r="R100" i="36"/>
  <c r="B100" i="36" s="1"/>
  <c r="R22" i="36"/>
  <c r="B22" i="36" s="1"/>
  <c r="R150" i="36"/>
  <c r="B150" i="36" s="1"/>
  <c r="R271" i="36"/>
  <c r="B271" i="36" s="1"/>
  <c r="R177" i="36"/>
  <c r="B177" i="36" s="1"/>
  <c r="R145" i="36"/>
  <c r="B145" i="36" s="1"/>
  <c r="R169" i="36"/>
  <c r="B169" i="36" s="1"/>
  <c r="R58" i="36"/>
  <c r="B58" i="36" s="1"/>
  <c r="R489" i="36"/>
  <c r="B489" i="36" s="1"/>
  <c r="R403" i="36"/>
  <c r="B403" i="36" s="1"/>
  <c r="R204" i="36"/>
  <c r="B204" i="36" s="1"/>
  <c r="R356" i="36"/>
  <c r="B356" i="36" s="1"/>
  <c r="R551" i="36"/>
  <c r="B551" i="36" s="1"/>
  <c r="S551" i="36"/>
  <c r="R48" i="36"/>
  <c r="B48" i="36" s="1"/>
  <c r="R155" i="36"/>
  <c r="B155" i="36" s="1"/>
  <c r="R28" i="36"/>
  <c r="R253" i="36"/>
  <c r="B253" i="36" s="1"/>
  <c r="R117" i="36"/>
  <c r="B117" i="36" s="1"/>
  <c r="R535" i="36"/>
  <c r="B535" i="36" s="1"/>
  <c r="R307" i="36"/>
  <c r="B307" i="36" s="1"/>
  <c r="S307" i="36"/>
  <c r="R199" i="36"/>
  <c r="B199" i="36" s="1"/>
  <c r="S199" i="36"/>
  <c r="R57" i="36"/>
  <c r="B57" i="36" s="1"/>
  <c r="R26" i="36"/>
  <c r="B26" i="36" s="1"/>
  <c r="R460" i="36"/>
  <c r="B460" i="36" s="1"/>
  <c r="R160" i="36"/>
  <c r="B160" i="36" s="1"/>
  <c r="R193" i="36"/>
  <c r="B193" i="36" s="1"/>
  <c r="R542" i="36"/>
  <c r="B542" i="36" s="1"/>
  <c r="R347" i="36"/>
  <c r="B347" i="36" s="1"/>
  <c r="R553" i="36"/>
  <c r="R49" i="36"/>
  <c r="B49" i="36" s="1"/>
  <c r="R313" i="36"/>
  <c r="B313" i="36" s="1"/>
  <c r="R84" i="36"/>
  <c r="B84" i="36" s="1"/>
  <c r="R461" i="36"/>
  <c r="B461" i="36" s="1"/>
  <c r="R239" i="36"/>
  <c r="B239" i="36" s="1"/>
  <c r="R421" i="36"/>
  <c r="B421" i="36" s="1"/>
  <c r="R481" i="36"/>
  <c r="B481" i="36" s="1"/>
  <c r="R297" i="36"/>
  <c r="B297" i="36" s="1"/>
  <c r="R173" i="36"/>
  <c r="B173" i="36" s="1"/>
  <c r="R56" i="36"/>
  <c r="B56" i="36" s="1"/>
  <c r="R525" i="36"/>
  <c r="B525" i="36" s="1"/>
  <c r="R306" i="36"/>
  <c r="B306" i="36" s="1"/>
  <c r="R83" i="36"/>
  <c r="B83" i="36" s="1"/>
  <c r="S83" i="36"/>
  <c r="R222" i="36"/>
  <c r="B222" i="36" s="1"/>
  <c r="R330" i="36"/>
  <c r="B330" i="36" s="1"/>
  <c r="R527" i="36"/>
  <c r="B527" i="36" s="1"/>
  <c r="R120" i="36"/>
  <c r="B120" i="36" s="1"/>
  <c r="S120" i="36"/>
  <c r="R41" i="36"/>
  <c r="B41" i="36" s="1"/>
  <c r="R565" i="36"/>
  <c r="B565" i="36" s="1"/>
  <c r="R444" i="36"/>
  <c r="B444" i="36" s="1"/>
  <c r="R144" i="36"/>
  <c r="B144" i="36" s="1"/>
  <c r="R130" i="36"/>
  <c r="B130" i="36" s="1"/>
  <c r="R519" i="36"/>
  <c r="B519" i="36" s="1"/>
  <c r="R315" i="36"/>
  <c r="B315" i="36" s="1"/>
  <c r="R418" i="36"/>
  <c r="B418" i="36" s="1"/>
  <c r="R209" i="36"/>
  <c r="B209" i="36" s="1"/>
  <c r="R384" i="36"/>
  <c r="B384" i="36" s="1"/>
  <c r="R227" i="36"/>
  <c r="B227" i="36" s="1"/>
  <c r="R569" i="36"/>
  <c r="B569" i="36" s="1"/>
  <c r="R121" i="36"/>
  <c r="B121" i="36" s="1"/>
  <c r="R415" i="36"/>
  <c r="B415" i="36" s="1"/>
  <c r="R226" i="36"/>
  <c r="B226" i="36" s="1"/>
  <c r="R95" i="36"/>
  <c r="B95" i="36" s="1"/>
  <c r="R293" i="36"/>
  <c r="B293" i="36" s="1"/>
  <c r="S293" i="36"/>
  <c r="R370" i="36"/>
  <c r="B370" i="36" s="1"/>
  <c r="R237" i="36"/>
  <c r="B237" i="36" s="1"/>
  <c r="R202" i="36"/>
  <c r="B202" i="36" s="1"/>
  <c r="R13" i="36"/>
  <c r="B13" i="36" s="1"/>
  <c r="R515" i="36"/>
  <c r="B515" i="36" s="1"/>
  <c r="R428" i="36"/>
  <c r="B428" i="36" s="1"/>
  <c r="R94" i="36"/>
  <c r="B94" i="36" s="1"/>
  <c r="R248" i="36"/>
  <c r="B248" i="36" s="1"/>
  <c r="R577" i="36"/>
  <c r="B577" i="36" s="1"/>
  <c r="S577" i="36"/>
  <c r="R513" i="36"/>
  <c r="B513" i="36" s="1"/>
  <c r="R391" i="36"/>
  <c r="B391" i="36" s="1"/>
  <c r="R265" i="36"/>
  <c r="B265" i="36" s="1"/>
  <c r="R245" i="36"/>
  <c r="B245" i="36" s="1"/>
  <c r="R556" i="36"/>
  <c r="B556" i="36" s="1"/>
  <c r="R46" i="36"/>
  <c r="B46" i="36" s="1"/>
  <c r="R451" i="36"/>
  <c r="B451" i="36" s="1"/>
  <c r="R523" i="36"/>
  <c r="B523" i="36" s="1"/>
  <c r="R38" i="36"/>
  <c r="B38" i="36" s="1"/>
  <c r="R395" i="36"/>
  <c r="B395" i="36" s="1"/>
  <c r="R472" i="36"/>
  <c r="B472" i="36" s="1"/>
  <c r="R179" i="36"/>
  <c r="B179" i="36" s="1"/>
  <c r="R52" i="36"/>
  <c r="B52" i="36" s="1"/>
  <c r="R348" i="36"/>
  <c r="B348" i="36" s="1"/>
  <c r="R441" i="36"/>
  <c r="B441" i="36" s="1"/>
  <c r="R51" i="36"/>
  <c r="B51" i="36" s="1"/>
  <c r="S51" i="36"/>
  <c r="R562" i="36"/>
  <c r="B562" i="36" s="1"/>
  <c r="R497" i="36"/>
  <c r="B497" i="36" s="1"/>
  <c r="R439" i="36"/>
  <c r="B439" i="36" s="1"/>
  <c r="R375" i="36"/>
  <c r="B375" i="36" s="1"/>
  <c r="S375" i="36"/>
  <c r="R312" i="36"/>
  <c r="B312" i="36" s="1"/>
  <c r="R249" i="36"/>
  <c r="B249" i="36" s="1"/>
  <c r="R502" i="36"/>
  <c r="B502" i="36" s="1"/>
  <c r="R435" i="36"/>
  <c r="B435" i="36" s="1"/>
  <c r="R190" i="36"/>
  <c r="B190" i="36" s="1"/>
  <c r="R499" i="36"/>
  <c r="B499" i="36" s="1"/>
  <c r="R228" i="36"/>
  <c r="B228" i="36" s="1"/>
  <c r="R559" i="36"/>
  <c r="B559" i="36" s="1"/>
  <c r="R387" i="36"/>
  <c r="B387" i="36" s="1"/>
  <c r="S387" i="36"/>
  <c r="R119" i="36"/>
  <c r="B119" i="36" s="1"/>
  <c r="R465" i="36"/>
  <c r="B465" i="36" s="1"/>
  <c r="R220" i="36"/>
  <c r="B220" i="36" s="1"/>
  <c r="R561" i="36"/>
  <c r="B561" i="36" s="1"/>
  <c r="R332" i="36"/>
  <c r="B332" i="36" s="1"/>
  <c r="R79" i="36"/>
  <c r="B79" i="36" s="1"/>
  <c r="R393" i="36"/>
  <c r="B393" i="36" s="1"/>
  <c r="R93" i="36"/>
  <c r="B93" i="36" s="1"/>
  <c r="R163" i="36"/>
  <c r="B163" i="36" s="1"/>
  <c r="S163" i="36"/>
  <c r="R99" i="36"/>
  <c r="B99" i="36" s="1"/>
  <c r="R36" i="36"/>
  <c r="B36" i="36" s="1"/>
  <c r="R533" i="36"/>
  <c r="B533" i="36" s="1"/>
  <c r="R285" i="36"/>
  <c r="B285" i="36" s="1"/>
  <c r="R40" i="36"/>
  <c r="B40" i="36" s="1"/>
  <c r="R377" i="36"/>
  <c r="B377" i="36" s="1"/>
  <c r="R149" i="36"/>
  <c r="B149" i="36" s="1"/>
  <c r="R162" i="36"/>
  <c r="B162" i="36" s="1"/>
  <c r="R29" i="36"/>
  <c r="B29" i="36" s="1"/>
  <c r="R366" i="36"/>
  <c r="B366" i="36" s="1"/>
  <c r="R331" i="36"/>
  <c r="B331" i="36" s="1"/>
  <c r="S331" i="36"/>
  <c r="R304" i="36"/>
  <c r="B304" i="36" s="1"/>
  <c r="R380" i="36"/>
  <c r="B380" i="36" s="1"/>
  <c r="R524" i="36"/>
  <c r="B524" i="36" s="1"/>
  <c r="R88" i="36"/>
  <c r="B88" i="36" s="1"/>
  <c r="R268" i="36"/>
  <c r="B268" i="36" s="1"/>
  <c r="R288" i="36"/>
  <c r="B288" i="36" s="1"/>
  <c r="S288" i="36"/>
  <c r="R152" i="36"/>
  <c r="B152" i="36" s="1"/>
  <c r="R327" i="36"/>
  <c r="B327" i="36" s="1"/>
  <c r="R122" i="36"/>
  <c r="B122" i="36" s="1"/>
  <c r="R468" i="36"/>
  <c r="B468" i="36" s="1"/>
  <c r="R365" i="36"/>
  <c r="B365" i="36" s="1"/>
  <c r="R270" i="36"/>
  <c r="B270" i="36" s="1"/>
  <c r="R168" i="36"/>
  <c r="B168" i="36" s="1"/>
  <c r="R466" i="36"/>
  <c r="B466" i="36" s="1"/>
  <c r="S466" i="36"/>
  <c r="R118" i="36"/>
  <c r="B118" i="36" s="1"/>
  <c r="R232" i="36"/>
  <c r="B232" i="36" s="1"/>
  <c r="R254" i="36"/>
  <c r="B254" i="36" s="1"/>
  <c r="R550" i="36"/>
  <c r="B550" i="36" s="1"/>
  <c r="R506" i="36"/>
  <c r="B506" i="36" s="1"/>
  <c r="R378" i="36"/>
  <c r="B378" i="36" s="1"/>
  <c r="R63" i="36"/>
  <c r="B63" i="36" s="1"/>
  <c r="R4" i="36"/>
  <c r="B4" i="36" s="1"/>
  <c r="S4" i="36"/>
  <c r="R563" i="36"/>
  <c r="B563" i="36" s="1"/>
  <c r="R174" i="36"/>
  <c r="B174" i="36" s="1"/>
  <c r="R335" i="36"/>
  <c r="B335" i="36" s="1"/>
  <c r="R176" i="36"/>
  <c r="B176" i="36" s="1"/>
  <c r="R400" i="36"/>
  <c r="B400" i="36" s="1"/>
  <c r="R329" i="36"/>
  <c r="B329" i="36" s="1"/>
  <c r="R242" i="36"/>
  <c r="B242" i="36" s="1"/>
  <c r="R156" i="36"/>
  <c r="B156" i="36" s="1"/>
  <c r="R92" i="36"/>
  <c r="B92" i="36" s="1"/>
  <c r="R528" i="36"/>
  <c r="B528" i="36" s="1"/>
  <c r="R27" i="36"/>
  <c r="B27" i="36" s="1"/>
  <c r="R66" i="36"/>
  <c r="B66" i="36" s="1"/>
  <c r="R255" i="36"/>
  <c r="B255" i="36" s="1"/>
  <c r="R373" i="36"/>
  <c r="B373" i="36" s="1"/>
  <c r="R42" i="36"/>
  <c r="B42" i="36" s="1"/>
  <c r="S42" i="36"/>
  <c r="R341" i="36"/>
  <c r="B341" i="36" s="1"/>
  <c r="R340" i="36"/>
  <c r="B340" i="36" s="1"/>
  <c r="R339" i="36"/>
  <c r="B339" i="36" s="1"/>
  <c r="R338" i="36"/>
  <c r="B338" i="36" s="1"/>
  <c r="R450" i="36"/>
  <c r="B450" i="36" s="1"/>
  <c r="S456" i="36"/>
  <c r="R337" i="36"/>
  <c r="B337" i="36" s="1"/>
  <c r="T251" i="34" l="1"/>
  <c r="B575" i="36"/>
  <c r="T580" i="34" s="1"/>
  <c r="T575" i="36"/>
  <c r="B305" i="36"/>
  <c r="T305" i="36"/>
  <c r="B372" i="36"/>
  <c r="T372" i="36"/>
  <c r="B71" i="36"/>
  <c r="T71" i="36"/>
  <c r="B189" i="36"/>
  <c r="T189" i="36"/>
  <c r="B579" i="36"/>
  <c r="T580" i="36"/>
  <c r="B28" i="36"/>
  <c r="T28" i="36"/>
  <c r="T485" i="34"/>
  <c r="B553" i="36"/>
  <c r="T553" i="36"/>
  <c r="B229" i="36"/>
  <c r="T229" i="36"/>
  <c r="T3" i="36"/>
  <c r="B470" i="36"/>
  <c r="T475" i="34" s="1"/>
  <c r="T471" i="36"/>
  <c r="B536" i="36"/>
  <c r="T537" i="36"/>
  <c r="S412" i="36"/>
  <c r="S94" i="36"/>
  <c r="S171" i="36"/>
  <c r="S195" i="36"/>
  <c r="S125" i="36"/>
  <c r="S103" i="36"/>
  <c r="S142" i="36"/>
  <c r="S304" i="36"/>
  <c r="S571" i="36"/>
  <c r="S450" i="36"/>
  <c r="S527" i="36"/>
  <c r="S444" i="36"/>
  <c r="S504" i="36"/>
  <c r="S194" i="36"/>
  <c r="S24" i="36"/>
  <c r="S411" i="36"/>
  <c r="S211" i="36"/>
  <c r="S558" i="36"/>
  <c r="S390" i="36"/>
  <c r="S445" i="36"/>
  <c r="S242" i="36"/>
  <c r="S69" i="36"/>
  <c r="S292" i="36"/>
  <c r="S568" i="36"/>
  <c r="S130" i="36"/>
  <c r="S58" i="36"/>
  <c r="S437" i="36"/>
  <c r="S338" i="36"/>
  <c r="S95" i="36"/>
  <c r="S84" i="36"/>
  <c r="S193" i="36"/>
  <c r="S403" i="36"/>
  <c r="S408" i="36"/>
  <c r="S280" i="36"/>
  <c r="S257" i="36"/>
  <c r="S37" i="36"/>
  <c r="S394" i="36"/>
  <c r="S397" i="36"/>
  <c r="S536" i="36"/>
  <c r="S402" i="36"/>
  <c r="S310" i="36"/>
  <c r="S495" i="36"/>
  <c r="S422" i="36"/>
  <c r="T343" i="36"/>
  <c r="S574" i="36"/>
  <c r="S420" i="36"/>
  <c r="S410" i="36"/>
  <c r="S303" i="36"/>
  <c r="S520" i="36"/>
  <c r="S457" i="36"/>
  <c r="S140" i="36"/>
  <c r="S209" i="36"/>
  <c r="S297" i="36"/>
  <c r="S281" i="36"/>
  <c r="S12" i="36"/>
  <c r="S20" i="36"/>
  <c r="S64" i="36"/>
  <c r="S90" i="36"/>
  <c r="S126" i="36"/>
  <c r="S512" i="36"/>
  <c r="S535" i="36"/>
  <c r="S210" i="36"/>
  <c r="S550" i="36"/>
  <c r="S268" i="36"/>
  <c r="S366" i="36"/>
  <c r="S347" i="36"/>
  <c r="S104" i="36"/>
  <c r="S316" i="36"/>
  <c r="S485" i="36"/>
  <c r="S116" i="36"/>
  <c r="S290" i="36"/>
  <c r="T8" i="34"/>
  <c r="T348" i="34"/>
  <c r="T339" i="34"/>
  <c r="T170" i="34"/>
  <c r="T44" i="34"/>
  <c r="T102" i="34"/>
  <c r="T91" i="34"/>
  <c r="T54" i="34"/>
  <c r="T419" i="34"/>
  <c r="T506" i="34"/>
  <c r="T118" i="34"/>
  <c r="T88" i="34"/>
  <c r="T383" i="34"/>
  <c r="T405" i="34"/>
  <c r="T505" i="34"/>
  <c r="T206" i="34"/>
  <c r="T396" i="34"/>
  <c r="T520" i="34"/>
  <c r="T334" i="34"/>
  <c r="T104" i="34"/>
  <c r="T231" i="34"/>
  <c r="T364" i="34"/>
  <c r="T166" i="34"/>
  <c r="T304" i="34"/>
  <c r="T283" i="34"/>
  <c r="T321" i="34"/>
  <c r="T556" i="34"/>
  <c r="T413" i="34"/>
  <c r="T457" i="34"/>
  <c r="T130" i="34"/>
  <c r="T559" i="34"/>
  <c r="T529" i="34"/>
  <c r="T533" i="34"/>
  <c r="T360" i="34"/>
  <c r="T379" i="34"/>
  <c r="T565" i="34"/>
  <c r="T327" i="34"/>
  <c r="T296" i="34"/>
  <c r="T244" i="34"/>
  <c r="T521" i="34"/>
  <c r="T226" i="34"/>
  <c r="T320" i="34"/>
  <c r="T67" i="34"/>
  <c r="T161" i="34"/>
  <c r="T507" i="34"/>
  <c r="T49" i="34"/>
  <c r="T433" i="34"/>
  <c r="T362" i="34"/>
  <c r="T483" i="34"/>
  <c r="T195" i="34"/>
  <c r="T278" i="34"/>
  <c r="T243" i="34"/>
  <c r="T259" i="34"/>
  <c r="T349" i="34"/>
  <c r="T32" i="34"/>
  <c r="T411" i="34"/>
  <c r="T389" i="34"/>
  <c r="T477" i="34"/>
  <c r="T313" i="34"/>
  <c r="T388" i="34"/>
  <c r="T100" i="34"/>
  <c r="T258" i="34"/>
  <c r="T57" i="34"/>
  <c r="T535" i="34"/>
  <c r="T525" i="34"/>
  <c r="T18" i="34"/>
  <c r="T217" i="34"/>
  <c r="T455" i="34"/>
  <c r="T230" i="34"/>
  <c r="T323" i="34"/>
  <c r="T167" i="34"/>
  <c r="T314" i="34"/>
  <c r="T157" i="34"/>
  <c r="T287" i="34"/>
  <c r="T133" i="34"/>
  <c r="T189" i="34"/>
  <c r="T255" i="34"/>
  <c r="T188" i="34"/>
  <c r="T374" i="34"/>
  <c r="T28" i="34"/>
  <c r="T330" i="34"/>
  <c r="T120" i="34"/>
  <c r="T115" i="34"/>
  <c r="T269" i="34"/>
  <c r="T524" i="34"/>
  <c r="T143" i="34"/>
  <c r="T307" i="34"/>
  <c r="T122" i="34"/>
  <c r="T338" i="34"/>
  <c r="T82" i="34"/>
  <c r="T427" i="34"/>
  <c r="T428" i="34"/>
  <c r="T16" i="34"/>
  <c r="T445" i="34"/>
  <c r="T22" i="34"/>
  <c r="T591" i="34"/>
  <c r="T96" i="34"/>
  <c r="T371" i="34"/>
  <c r="T197" i="34"/>
  <c r="T253" i="34"/>
  <c r="T185" i="34"/>
  <c r="T233" i="34"/>
  <c r="T252" i="34"/>
  <c r="T194" i="34"/>
  <c r="T238" i="34"/>
  <c r="T451" i="34"/>
  <c r="T499" i="34"/>
  <c r="T141" i="34"/>
  <c r="T515" i="34"/>
  <c r="T422" i="34"/>
  <c r="T551" i="34"/>
  <c r="T350" i="34"/>
  <c r="T77" i="34"/>
  <c r="T183" i="34"/>
  <c r="T518" i="34"/>
  <c r="T175" i="34"/>
  <c r="T297" i="34"/>
  <c r="T46" i="34"/>
  <c r="T404" i="34"/>
  <c r="T398" i="34"/>
  <c r="T322" i="34"/>
  <c r="T452" i="34"/>
  <c r="T462" i="34"/>
  <c r="T210" i="34"/>
  <c r="T426" i="34"/>
  <c r="T429" i="34"/>
  <c r="T579" i="34"/>
  <c r="T306" i="34"/>
  <c r="T55" i="34"/>
  <c r="T471" i="34"/>
  <c r="T547" i="34"/>
  <c r="T564" i="34"/>
  <c r="T501" i="34"/>
  <c r="T27" i="34"/>
  <c r="T23" i="34"/>
  <c r="T329" i="34"/>
  <c r="T79" i="34"/>
  <c r="T420" i="34"/>
  <c r="T114" i="34"/>
  <c r="T268" i="34"/>
  <c r="T394" i="34"/>
  <c r="T179" i="34"/>
  <c r="T593" i="34"/>
  <c r="T401" i="34"/>
  <c r="T177" i="34"/>
  <c r="T560" i="34"/>
  <c r="T164" i="34"/>
  <c r="T466" i="34"/>
  <c r="T588" i="34"/>
  <c r="T336" i="34"/>
  <c r="T508" i="34"/>
  <c r="T271" i="34"/>
  <c r="T513" i="34"/>
  <c r="T378" i="34"/>
  <c r="T522" i="34"/>
  <c r="T443" i="34"/>
  <c r="T71" i="34"/>
  <c r="T441" i="34"/>
  <c r="T83" i="34"/>
  <c r="T204" i="34"/>
  <c r="T492" i="34"/>
  <c r="T218" i="34"/>
  <c r="T240" i="34"/>
  <c r="T80" i="34"/>
  <c r="T121" i="34"/>
  <c r="T571" i="34"/>
  <c r="T431" i="34"/>
  <c r="T469" i="34"/>
  <c r="T214" i="34"/>
  <c r="T372" i="34"/>
  <c r="T290" i="34"/>
  <c r="T333" i="34"/>
  <c r="T397" i="34"/>
  <c r="T73" i="34"/>
  <c r="T173" i="34"/>
  <c r="T68" i="34"/>
  <c r="T368" i="34"/>
  <c r="T135" i="34"/>
  <c r="T301" i="34"/>
  <c r="T335" i="34"/>
  <c r="T94" i="34"/>
  <c r="T234" i="34"/>
  <c r="T69" i="34"/>
  <c r="T156" i="34"/>
  <c r="T514" i="34"/>
  <c r="T402" i="34"/>
  <c r="T382" i="34"/>
  <c r="T317" i="34"/>
  <c r="T280" i="34"/>
  <c r="T361" i="34"/>
  <c r="T50" i="34"/>
  <c r="T266" i="34"/>
  <c r="T417" i="34"/>
  <c r="T548" i="34"/>
  <c r="T351" i="34"/>
  <c r="T345" i="34"/>
  <c r="T86" i="34"/>
  <c r="T358" i="34"/>
  <c r="T246" i="34"/>
  <c r="T47" i="34"/>
  <c r="T567" i="34"/>
  <c r="T107" i="34"/>
  <c r="T373" i="34"/>
  <c r="T12" i="34"/>
  <c r="T221" i="34"/>
  <c r="T369" i="34"/>
  <c r="T284" i="34"/>
  <c r="T532" i="34"/>
  <c r="T98" i="34"/>
  <c r="T558" i="34"/>
  <c r="T581" i="34"/>
  <c r="T282" i="34"/>
  <c r="T45" i="34"/>
  <c r="T10" i="34"/>
  <c r="T227" i="34"/>
  <c r="T21" i="34"/>
  <c r="T488" i="34"/>
  <c r="T510" i="34"/>
  <c r="T72" i="34"/>
  <c r="T159" i="34"/>
  <c r="T126" i="34"/>
  <c r="T527" i="34"/>
  <c r="T340" i="34"/>
  <c r="T201" i="34"/>
  <c r="T414" i="34"/>
  <c r="T273" i="34"/>
  <c r="T289" i="34"/>
  <c r="T430" i="34"/>
  <c r="T43" i="34"/>
  <c r="T408" i="34"/>
  <c r="T347" i="34"/>
  <c r="T540" i="34"/>
  <c r="T341" i="34"/>
  <c r="T573" i="34"/>
  <c r="T52" i="34"/>
  <c r="T549" i="34"/>
  <c r="T90" i="34"/>
  <c r="T31" i="34"/>
  <c r="T421" i="34"/>
  <c r="T78" i="34"/>
  <c r="T543" i="34"/>
  <c r="T275" i="34"/>
  <c r="T19" i="34"/>
  <c r="T298" i="34"/>
  <c r="T155" i="34"/>
  <c r="T568" i="34"/>
  <c r="T41" i="34"/>
  <c r="T84" i="34"/>
  <c r="T538" i="34"/>
  <c r="T504" i="34"/>
  <c r="T470" i="34"/>
  <c r="T272" i="34"/>
  <c r="T15" i="34"/>
  <c r="T381" i="34"/>
  <c r="T134" i="34"/>
  <c r="T285" i="34"/>
  <c r="T279" i="34"/>
  <c r="T294" i="34"/>
  <c r="T592" i="34"/>
  <c r="T325" i="34"/>
  <c r="T493" i="34"/>
  <c r="T124" i="34"/>
  <c r="T191" i="34"/>
  <c r="T544" i="34"/>
  <c r="T312" i="34"/>
  <c r="T145" i="34"/>
  <c r="T193" i="34"/>
  <c r="T92" i="34"/>
  <c r="T105" i="34"/>
  <c r="T51" i="34"/>
  <c r="T468" i="34"/>
  <c r="T519" i="34"/>
  <c r="T192" i="34"/>
  <c r="T550" i="34"/>
  <c r="T354" i="34"/>
  <c r="T590" i="34"/>
  <c r="T454" i="34"/>
  <c r="T147" i="34"/>
  <c r="T460" i="34"/>
  <c r="T461" i="34"/>
  <c r="T384" i="34"/>
  <c r="T241" i="34"/>
  <c r="T129" i="34"/>
  <c r="T536" i="34"/>
  <c r="T35" i="34"/>
  <c r="T106" i="34"/>
  <c r="T228" i="34"/>
  <c r="T198" i="34"/>
  <c r="T509" i="34"/>
  <c r="T484" i="34"/>
  <c r="T589" i="34"/>
  <c r="T101" i="34"/>
  <c r="T302" i="34"/>
  <c r="T235" i="34"/>
  <c r="T137" i="34"/>
  <c r="T62" i="34"/>
  <c r="T472" i="34"/>
  <c r="T555" i="34"/>
  <c r="T207" i="34"/>
  <c r="T34" i="34"/>
  <c r="T212" i="34"/>
  <c r="T152" i="34"/>
  <c r="T355" i="34"/>
  <c r="T585" i="34"/>
  <c r="T500" i="34"/>
  <c r="T552" i="34"/>
  <c r="T219" i="34"/>
  <c r="T132" i="34"/>
  <c r="T158" i="34"/>
  <c r="T562" i="34"/>
  <c r="T498" i="34"/>
  <c r="T542" i="34"/>
  <c r="T303" i="34"/>
  <c r="T473" i="34"/>
  <c r="T587" i="34"/>
  <c r="T110" i="34"/>
  <c r="T190" i="34"/>
  <c r="T523" i="34"/>
  <c r="T30" i="34"/>
  <c r="T61" i="34"/>
  <c r="T14" i="34"/>
  <c r="T557" i="34"/>
  <c r="T149" i="34"/>
  <c r="T569" i="34"/>
  <c r="T216" i="34"/>
  <c r="T309" i="34"/>
  <c r="T496" i="34"/>
  <c r="T530" i="34"/>
  <c r="T76" i="34"/>
  <c r="T38" i="34"/>
  <c r="T410" i="34"/>
  <c r="T456" i="34"/>
  <c r="T211" i="34"/>
  <c r="T582" i="34"/>
  <c r="T87" i="34"/>
  <c r="T465" i="34"/>
  <c r="T187" i="34"/>
  <c r="T495" i="34"/>
  <c r="T586" i="34"/>
  <c r="T561" i="34"/>
  <c r="T541" i="34"/>
  <c r="T256" i="34"/>
  <c r="T387" i="34"/>
  <c r="T494" i="34"/>
  <c r="T343" i="34"/>
  <c r="T11" i="34"/>
  <c r="T140" i="34"/>
  <c r="T416" i="34"/>
  <c r="T117" i="34"/>
  <c r="T225" i="34"/>
  <c r="T26" i="34"/>
  <c r="T305" i="34"/>
  <c r="T24" i="34"/>
  <c r="T99" i="34"/>
  <c r="T181" i="34"/>
  <c r="T563" i="34"/>
  <c r="T375" i="34"/>
  <c r="T277" i="34"/>
  <c r="T545" i="34"/>
  <c r="T342" i="34"/>
  <c r="T236" i="34"/>
  <c r="T386" i="34"/>
  <c r="T58" i="34"/>
  <c r="T570" i="34"/>
  <c r="T257" i="34"/>
  <c r="T380" i="34"/>
  <c r="T128" i="34"/>
  <c r="T531" i="34"/>
  <c r="T316" i="34"/>
  <c r="T432" i="34"/>
  <c r="T63" i="34"/>
  <c r="T262" i="34"/>
  <c r="T196" i="34"/>
  <c r="T64" i="34"/>
  <c r="T171" i="34"/>
  <c r="T237" i="34"/>
  <c r="T526" i="34"/>
  <c r="T295" i="34"/>
  <c r="T400" i="34"/>
  <c r="T178" i="34"/>
  <c r="T260" i="34"/>
  <c r="T222" i="34"/>
  <c r="T458" i="34"/>
  <c r="T208" i="34"/>
  <c r="T363" i="34"/>
  <c r="T165" i="34"/>
  <c r="T39" i="34"/>
  <c r="T409" i="34"/>
  <c r="T220" i="34"/>
  <c r="T150" i="34"/>
  <c r="T331" i="34"/>
  <c r="T490" i="34"/>
  <c r="T486" i="34"/>
  <c r="T403" i="34"/>
  <c r="T265" i="34"/>
  <c r="T310" i="34"/>
  <c r="T144" i="34"/>
  <c r="T17" i="34"/>
  <c r="T491" i="34"/>
  <c r="T215" i="34"/>
  <c r="T109" i="34"/>
  <c r="T142" i="34"/>
  <c r="T182" i="34"/>
  <c r="T205" i="34"/>
  <c r="T59" i="34"/>
  <c r="T365" i="34"/>
  <c r="T481" i="34"/>
  <c r="T25" i="34"/>
  <c r="T385" i="34"/>
  <c r="T36" i="34"/>
  <c r="T74" i="34"/>
  <c r="T108" i="34"/>
  <c r="T70" i="34"/>
  <c r="T418" i="34"/>
  <c r="T393" i="34"/>
  <c r="T119" i="34"/>
  <c r="T512" i="34"/>
  <c r="T146" i="34"/>
  <c r="T315" i="34"/>
  <c r="T247" i="34"/>
  <c r="T97" i="34"/>
  <c r="T242" i="34"/>
  <c r="T93" i="34"/>
  <c r="T250" i="34"/>
  <c r="T353" i="34"/>
  <c r="T48" i="34"/>
  <c r="T163" i="34"/>
  <c r="T577" i="34"/>
  <c r="T263" i="34"/>
  <c r="T479" i="34"/>
  <c r="T95" i="34"/>
  <c r="T376" i="34"/>
  <c r="T42" i="34"/>
  <c r="T575" i="34"/>
  <c r="T511" i="34"/>
  <c r="T450" i="34"/>
  <c r="T186" i="34"/>
  <c r="T254" i="34"/>
  <c r="T583" i="34"/>
  <c r="T127" i="34"/>
  <c r="T537" i="34"/>
  <c r="T248" i="34"/>
  <c r="T357" i="34"/>
  <c r="T366" i="34"/>
  <c r="T176" i="34"/>
  <c r="T267" i="34"/>
  <c r="T546" i="34"/>
  <c r="T399" i="34"/>
  <c r="T111" i="34"/>
  <c r="T326" i="34"/>
  <c r="T503" i="34"/>
  <c r="T478" i="34"/>
  <c r="T517" i="34"/>
  <c r="T464" i="34"/>
  <c r="T435" i="34"/>
  <c r="T453" i="34"/>
  <c r="T199" i="34"/>
  <c r="T463" i="34"/>
  <c r="T359" i="34"/>
  <c r="T292" i="34"/>
  <c r="T497" i="34"/>
  <c r="T425" i="34"/>
  <c r="T154" i="34"/>
  <c r="T370" i="34"/>
  <c r="T528" i="34"/>
  <c r="T444" i="34"/>
  <c r="T168" i="34"/>
  <c r="T123" i="34"/>
  <c r="T13" i="34"/>
  <c r="T415" i="34"/>
  <c r="T319" i="34"/>
  <c r="T437" i="34"/>
  <c r="T136" i="34"/>
  <c r="T390" i="34"/>
  <c r="T438" i="34"/>
  <c r="T332" i="34"/>
  <c r="T346" i="34"/>
  <c r="T131" i="34"/>
  <c r="T293" i="34"/>
  <c r="T209" i="34"/>
  <c r="T276" i="34"/>
  <c r="T138" i="34"/>
  <c r="T356" i="34"/>
  <c r="T318" i="34"/>
  <c r="T482" i="34"/>
  <c r="T392" i="34"/>
  <c r="T299" i="34"/>
  <c r="T261" i="34"/>
  <c r="T239" i="34"/>
  <c r="T578" i="34"/>
  <c r="T344" i="34"/>
  <c r="T81" i="34"/>
  <c r="T594" i="34"/>
  <c r="T434" i="34"/>
  <c r="T367" i="34"/>
  <c r="T442" i="34"/>
  <c r="T224" i="34"/>
  <c r="T264" i="34"/>
  <c r="T125" i="34"/>
  <c r="T337" i="34"/>
  <c r="T391" i="34"/>
  <c r="T169" i="34"/>
  <c r="T476" i="34"/>
  <c r="T446" i="34"/>
  <c r="T576" i="34"/>
  <c r="T406" i="34"/>
  <c r="T274" i="34"/>
  <c r="T439" i="34"/>
  <c r="T395" i="34"/>
  <c r="T151" i="34"/>
  <c r="T539" i="34"/>
  <c r="T180" i="34"/>
  <c r="T162" i="34"/>
  <c r="T184" i="34"/>
  <c r="T89" i="34"/>
  <c r="T311" i="34"/>
  <c r="T153" i="34"/>
  <c r="T534" i="34"/>
  <c r="T572" i="34"/>
  <c r="T436" i="34"/>
  <c r="T112" i="34"/>
  <c r="T487" i="34"/>
  <c r="T459" i="34"/>
  <c r="T407" i="34"/>
  <c r="T300" i="34"/>
  <c r="T308" i="34"/>
  <c r="T553" i="34"/>
  <c r="T281" i="34"/>
  <c r="T172" i="34"/>
  <c r="T424" i="34"/>
  <c r="T37" i="34"/>
  <c r="T113" i="34"/>
  <c r="T516" i="34"/>
  <c r="T56" i="34"/>
  <c r="T203" i="34"/>
  <c r="T566" i="34"/>
  <c r="T449" i="34"/>
  <c r="T423" i="34"/>
  <c r="T448" i="34"/>
  <c r="T66" i="34"/>
  <c r="T324" i="34"/>
  <c r="T286" i="34"/>
  <c r="T474" i="34"/>
  <c r="T291" i="34"/>
  <c r="T229" i="34"/>
  <c r="T223" i="34"/>
  <c r="T65" i="34"/>
  <c r="T53" i="34"/>
  <c r="T174" i="34"/>
  <c r="T202" i="34"/>
  <c r="T270" i="34"/>
  <c r="T554" i="34"/>
  <c r="T574" i="34"/>
  <c r="T447" i="34"/>
  <c r="T148" i="34"/>
  <c r="T440" i="34"/>
  <c r="T213" i="34"/>
  <c r="T20" i="34"/>
  <c r="T29" i="34"/>
  <c r="T245" i="34"/>
  <c r="T480" i="34"/>
  <c r="T200" i="34"/>
  <c r="T160" i="34"/>
  <c r="T467" i="34"/>
  <c r="T116" i="34"/>
  <c r="T288" i="34"/>
  <c r="T139" i="34"/>
  <c r="T85" i="34"/>
  <c r="T103" i="34"/>
  <c r="T489" i="34"/>
  <c r="T328" i="34"/>
  <c r="T40" i="34"/>
  <c r="T75" i="34"/>
  <c r="T502" i="34"/>
  <c r="T412" i="34"/>
  <c r="T249" i="34"/>
  <c r="T60" i="34"/>
  <c r="T232" i="34"/>
  <c r="T352" i="34"/>
  <c r="S216" i="36"/>
  <c r="S418" i="36"/>
  <c r="S182" i="36"/>
  <c r="S406" i="36"/>
  <c r="T5" i="36"/>
  <c r="T339" i="36"/>
  <c r="T378" i="36"/>
  <c r="T304" i="36"/>
  <c r="T163" i="36"/>
  <c r="S502" i="36"/>
  <c r="T38" i="36"/>
  <c r="T173" i="36"/>
  <c r="T192" i="36"/>
  <c r="T485" i="36"/>
  <c r="T414" i="36"/>
  <c r="T137" i="36"/>
  <c r="T12" i="36"/>
  <c r="T479" i="36"/>
  <c r="T102" i="36"/>
  <c r="T355" i="36"/>
  <c r="T20" i="36"/>
  <c r="T374" i="36"/>
  <c r="T30" i="36"/>
  <c r="T506" i="36"/>
  <c r="T168" i="36"/>
  <c r="T288" i="36"/>
  <c r="S40" i="36"/>
  <c r="S514" i="36"/>
  <c r="T330" i="36"/>
  <c r="T48" i="36"/>
  <c r="T403" i="36"/>
  <c r="T522" i="36"/>
  <c r="T530" i="36"/>
  <c r="T294" i="36"/>
  <c r="T462" i="36"/>
  <c r="T103" i="36"/>
  <c r="T183" i="36"/>
  <c r="T329" i="36"/>
  <c r="T435" i="36"/>
  <c r="T265" i="36"/>
  <c r="T571" i="36"/>
  <c r="T567" i="36"/>
  <c r="T526" i="36"/>
  <c r="T140" i="36"/>
  <c r="T466" i="36"/>
  <c r="T283" i="36"/>
  <c r="T342" i="36"/>
  <c r="T335" i="36"/>
  <c r="T312" i="36"/>
  <c r="S441" i="36"/>
  <c r="T160" i="36"/>
  <c r="T81" i="36"/>
  <c r="T448" i="36"/>
  <c r="T291" i="36"/>
  <c r="T299" i="36"/>
  <c r="T540" i="36"/>
  <c r="T272" i="36"/>
  <c r="T413" i="36"/>
  <c r="T550" i="36"/>
  <c r="T268" i="36"/>
  <c r="T285" i="36"/>
  <c r="T418" i="36"/>
  <c r="T297" i="36"/>
  <c r="S461" i="36"/>
  <c r="T489" i="36"/>
  <c r="T182" i="36"/>
  <c r="T406" i="36"/>
  <c r="T224" i="36"/>
  <c r="T438" i="36"/>
  <c r="T60" i="36"/>
  <c r="T216" i="36"/>
  <c r="T72" i="36"/>
  <c r="T409" i="36"/>
  <c r="T107" i="36"/>
  <c r="T259" i="36"/>
  <c r="T298" i="36"/>
  <c r="T428" i="36"/>
  <c r="T130" i="36"/>
  <c r="T35" i="36"/>
  <c r="S493" i="36"/>
  <c r="T42" i="36"/>
  <c r="T469" i="36"/>
  <c r="T248" i="36"/>
  <c r="T370" i="36"/>
  <c r="T315" i="36"/>
  <c r="T122" i="36"/>
  <c r="T439" i="36"/>
  <c r="T569" i="36"/>
  <c r="T306" i="36"/>
  <c r="T7" i="36"/>
  <c r="T262" i="36"/>
  <c r="T4" i="36"/>
  <c r="T327" i="36"/>
  <c r="T99" i="36"/>
  <c r="T227" i="36"/>
  <c r="T389" i="36"/>
  <c r="T171" i="36"/>
  <c r="T214" i="36"/>
  <c r="T447" i="36"/>
  <c r="T362" i="36"/>
  <c r="T281" i="36"/>
  <c r="T323" i="36"/>
  <c r="T67" i="36"/>
  <c r="T325" i="36"/>
  <c r="T87" i="36"/>
  <c r="T559" i="36"/>
  <c r="S415" i="36"/>
  <c r="T347" i="36"/>
  <c r="T136" i="36"/>
  <c r="T198" i="36"/>
  <c r="T556" i="36"/>
  <c r="T356" i="36"/>
  <c r="T258" i="36"/>
  <c r="T514" i="36"/>
  <c r="T303" i="36"/>
  <c r="T266" i="36"/>
  <c r="T11" i="36"/>
  <c r="T394" i="36"/>
  <c r="T161" i="36"/>
  <c r="T255" i="36"/>
  <c r="T118" i="36"/>
  <c r="T204" i="36"/>
  <c r="T534" i="36"/>
  <c r="T286" i="36"/>
  <c r="T455" i="36"/>
  <c r="T17" i="36"/>
  <c r="T576" i="36"/>
  <c r="T509" i="36"/>
  <c r="T436" i="36"/>
  <c r="T141" i="36"/>
  <c r="T429" i="36"/>
  <c r="T205" i="36"/>
  <c r="T24" i="36"/>
  <c r="T147" i="36"/>
  <c r="T536" i="36"/>
  <c r="S31" i="36"/>
  <c r="T383" i="36"/>
  <c r="T450" i="36"/>
  <c r="T524" i="36"/>
  <c r="T220" i="36"/>
  <c r="T565" i="36"/>
  <c r="T84" i="36"/>
  <c r="T316" i="36"/>
  <c r="T505" i="36"/>
  <c r="T453" i="36"/>
  <c r="T33" i="36"/>
  <c r="T501" i="36"/>
  <c r="T178" i="36"/>
  <c r="T243" i="36"/>
  <c r="T134" i="36"/>
  <c r="T503" i="36"/>
  <c r="T310" i="36"/>
  <c r="T495" i="36"/>
  <c r="T352" i="36"/>
  <c r="T269" i="36"/>
  <c r="T250" i="36"/>
  <c r="T39" i="36"/>
  <c r="T516" i="36"/>
  <c r="T527" i="36"/>
  <c r="T119" i="36"/>
  <c r="T562" i="36"/>
  <c r="T121" i="36"/>
  <c r="T313" i="36"/>
  <c r="S160" i="36"/>
  <c r="T307" i="36"/>
  <c r="T125" i="36"/>
  <c r="T151" i="36"/>
  <c r="T392" i="36"/>
  <c r="T98" i="36"/>
  <c r="T91" i="36"/>
  <c r="T432" i="36"/>
  <c r="T473" i="36"/>
  <c r="T196" i="36"/>
  <c r="T480" i="36"/>
  <c r="T231" i="36"/>
  <c r="T114" i="36"/>
  <c r="T420" i="36"/>
  <c r="T458" i="36"/>
  <c r="S362" i="36"/>
  <c r="T279" i="36"/>
  <c r="T132" i="36"/>
  <c r="T96" i="36"/>
  <c r="T477" i="36"/>
  <c r="T318" i="36"/>
  <c r="T34" i="36"/>
  <c r="T69" i="36"/>
  <c r="T240" i="36"/>
  <c r="T27" i="36"/>
  <c r="S153" i="36"/>
  <c r="T152" i="36"/>
  <c r="S191" i="36"/>
  <c r="T190" i="36"/>
  <c r="S202" i="36"/>
  <c r="T202" i="36"/>
  <c r="S57" i="36"/>
  <c r="T57" i="36"/>
  <c r="S484" i="36"/>
  <c r="T474" i="36"/>
  <c r="S230" i="36"/>
  <c r="T225" i="36"/>
  <c r="T440" i="36"/>
  <c r="S416" i="36"/>
  <c r="T411" i="36"/>
  <c r="S400" i="36"/>
  <c r="T400" i="36"/>
  <c r="S254" i="36"/>
  <c r="T253" i="36"/>
  <c r="S89" i="36"/>
  <c r="T58" i="36"/>
  <c r="S319" i="36"/>
  <c r="T319" i="36"/>
  <c r="S510" i="36"/>
  <c r="T510" i="36"/>
  <c r="S249" i="36"/>
  <c r="T244" i="36"/>
  <c r="S187" i="36"/>
  <c r="T187" i="36"/>
  <c r="S538" i="36"/>
  <c r="T538" i="36"/>
  <c r="S465" i="36"/>
  <c r="T465" i="36"/>
  <c r="T245" i="36"/>
  <c r="T542" i="36"/>
  <c r="S55" i="36"/>
  <c r="T55" i="36"/>
  <c r="T301" i="36"/>
  <c r="S430" i="36"/>
  <c r="T430" i="36"/>
  <c r="S217" i="36"/>
  <c r="T210" i="36"/>
  <c r="T109" i="36"/>
  <c r="S154" i="36"/>
  <c r="T154" i="36"/>
  <c r="S528" i="36"/>
  <c r="T528" i="36"/>
  <c r="S464" i="36"/>
  <c r="T444" i="36"/>
  <c r="S45" i="36"/>
  <c r="S260" i="36"/>
  <c r="T260" i="36"/>
  <c r="T77" i="36"/>
  <c r="S492" i="36"/>
  <c r="T492" i="36"/>
  <c r="S54" i="36"/>
  <c r="T54" i="36"/>
  <c r="T174" i="36"/>
  <c r="T93" i="36"/>
  <c r="T177" i="36"/>
  <c r="T104" i="36"/>
  <c r="S491" i="36"/>
  <c r="T491" i="36"/>
  <c r="T578" i="36"/>
  <c r="S165" i="36"/>
  <c r="T165" i="36"/>
  <c r="T62" i="36"/>
  <c r="S128" i="36"/>
  <c r="T128" i="36"/>
  <c r="T156" i="36"/>
  <c r="T254" i="36"/>
  <c r="S468" i="36"/>
  <c r="T468" i="36"/>
  <c r="S393" i="36"/>
  <c r="T393" i="36"/>
  <c r="S276" i="36"/>
  <c r="T249" i="36"/>
  <c r="T94" i="36"/>
  <c r="S47" i="36"/>
  <c r="T41" i="36"/>
  <c r="T83" i="36"/>
  <c r="T271" i="36"/>
  <c r="S409" i="36"/>
  <c r="T408" i="36"/>
  <c r="T302" i="36"/>
  <c r="S489" i="36"/>
  <c r="T488" i="36"/>
  <c r="S540" i="36"/>
  <c r="T539" i="36"/>
  <c r="T211" i="36"/>
  <c r="S549" i="36"/>
  <c r="T549" i="36"/>
  <c r="T570" i="36"/>
  <c r="S494" i="36"/>
  <c r="T486" i="36"/>
  <c r="S354" i="36"/>
  <c r="T353" i="36"/>
  <c r="S138" i="36"/>
  <c r="T390" i="36"/>
  <c r="S174" i="36"/>
  <c r="T170" i="36"/>
  <c r="S547" i="36"/>
  <c r="T547" i="36"/>
  <c r="T157" i="36"/>
  <c r="T328" i="36"/>
  <c r="S75" i="36"/>
  <c r="T75" i="36"/>
  <c r="T416" i="36"/>
  <c r="S324" i="36"/>
  <c r="T324" i="36"/>
  <c r="S98" i="36"/>
  <c r="T97" i="36"/>
  <c r="T31" i="36"/>
  <c r="T106" i="36"/>
  <c r="T504" i="36"/>
  <c r="S208" i="36"/>
  <c r="T208" i="36"/>
  <c r="T300" i="36"/>
  <c r="T404" i="36"/>
  <c r="S309" i="36"/>
  <c r="T309" i="36"/>
  <c r="S426" i="36"/>
  <c r="T426" i="36"/>
  <c r="S133" i="36"/>
  <c r="T129" i="36"/>
  <c r="T379" i="36"/>
  <c r="T427" i="36"/>
  <c r="T322" i="36"/>
  <c r="T336" i="36"/>
  <c r="T124" i="36"/>
  <c r="T284" i="36"/>
  <c r="T201" i="36"/>
  <c r="S267" i="36"/>
  <c r="T267" i="36"/>
  <c r="T131" i="36"/>
  <c r="T101" i="36"/>
  <c r="S344" i="36"/>
  <c r="T344" i="36"/>
  <c r="T263" i="36"/>
  <c r="T219" i="36"/>
  <c r="T16" i="36"/>
  <c r="S11" i="36"/>
  <c r="T10" i="36"/>
  <c r="T443" i="36"/>
  <c r="S476" i="36"/>
  <c r="T476" i="36"/>
  <c r="T371" i="36"/>
  <c r="T127" i="36"/>
  <c r="T498" i="36"/>
  <c r="T449" i="36"/>
  <c r="T153" i="36"/>
  <c r="S149" i="36"/>
  <c r="T149" i="36"/>
  <c r="S147" i="36"/>
  <c r="T144" i="36"/>
  <c r="T108" i="36"/>
  <c r="S573" i="36"/>
  <c r="T573" i="36"/>
  <c r="S556" i="36"/>
  <c r="T554" i="36"/>
  <c r="S541" i="36"/>
  <c r="T541" i="36"/>
  <c r="S15" i="36"/>
  <c r="T15" i="36"/>
  <c r="T340" i="36"/>
  <c r="S176" i="36"/>
  <c r="T176" i="36"/>
  <c r="S377" i="36"/>
  <c r="T377" i="36"/>
  <c r="S497" i="36"/>
  <c r="T497" i="36"/>
  <c r="S237" i="36"/>
  <c r="T237" i="36"/>
  <c r="S462" i="36"/>
  <c r="T461" i="36"/>
  <c r="T169" i="36"/>
  <c r="S363" i="36"/>
  <c r="T363" i="36"/>
  <c r="T531" i="36"/>
  <c r="S186" i="36"/>
  <c r="T172" i="36"/>
  <c r="S76" i="36"/>
  <c r="T76" i="36"/>
  <c r="S43" i="36"/>
  <c r="T43" i="36"/>
  <c r="S343" i="36"/>
  <c r="T341" i="36"/>
  <c r="S472" i="36"/>
  <c r="T472" i="36"/>
  <c r="S206" i="36"/>
  <c r="T199" i="36"/>
  <c r="S345" i="36"/>
  <c r="T345" i="36"/>
  <c r="T397" i="36"/>
  <c r="S14" i="36"/>
  <c r="T9" i="36"/>
  <c r="T273" i="36"/>
  <c r="S30" i="36"/>
  <c r="S490" i="36"/>
  <c r="T490" i="36"/>
  <c r="S367" i="36"/>
  <c r="T365" i="36"/>
  <c r="S517" i="36"/>
  <c r="T502" i="36"/>
  <c r="S198" i="36"/>
  <c r="T193" i="36"/>
  <c r="S388" i="36"/>
  <c r="T388" i="36"/>
  <c r="T115" i="36"/>
  <c r="S508" i="36"/>
  <c r="T508" i="36"/>
  <c r="T555" i="36"/>
  <c r="T197" i="36"/>
  <c r="T459" i="36"/>
  <c r="T386" i="36"/>
  <c r="S168" i="36"/>
  <c r="T166" i="36"/>
  <c r="S358" i="36"/>
  <c r="T358" i="36"/>
  <c r="T566" i="36"/>
  <c r="T563" i="36"/>
  <c r="T387" i="36"/>
  <c r="S60" i="36"/>
  <c r="T51" i="36"/>
  <c r="S294" i="36"/>
  <c r="T293" i="36"/>
  <c r="T373" i="36"/>
  <c r="T232" i="36"/>
  <c r="S122" i="36"/>
  <c r="S88" i="36"/>
  <c r="T88" i="36"/>
  <c r="S374" i="36"/>
  <c r="T366" i="36"/>
  <c r="S533" i="36"/>
  <c r="T533" i="36"/>
  <c r="T79" i="36"/>
  <c r="S523" i="36"/>
  <c r="T523" i="36"/>
  <c r="S392" i="36"/>
  <c r="T391" i="36"/>
  <c r="S519" i="36"/>
  <c r="T519" i="36"/>
  <c r="S481" i="36"/>
  <c r="T481" i="36"/>
  <c r="T49" i="36"/>
  <c r="T150" i="36"/>
  <c r="S278" i="36"/>
  <c r="T278" i="36"/>
  <c r="T126" i="36"/>
  <c r="S265" i="36"/>
  <c r="T264" i="36"/>
  <c r="T146" i="36"/>
  <c r="T558" i="36"/>
  <c r="S425" i="36"/>
  <c r="T425" i="36"/>
  <c r="S105" i="36"/>
  <c r="T105" i="36"/>
  <c r="S429" i="36"/>
  <c r="T424" i="36"/>
  <c r="T138" i="36"/>
  <c r="T213" i="36"/>
  <c r="T14" i="36"/>
  <c r="T359" i="36"/>
  <c r="T574" i="36"/>
  <c r="T326" i="36"/>
  <c r="T417" i="36"/>
  <c r="T223" i="36"/>
  <c r="T354" i="36"/>
  <c r="T159" i="36"/>
  <c r="T50" i="36"/>
  <c r="S196" i="36"/>
  <c r="T195" i="36"/>
  <c r="S500" i="36"/>
  <c r="T484" i="36"/>
  <c r="T518" i="36"/>
  <c r="T70" i="36"/>
  <c r="T32" i="36"/>
  <c r="T399" i="36"/>
  <c r="T445" i="36"/>
  <c r="T203" i="36"/>
  <c r="S569" i="36"/>
  <c r="T568" i="36"/>
  <c r="T80" i="36"/>
  <c r="S455" i="36"/>
  <c r="T454" i="36"/>
  <c r="S188" i="36"/>
  <c r="T180" i="36"/>
  <c r="T483" i="36"/>
  <c r="T346" i="36"/>
  <c r="T64" i="36"/>
  <c r="S407" i="36"/>
  <c r="T407" i="36"/>
  <c r="T382" i="36"/>
  <c r="T112" i="36"/>
  <c r="T500" i="36"/>
  <c r="T139" i="36"/>
  <c r="T238" i="36"/>
  <c r="T90" i="36"/>
  <c r="T233" i="36"/>
  <c r="T86" i="36"/>
  <c r="S241" i="36"/>
  <c r="T241" i="36"/>
  <c r="T179" i="36"/>
  <c r="S417" i="36"/>
  <c r="T415" i="36"/>
  <c r="T184" i="36"/>
  <c r="S532" i="36"/>
  <c r="T532" i="36"/>
  <c r="S522" i="36"/>
  <c r="T511" i="36"/>
  <c r="S361" i="36"/>
  <c r="T360" i="36"/>
  <c r="S46" i="36"/>
  <c r="T45" i="36"/>
  <c r="T206" i="36"/>
  <c r="S61" i="36"/>
  <c r="T61" i="36"/>
  <c r="T188" i="36"/>
  <c r="T270" i="36"/>
  <c r="S223" i="36"/>
  <c r="T222" i="36"/>
  <c r="S544" i="36"/>
  <c r="T544" i="36"/>
  <c r="S155" i="36"/>
  <c r="T142" i="36"/>
  <c r="S458" i="36"/>
  <c r="T457" i="36"/>
  <c r="S459" i="36"/>
  <c r="S401" i="36"/>
  <c r="T401" i="36"/>
  <c r="S92" i="36"/>
  <c r="T92" i="36"/>
  <c r="T40" i="36"/>
  <c r="T155" i="36"/>
  <c r="S469" i="36"/>
  <c r="T467" i="36"/>
  <c r="T512" i="36"/>
  <c r="S498" i="36"/>
  <c r="T493" i="36"/>
  <c r="T116" i="36"/>
  <c r="T135" i="36"/>
  <c r="T53" i="36"/>
  <c r="S298" i="36"/>
  <c r="T292" i="36"/>
  <c r="S29" i="36"/>
  <c r="T29" i="36"/>
  <c r="T36" i="36"/>
  <c r="S333" i="36"/>
  <c r="T332" i="36"/>
  <c r="S228" i="36"/>
  <c r="T228" i="36"/>
  <c r="S442" i="36"/>
  <c r="T441" i="36"/>
  <c r="S452" i="36"/>
  <c r="T451" i="36"/>
  <c r="S513" i="36"/>
  <c r="T515" i="36"/>
  <c r="T95" i="36"/>
  <c r="T120" i="36"/>
  <c r="T525" i="36"/>
  <c r="S423" i="36"/>
  <c r="T421" i="36"/>
  <c r="T460" i="36"/>
  <c r="T535" i="36"/>
  <c r="S555" i="36"/>
  <c r="T551" i="36"/>
  <c r="S23" i="36"/>
  <c r="T22" i="36"/>
  <c r="T367" i="36"/>
  <c r="S352" i="36"/>
  <c r="T351" i="36"/>
  <c r="S503" i="36"/>
  <c r="T494" i="36"/>
  <c r="T280" i="36"/>
  <c r="S44" i="36"/>
  <c r="T44" i="36"/>
  <c r="S115" i="36"/>
  <c r="T111" i="36"/>
  <c r="T419" i="36"/>
  <c r="T257" i="36"/>
  <c r="T37" i="36"/>
  <c r="S159" i="36"/>
  <c r="T158" i="36"/>
  <c r="S399" i="36"/>
  <c r="T398" i="36"/>
  <c r="T212" i="36"/>
  <c r="T143" i="36"/>
  <c r="T186" i="36"/>
  <c r="S296" i="36"/>
  <c r="T275" i="36"/>
  <c r="S289" i="36"/>
  <c r="T289" i="36"/>
  <c r="S85" i="36"/>
  <c r="S496" i="36"/>
  <c r="T496" i="36"/>
  <c r="T434" i="36"/>
  <c r="S299" i="36"/>
  <c r="T295" i="36"/>
  <c r="S274" i="36"/>
  <c r="T274" i="36"/>
  <c r="T412" i="36"/>
  <c r="T437" i="36"/>
  <c r="S315" i="36"/>
  <c r="T314" i="36"/>
  <c r="S277" i="36"/>
  <c r="T277" i="36"/>
  <c r="T463" i="36"/>
  <c r="S282" i="36"/>
  <c r="T282" i="36"/>
  <c r="T221" i="36"/>
  <c r="T215" i="36"/>
  <c r="T59" i="36"/>
  <c r="T47" i="36"/>
  <c r="T167" i="36"/>
  <c r="T194" i="36"/>
  <c r="T572" i="36"/>
  <c r="S308" i="36"/>
  <c r="T308" i="36"/>
  <c r="T381" i="36"/>
  <c r="T290" i="36"/>
  <c r="T252" i="36"/>
  <c r="T230" i="36"/>
  <c r="T564" i="36"/>
  <c r="T334" i="36"/>
  <c r="T464" i="36"/>
  <c r="S74" i="36"/>
  <c r="T74" i="36"/>
  <c r="T579" i="36"/>
  <c r="T423" i="36"/>
  <c r="S357" i="36"/>
  <c r="T357" i="36"/>
  <c r="T431" i="36"/>
  <c r="T456" i="36"/>
  <c r="S52" i="36"/>
  <c r="T52" i="36"/>
  <c r="S164" i="36"/>
  <c r="T164" i="36"/>
  <c r="S18" i="36"/>
  <c r="T18" i="36"/>
  <c r="S487" i="36"/>
  <c r="T487" i="36"/>
  <c r="S560" i="36"/>
  <c r="T560" i="36"/>
  <c r="S236" i="36"/>
  <c r="T236" i="36"/>
  <c r="S578" i="36"/>
  <c r="T577" i="36"/>
  <c r="S243" i="36"/>
  <c r="T209" i="36"/>
  <c r="S396" i="36"/>
  <c r="T396" i="36"/>
  <c r="T25" i="36"/>
  <c r="S258" i="36"/>
  <c r="T256" i="36"/>
  <c r="S65" i="36"/>
  <c r="T65" i="36"/>
  <c r="T73" i="36"/>
  <c r="T557" i="36"/>
  <c r="S225" i="36"/>
  <c r="T218" i="36"/>
  <c r="S428" i="36"/>
  <c r="T422" i="36"/>
  <c r="S234" i="36"/>
  <c r="T234" i="36"/>
  <c r="S342" i="36"/>
  <c r="T337" i="36"/>
  <c r="T145" i="36"/>
  <c r="S251" i="36"/>
  <c r="T251" i="36"/>
  <c r="S201" i="36"/>
  <c r="T200" i="36"/>
  <c r="S434" i="36"/>
  <c r="T433" i="36"/>
  <c r="S545" i="36"/>
  <c r="T545" i="36"/>
  <c r="T507" i="36"/>
  <c r="S185" i="36"/>
  <c r="T185" i="36"/>
  <c r="T78" i="36"/>
  <c r="S337" i="36"/>
  <c r="T331" i="36"/>
  <c r="S395" i="36"/>
  <c r="T395" i="36"/>
  <c r="S82" i="36"/>
  <c r="T82" i="36"/>
  <c r="S353" i="36"/>
  <c r="S386" i="36"/>
  <c r="T385" i="36"/>
  <c r="T8" i="36"/>
  <c r="T207" i="36"/>
  <c r="T175" i="36"/>
  <c r="S470" i="36"/>
  <c r="T470" i="36"/>
  <c r="S68" i="36"/>
  <c r="T68" i="36"/>
  <c r="S473" i="36"/>
  <c r="T242" i="36"/>
  <c r="T338" i="36"/>
  <c r="S67" i="36"/>
  <c r="T66" i="36"/>
  <c r="T63" i="36"/>
  <c r="S389" i="36"/>
  <c r="T380" i="36"/>
  <c r="T162" i="36"/>
  <c r="S99" i="36"/>
  <c r="S561" i="36"/>
  <c r="T561" i="36"/>
  <c r="S499" i="36"/>
  <c r="T499" i="36"/>
  <c r="S376" i="36"/>
  <c r="T375" i="36"/>
  <c r="S348" i="36"/>
  <c r="T348" i="36"/>
  <c r="T46" i="36"/>
  <c r="T513" i="36"/>
  <c r="S25" i="36"/>
  <c r="T13" i="36"/>
  <c r="S227" i="36"/>
  <c r="T226" i="36"/>
  <c r="T384" i="36"/>
  <c r="T56" i="36"/>
  <c r="S246" i="36"/>
  <c r="T239" i="36"/>
  <c r="T26" i="36"/>
  <c r="S117" i="36"/>
  <c r="T117" i="36"/>
  <c r="T100" i="36"/>
  <c r="S427" i="36"/>
  <c r="T410" i="36"/>
  <c r="T246" i="36"/>
  <c r="S181" i="36"/>
  <c r="T181" i="36"/>
  <c r="S364" i="36"/>
  <c r="T364" i="36"/>
  <c r="T23" i="36"/>
  <c r="T320" i="36"/>
  <c r="S113" i="36"/>
  <c r="T113" i="36"/>
  <c r="S108" i="36"/>
  <c r="T475" i="36"/>
  <c r="T442" i="36"/>
  <c r="S192" i="36"/>
  <c r="T191" i="36"/>
  <c r="T452" i="36"/>
  <c r="T349" i="36"/>
  <c r="S321" i="36"/>
  <c r="T321" i="36"/>
  <c r="T478" i="36"/>
  <c r="S86" i="36"/>
  <c r="T85" i="36"/>
  <c r="T520" i="36"/>
  <c r="T148" i="36"/>
  <c r="T368" i="36"/>
  <c r="T89" i="36"/>
  <c r="T361" i="36"/>
  <c r="T311" i="36"/>
  <c r="T543" i="36"/>
  <c r="T402" i="36"/>
  <c r="S446" i="36"/>
  <c r="T446" i="36"/>
  <c r="T123" i="36"/>
  <c r="S546" i="36"/>
  <c r="T546" i="36"/>
  <c r="T517" i="36"/>
  <c r="S521" i="36"/>
  <c r="T521" i="36"/>
  <c r="T350" i="36"/>
  <c r="T369" i="36"/>
  <c r="T552" i="36"/>
  <c r="T317" i="36"/>
  <c r="S287" i="36"/>
  <c r="T287" i="36"/>
  <c r="S235" i="36"/>
  <c r="T235" i="36"/>
  <c r="S261" i="36"/>
  <c r="T261" i="36"/>
  <c r="T548" i="36"/>
  <c r="S530" i="36"/>
  <c r="T529" i="36"/>
  <c r="S247" i="36"/>
  <c r="T247" i="36"/>
  <c r="T376" i="36"/>
  <c r="T482" i="36"/>
  <c r="T333" i="36"/>
  <c r="S9" i="36"/>
  <c r="T6" i="36"/>
  <c r="T133" i="36"/>
  <c r="T405" i="36"/>
  <c r="T110" i="36"/>
  <c r="S224" i="36"/>
  <c r="T217" i="36"/>
  <c r="T21" i="36"/>
  <c r="T296" i="36"/>
  <c r="S19" i="36"/>
  <c r="T19" i="36"/>
  <c r="T276" i="36"/>
  <c r="S183" i="36"/>
  <c r="S414" i="36"/>
  <c r="S351" i="36"/>
  <c r="S291" i="36"/>
  <c r="S100" i="36"/>
  <c r="S266" i="36"/>
  <c r="S204" i="36"/>
  <c r="S81" i="36"/>
  <c r="S480" i="36"/>
  <c r="S506" i="36"/>
  <c r="S435" i="36"/>
  <c r="S177" i="36"/>
  <c r="S572" i="36"/>
  <c r="S534" i="36"/>
  <c r="S184" i="36"/>
  <c r="S300" i="36"/>
  <c r="S273" i="36"/>
  <c r="S114" i="36"/>
  <c r="S109" i="36"/>
  <c r="S424" i="36"/>
  <c r="S118" i="36"/>
  <c r="S13" i="36"/>
  <c r="S150" i="36"/>
  <c r="S439" i="36"/>
  <c r="S518" i="36"/>
  <c r="S21" i="36"/>
  <c r="S323" i="36"/>
  <c r="S477" i="36"/>
  <c r="S306" i="36"/>
  <c r="S271" i="36"/>
  <c r="S272" i="36"/>
  <c r="S286" i="36"/>
  <c r="S127" i="36"/>
  <c r="S264" i="36"/>
  <c r="S448" i="36"/>
  <c r="S531" i="36"/>
  <c r="S554" i="36"/>
  <c r="S413" i="36"/>
  <c r="S284" i="36"/>
  <c r="S131" i="36"/>
  <c r="S101" i="36"/>
  <c r="S313" i="36"/>
  <c r="S314" i="36"/>
  <c r="S156" i="36"/>
  <c r="S172" i="36"/>
  <c r="S238" i="36"/>
  <c r="S239" i="36"/>
  <c r="S106" i="36"/>
  <c r="S111" i="36"/>
  <c r="S110" i="36"/>
  <c r="S112" i="36"/>
  <c r="S385" i="36"/>
  <c r="S384" i="36"/>
  <c r="S56" i="36"/>
  <c r="S59" i="36"/>
  <c r="S213" i="36"/>
  <c r="S212" i="36"/>
  <c r="S77" i="36"/>
  <c r="S78" i="36"/>
  <c r="S557" i="36"/>
  <c r="S563" i="36"/>
  <c r="S449" i="36"/>
  <c r="S451" i="36"/>
  <c r="S27" i="36"/>
  <c r="S80" i="36"/>
  <c r="S79" i="36"/>
  <c r="S312" i="36"/>
  <c r="S318" i="36"/>
  <c r="S245" i="36"/>
  <c r="S250" i="36"/>
  <c r="S215" i="36"/>
  <c r="S214" i="36"/>
  <c r="S576" i="36"/>
  <c r="S252" i="36"/>
  <c r="S253" i="36"/>
  <c r="S36" i="36"/>
  <c r="S41" i="36"/>
  <c r="S330" i="36"/>
  <c r="S332" i="36"/>
  <c r="S263" i="36"/>
  <c r="S262" i="36"/>
  <c r="S501" i="36"/>
  <c r="S34" i="36"/>
  <c r="S35" i="36"/>
  <c r="S335" i="36"/>
  <c r="S139" i="36"/>
  <c r="S145" i="36"/>
  <c r="S119" i="36"/>
  <c r="S121" i="36"/>
  <c r="S48" i="36"/>
  <c r="S49" i="36"/>
  <c r="S63" i="36"/>
  <c r="S66" i="36"/>
  <c r="S542" i="36"/>
  <c r="S559" i="36"/>
  <c r="S151" i="36"/>
  <c r="S326" i="36"/>
  <c r="S311" i="36"/>
  <c r="S317" i="36"/>
  <c r="S167" i="36"/>
  <c r="S173" i="36"/>
  <c r="S516" i="36"/>
  <c r="S515" i="36"/>
  <c r="S320" i="36"/>
  <c r="S157" i="36"/>
  <c r="S162" i="36"/>
  <c r="S325" i="36"/>
  <c r="S327" i="36"/>
  <c r="S562" i="36"/>
  <c r="S567" i="36"/>
  <c r="S378" i="36"/>
  <c r="S565" i="36"/>
  <c r="S566" i="36"/>
  <c r="S486" i="36"/>
  <c r="S136" i="36"/>
  <c r="S144" i="36"/>
  <c r="S432" i="36"/>
  <c r="S433" i="36"/>
  <c r="S543" i="36"/>
  <c r="S123" i="36"/>
  <c r="S124" i="36"/>
  <c r="S16" i="36"/>
  <c r="S17" i="36"/>
  <c r="S50" i="36"/>
  <c r="S373" i="36"/>
  <c r="S8" i="36"/>
  <c r="S379" i="36"/>
  <c r="S552" i="36"/>
  <c r="S10" i="36"/>
  <c r="S431" i="36"/>
  <c r="S564" i="36"/>
  <c r="S328" i="36"/>
  <c r="S380" i="36"/>
  <c r="S220" i="36"/>
  <c r="S440" i="36"/>
  <c r="S226" i="36"/>
  <c r="S539" i="36"/>
  <c r="S200" i="36"/>
  <c r="S158" i="36"/>
  <c r="S474" i="36"/>
  <c r="S505" i="36"/>
  <c r="S526" i="36"/>
  <c r="S279" i="36"/>
  <c r="S96" i="36"/>
  <c r="S141" i="36"/>
  <c r="S579" i="36"/>
  <c r="S70" i="36"/>
  <c r="S269" i="36"/>
  <c r="S135" i="36"/>
  <c r="S524" i="36"/>
  <c r="S146" i="36"/>
  <c r="S283" i="36"/>
  <c r="S529" i="36"/>
  <c r="S270" i="36"/>
  <c r="S93" i="36"/>
  <c r="S460" i="36"/>
  <c r="S259" i="36"/>
  <c r="S148" i="36"/>
  <c r="S137" i="36"/>
  <c r="S301" i="36"/>
  <c r="S175" i="36"/>
  <c r="S197" i="36"/>
  <c r="S53" i="36"/>
  <c r="S454" i="36"/>
  <c r="S62" i="36"/>
  <c r="S205" i="36"/>
  <c r="S467" i="36"/>
  <c r="S369" i="36"/>
  <c r="S329" i="36"/>
  <c r="S570" i="36"/>
  <c r="S295" i="36"/>
  <c r="S32" i="36"/>
  <c r="S340" i="36"/>
  <c r="S38" i="36"/>
  <c r="S370" i="36"/>
  <c r="S525" i="36"/>
  <c r="S453" i="36"/>
  <c r="S26" i="36"/>
  <c r="S91" i="36"/>
  <c r="S479" i="36"/>
  <c r="S178" i="36"/>
  <c r="S463" i="36"/>
  <c r="S39" i="36"/>
  <c r="S488" i="36"/>
  <c r="S483" i="36"/>
  <c r="S382" i="36"/>
  <c r="S443" i="36"/>
  <c r="S371" i="36"/>
  <c r="S22" i="36"/>
  <c r="S240" i="36"/>
  <c r="S87" i="36"/>
  <c r="S170" i="36"/>
  <c r="S421" i="36"/>
  <c r="S166" i="36"/>
  <c r="S102" i="36"/>
  <c r="S346" i="36"/>
  <c r="S256" i="36"/>
  <c r="S365" i="36"/>
  <c r="S232" i="36"/>
  <c r="S368" i="36"/>
  <c r="S161" i="36"/>
  <c r="S404" i="36"/>
  <c r="S355" i="36"/>
  <c r="S509" i="36"/>
  <c r="S548" i="36"/>
  <c r="S132" i="36"/>
  <c r="S233" i="36"/>
  <c r="S383" i="36"/>
  <c r="S507" i="36"/>
  <c r="S203" i="36"/>
  <c r="S221" i="36"/>
  <c r="S482" i="36"/>
  <c r="S436" i="36"/>
  <c r="S405" i="36"/>
  <c r="S339" i="36"/>
  <c r="S255" i="36"/>
  <c r="S190" i="36"/>
  <c r="S391" i="36"/>
  <c r="S222" i="36"/>
  <c r="S169" i="36"/>
  <c r="S33" i="36"/>
  <c r="S285" i="36"/>
  <c r="S478" i="36"/>
  <c r="S152" i="36"/>
  <c r="S179" i="36"/>
  <c r="S356" i="36"/>
  <c r="S97" i="36"/>
  <c r="S248" i="36"/>
  <c r="S341" i="36"/>
  <c r="M6" i="20"/>
  <c r="M5" i="20"/>
  <c r="M4" i="20"/>
  <c r="D10" i="20"/>
  <c r="D4" i="20"/>
  <c r="AB9" i="23" s="1"/>
  <c r="Y606" i="34" l="1"/>
  <c r="Y559" i="34"/>
  <c r="Y543" i="34"/>
  <c r="Y531" i="34"/>
  <c r="Y379" i="34"/>
  <c r="Y195" i="34"/>
  <c r="Y581" i="34"/>
  <c r="Y312" i="34"/>
  <c r="Y272" i="34"/>
  <c r="Y113" i="34"/>
  <c r="Y81" i="34"/>
  <c r="Y478" i="34"/>
  <c r="Y166" i="34"/>
  <c r="Y270" i="34"/>
  <c r="Y112" i="34"/>
  <c r="Y34" i="34"/>
  <c r="Y78" i="34"/>
  <c r="Y10" i="34"/>
  <c r="Y609" i="34"/>
  <c r="Y608" i="34"/>
  <c r="Y610" i="34"/>
  <c r="Y591" i="34"/>
  <c r="Y583" i="34"/>
  <c r="Y547" i="34"/>
  <c r="Y503" i="34"/>
  <c r="Y387" i="34"/>
  <c r="Y315" i="34"/>
  <c r="Y275" i="34"/>
  <c r="Y207" i="34"/>
  <c r="Y203" i="34"/>
  <c r="Y199" i="34"/>
  <c r="Y589" i="34"/>
  <c r="Y549" i="34"/>
  <c r="Y545" i="34"/>
  <c r="Y505" i="34"/>
  <c r="Y489" i="34"/>
  <c r="Y481" i="34"/>
  <c r="Y389" i="34"/>
  <c r="Y273" i="34"/>
  <c r="Y245" i="34"/>
  <c r="Y209" i="34"/>
  <c r="Y201" i="34"/>
  <c r="Y197" i="34"/>
  <c r="Y592" i="34"/>
  <c r="Y588" i="34"/>
  <c r="Y584" i="34"/>
  <c r="Y560" i="34"/>
  <c r="Y548" i="34"/>
  <c r="Y532" i="34"/>
  <c r="Y504" i="34"/>
  <c r="Y496" i="34"/>
  <c r="Y480" i="34"/>
  <c r="Y444" i="34"/>
  <c r="Y388" i="34"/>
  <c r="Y360" i="34"/>
  <c r="Y340" i="34"/>
  <c r="Y244" i="34"/>
  <c r="Y150" i="34"/>
  <c r="Y546" i="34"/>
  <c r="Y490" i="34"/>
  <c r="Y334" i="34"/>
  <c r="Y149" i="34"/>
  <c r="Y129" i="34"/>
  <c r="Y37" i="34"/>
  <c r="Y151" i="34"/>
  <c r="Y142" i="34"/>
  <c r="Y86" i="34"/>
  <c r="Y506" i="34"/>
  <c r="Y422" i="34"/>
  <c r="Y382" i="34"/>
  <c r="Y206" i="34"/>
  <c r="Y161" i="34"/>
  <c r="Y141" i="34"/>
  <c r="Y85" i="34"/>
  <c r="Y49" i="34"/>
  <c r="Y314" i="34"/>
  <c r="Y274" i="34"/>
  <c r="Y200" i="34"/>
  <c r="Y139" i="34"/>
  <c r="Y91" i="34"/>
  <c r="Y130" i="34"/>
  <c r="Y386" i="34"/>
  <c r="Y342" i="34"/>
  <c r="Y242" i="34"/>
  <c r="Y140" i="34"/>
  <c r="Y136" i="34"/>
  <c r="Y132" i="34"/>
  <c r="Y88" i="34"/>
  <c r="Y80" i="34"/>
  <c r="Y135" i="34"/>
  <c r="Y202" i="34"/>
  <c r="Y198" i="34"/>
  <c r="Y131" i="34"/>
  <c r="Y83" i="34"/>
  <c r="Y134" i="34"/>
  <c r="Y82" i="34"/>
  <c r="Y502" i="34"/>
  <c r="Y318" i="34"/>
  <c r="Y628" i="34"/>
  <c r="Y620" i="34"/>
  <c r="Y612" i="34"/>
  <c r="Y633" i="34"/>
  <c r="Y625" i="34"/>
  <c r="Y598" i="34"/>
  <c r="Y635" i="34"/>
  <c r="Y611" i="34"/>
  <c r="Y603" i="34"/>
  <c r="Y595" i="34"/>
  <c r="Y648" i="34"/>
  <c r="Y640" i="34"/>
  <c r="Y624" i="34"/>
  <c r="Y634" i="34"/>
  <c r="Y602" i="34"/>
  <c r="Y599" i="34"/>
  <c r="Y596" i="34"/>
  <c r="Y567" i="34"/>
  <c r="Y551" i="34"/>
  <c r="Y535" i="34"/>
  <c r="Y527" i="34"/>
  <c r="Y499" i="34"/>
  <c r="Y491" i="34"/>
  <c r="Y487" i="34"/>
  <c r="Y483" i="34"/>
  <c r="Y459" i="34"/>
  <c r="Y455" i="34"/>
  <c r="Y447" i="34"/>
  <c r="Y435" i="34"/>
  <c r="Y427" i="34"/>
  <c r="Y399" i="34"/>
  <c r="Y395" i="34"/>
  <c r="Y391" i="34"/>
  <c r="Y383" i="34"/>
  <c r="Y371" i="34"/>
  <c r="Y355" i="34"/>
  <c r="Y351" i="34"/>
  <c r="Y343" i="34"/>
  <c r="Y323" i="34"/>
  <c r="Y319" i="34"/>
  <c r="Y291" i="34"/>
  <c r="Y255" i="34"/>
  <c r="Y247" i="34"/>
  <c r="Y239" i="34"/>
  <c r="Y235" i="34"/>
  <c r="Y215" i="34"/>
  <c r="Y211" i="34"/>
  <c r="Y574" i="34"/>
  <c r="Y593" i="34"/>
  <c r="Y585" i="34"/>
  <c r="Y577" i="34"/>
  <c r="Y573" i="34"/>
  <c r="Y569" i="34"/>
  <c r="Y533" i="34"/>
  <c r="Y513" i="34"/>
  <c r="Y509" i="34"/>
  <c r="Y485" i="34"/>
  <c r="Y457" i="34"/>
  <c r="Y453" i="34"/>
  <c r="Y449" i="34"/>
  <c r="Y445" i="34"/>
  <c r="Y425" i="34"/>
  <c r="Y393" i="34"/>
  <c r="Y381" i="34"/>
  <c r="Y357" i="34"/>
  <c r="Y337" i="34"/>
  <c r="Y321" i="34"/>
  <c r="Y289" i="34"/>
  <c r="Y285" i="34"/>
  <c r="Y237" i="34"/>
  <c r="Y205" i="34"/>
  <c r="Y189" i="34"/>
  <c r="Y181" i="34"/>
  <c r="Y572" i="34"/>
  <c r="Y568" i="34"/>
  <c r="Y528" i="34"/>
  <c r="Y508" i="34"/>
  <c r="Y500" i="34"/>
  <c r="Y484" i="34"/>
  <c r="Y452" i="34"/>
  <c r="Y448" i="34"/>
  <c r="Y436" i="34"/>
  <c r="Y424" i="34"/>
  <c r="Y396" i="34"/>
  <c r="Y384" i="34"/>
  <c r="Y352" i="34"/>
  <c r="Y344" i="34"/>
  <c r="Y336" i="34"/>
  <c r="Y320" i="34"/>
  <c r="Y316" i="34"/>
  <c r="Y284" i="34"/>
  <c r="Y280" i="34"/>
  <c r="Y248" i="34"/>
  <c r="Y240" i="34"/>
  <c r="Y126" i="34"/>
  <c r="Y98" i="34"/>
  <c r="Y570" i="34"/>
  <c r="Y394" i="34"/>
  <c r="Y238" i="34"/>
  <c r="Y186" i="34"/>
  <c r="Y182" i="34"/>
  <c r="Y89" i="34"/>
  <c r="Y430" i="34"/>
  <c r="Y175" i="34"/>
  <c r="Y127" i="34"/>
  <c r="Y114" i="34"/>
  <c r="Y173" i="34"/>
  <c r="Y169" i="34"/>
  <c r="Y93" i="34"/>
  <c r="Y25" i="34"/>
  <c r="Y17" i="34"/>
  <c r="Y13" i="34"/>
  <c r="Y454" i="34"/>
  <c r="Y179" i="34"/>
  <c r="Y94" i="34"/>
  <c r="Y50" i="34"/>
  <c r="Y26" i="34"/>
  <c r="Y562" i="34"/>
  <c r="Y338" i="34"/>
  <c r="Y322" i="34"/>
  <c r="Y146" i="34"/>
  <c r="Y46" i="34"/>
  <c r="Y22" i="34"/>
  <c r="Y550" i="34"/>
  <c r="Y510" i="34"/>
  <c r="Y482" i="34"/>
  <c r="Y450" i="34"/>
  <c r="Y426" i="34"/>
  <c r="Y398" i="34"/>
  <c r="Y370" i="34"/>
  <c r="Y168" i="34"/>
  <c r="Y160" i="34"/>
  <c r="Y100" i="34"/>
  <c r="Y44" i="34"/>
  <c r="Y36" i="34"/>
  <c r="Y24" i="34"/>
  <c r="Y16" i="34"/>
  <c r="Y12" i="34"/>
  <c r="Y188" i="34"/>
  <c r="Y246" i="34"/>
  <c r="Y171" i="34"/>
  <c r="Y95" i="34"/>
  <c r="Y458" i="34"/>
  <c r="Y90" i="34"/>
  <c r="Y498" i="34"/>
  <c r="Y286" i="34"/>
  <c r="Y184" i="34"/>
  <c r="Y566" i="34"/>
  <c r="Y51" i="34"/>
  <c r="Y106" i="34"/>
  <c r="Y14" i="34"/>
  <c r="Y514" i="34"/>
  <c r="Y486" i="34"/>
  <c r="Y390" i="34"/>
  <c r="Y290" i="34"/>
  <c r="Y208" i="34"/>
  <c r="Y187" i="34"/>
  <c r="Y183" i="34"/>
  <c r="AB103" i="38"/>
  <c r="AB93" i="38"/>
  <c r="AB80" i="38"/>
  <c r="AB67" i="38"/>
  <c r="AB52" i="38"/>
  <c r="AB43" i="38"/>
  <c r="AB26" i="38"/>
  <c r="AB91" i="38"/>
  <c r="AB37" i="38"/>
  <c r="AB17" i="38"/>
  <c r="AB77" i="38"/>
  <c r="AB128" i="38"/>
  <c r="AB124" i="38"/>
  <c r="AB120" i="38"/>
  <c r="AB116" i="38"/>
  <c r="AB102" i="38"/>
  <c r="AB90" i="38"/>
  <c r="AB79" i="38"/>
  <c r="AB66" i="38"/>
  <c r="AB51" i="38"/>
  <c r="AB42" i="38"/>
  <c r="AB25" i="38"/>
  <c r="AB84" i="38"/>
  <c r="AB35" i="38"/>
  <c r="AB16" i="38"/>
  <c r="AB264" i="37"/>
  <c r="AB257" i="37"/>
  <c r="AB252" i="37"/>
  <c r="AB248" i="37"/>
  <c r="AB243" i="37"/>
  <c r="AB238" i="37"/>
  <c r="AB231" i="37"/>
  <c r="AB226" i="37"/>
  <c r="AB222" i="37"/>
  <c r="AB214" i="37"/>
  <c r="AB208" i="37"/>
  <c r="AB203" i="37"/>
  <c r="AB197" i="37"/>
  <c r="AB192" i="37"/>
  <c r="AB187" i="37"/>
  <c r="AB179" i="37"/>
  <c r="AB172" i="37"/>
  <c r="AB167" i="37"/>
  <c r="AB163" i="37"/>
  <c r="AB155" i="37"/>
  <c r="AB151" i="37"/>
  <c r="AB146" i="37"/>
  <c r="AB140" i="37"/>
  <c r="AB135" i="37"/>
  <c r="AB128" i="37"/>
  <c r="AB123" i="37"/>
  <c r="AB115" i="37"/>
  <c r="AB107" i="37"/>
  <c r="AB102" i="37"/>
  <c r="AB97" i="37"/>
  <c r="AB90" i="37"/>
  <c r="AB82" i="37"/>
  <c r="AB75" i="37"/>
  <c r="AB65" i="37"/>
  <c r="AB60" i="37"/>
  <c r="AB55" i="37"/>
  <c r="AB47" i="37"/>
  <c r="AB41" i="37"/>
  <c r="AB36" i="37"/>
  <c r="AB32" i="37"/>
  <c r="AB27" i="37"/>
  <c r="AB22" i="37"/>
  <c r="AB17" i="37"/>
  <c r="AB235" i="37"/>
  <c r="AB183" i="37"/>
  <c r="AB142" i="37"/>
  <c r="AB112" i="37"/>
  <c r="AB79" i="37"/>
  <c r="AB51" i="37"/>
  <c r="AB115" i="38"/>
  <c r="AB64" i="38"/>
  <c r="AB15" i="38"/>
  <c r="AB127" i="38"/>
  <c r="AB123" i="38"/>
  <c r="AB119" i="38"/>
  <c r="AB113" i="38"/>
  <c r="AB99" i="38"/>
  <c r="AB88" i="38"/>
  <c r="AB76" i="38"/>
  <c r="AB63" i="38"/>
  <c r="AB48" i="38"/>
  <c r="AB40" i="38"/>
  <c r="AB23" i="38"/>
  <c r="AB59" i="38"/>
  <c r="AB29" i="38"/>
  <c r="AB14" i="38"/>
  <c r="AB263" i="37"/>
  <c r="AB256" i="37"/>
  <c r="AB251" i="37"/>
  <c r="AB247" i="37"/>
  <c r="AB242" i="37"/>
  <c r="AB237" i="37"/>
  <c r="AB230" i="37"/>
  <c r="AB225" i="37"/>
  <c r="AB221" i="37"/>
  <c r="AB213" i="37"/>
  <c r="AB207" i="37"/>
  <c r="AB202" i="37"/>
  <c r="AB196" i="37"/>
  <c r="AB191" i="37"/>
  <c r="AB186" i="37"/>
  <c r="AB178" i="37"/>
  <c r="AB171" i="37"/>
  <c r="AB166" i="37"/>
  <c r="AB159" i="37"/>
  <c r="AB154" i="37"/>
  <c r="AB149" i="37"/>
  <c r="AB145" i="37"/>
  <c r="AB138" i="37"/>
  <c r="AB134" i="37"/>
  <c r="AB127" i="37"/>
  <c r="AB122" i="37"/>
  <c r="AB114" i="37"/>
  <c r="AB106" i="37"/>
  <c r="AB101" i="37"/>
  <c r="AB96" i="37"/>
  <c r="AB86" i="37"/>
  <c r="AB81" i="37"/>
  <c r="AB71" i="37"/>
  <c r="AB64" i="37"/>
  <c r="AB59" i="37"/>
  <c r="AB54" i="37"/>
  <c r="AB46" i="37"/>
  <c r="AB40" i="37"/>
  <c r="AB35" i="37"/>
  <c r="AB30" i="37"/>
  <c r="AB25" i="37"/>
  <c r="AB21" i="37"/>
  <c r="AB16" i="37"/>
  <c r="AB217" i="37"/>
  <c r="AB176" i="37"/>
  <c r="AB130" i="37"/>
  <c r="AB94" i="37"/>
  <c r="AB73" i="37"/>
  <c r="AB44" i="37"/>
  <c r="AB112" i="38"/>
  <c r="AB98" i="38"/>
  <c r="AB87" i="38"/>
  <c r="AB74" i="38"/>
  <c r="AB62" i="38"/>
  <c r="AB47" i="38"/>
  <c r="AB33" i="38"/>
  <c r="AB107" i="38"/>
  <c r="AB57" i="38"/>
  <c r="AB28" i="38"/>
  <c r="AB13" i="38"/>
  <c r="AB130" i="38"/>
  <c r="AB126" i="38"/>
  <c r="AB122" i="38"/>
  <c r="AB118" i="38"/>
  <c r="AB111" i="38"/>
  <c r="AB97" i="38"/>
  <c r="AB86" i="38"/>
  <c r="AB73" i="38"/>
  <c r="AB61" i="38"/>
  <c r="AB46" i="38"/>
  <c r="AB32" i="38"/>
  <c r="AB106" i="38"/>
  <c r="AB56" i="38"/>
  <c r="AB21" i="38"/>
  <c r="AB12" i="38"/>
  <c r="AB267" i="37"/>
  <c r="AB261" i="37"/>
  <c r="AB255" i="37"/>
  <c r="AB250" i="37"/>
  <c r="AB245" i="37"/>
  <c r="AB241" i="37"/>
  <c r="AB233" i="37"/>
  <c r="AB229" i="37"/>
  <c r="AB224" i="37"/>
  <c r="AB220" i="37"/>
  <c r="AB211" i="37"/>
  <c r="AB205" i="37"/>
  <c r="AB201" i="37"/>
  <c r="AB194" i="37"/>
  <c r="AB189" i="37"/>
  <c r="AB181" i="37"/>
  <c r="AB174" i="37"/>
  <c r="AB170" i="37"/>
  <c r="AB165" i="37"/>
  <c r="AB158" i="37"/>
  <c r="AB153" i="37"/>
  <c r="AB148" i="37"/>
  <c r="AB144" i="37"/>
  <c r="AB137" i="37"/>
  <c r="AB133" i="37"/>
  <c r="AB126" i="37"/>
  <c r="AB121" i="37"/>
  <c r="AB110" i="37"/>
  <c r="AB105" i="37"/>
  <c r="AB100" i="37"/>
  <c r="AB92" i="37"/>
  <c r="AB85" i="37"/>
  <c r="AB77" i="37"/>
  <c r="AB70" i="37"/>
  <c r="AB62" i="37"/>
  <c r="AB58" i="37"/>
  <c r="AB53" i="37"/>
  <c r="AB43" i="37"/>
  <c r="AB39" i="37"/>
  <c r="AB34" i="37"/>
  <c r="AB29" i="37"/>
  <c r="AB24" i="37"/>
  <c r="AB20" i="37"/>
  <c r="AB13" i="37"/>
  <c r="AB198" i="37"/>
  <c r="AB175" i="37"/>
  <c r="AB129" i="37"/>
  <c r="AB88" i="37"/>
  <c r="AB67" i="37"/>
  <c r="AB14" i="37"/>
  <c r="AB24" i="38"/>
  <c r="AB110" i="38"/>
  <c r="AB96" i="38"/>
  <c r="AB82" i="38"/>
  <c r="AB70" i="38"/>
  <c r="AB54" i="38"/>
  <c r="AB45" i="38"/>
  <c r="AB31" i="38"/>
  <c r="AB104" i="38"/>
  <c r="AB55" i="38"/>
  <c r="AB19" i="38"/>
  <c r="AB11" i="38"/>
  <c r="AB89" i="38"/>
  <c r="AB41" i="38"/>
  <c r="AB34" i="38"/>
  <c r="AB129" i="38"/>
  <c r="AB125" i="38"/>
  <c r="AB121" i="38"/>
  <c r="AB117" i="38"/>
  <c r="AB109" i="38"/>
  <c r="AB94" i="38"/>
  <c r="AB81" i="38"/>
  <c r="AB69" i="38"/>
  <c r="AB53" i="38"/>
  <c r="AB44" i="38"/>
  <c r="AB27" i="38"/>
  <c r="AB92" i="38"/>
  <c r="AB38" i="38"/>
  <c r="AB18" i="38"/>
  <c r="AB10" i="38"/>
  <c r="AB266" i="37"/>
  <c r="AB260" i="37"/>
  <c r="AB253" i="37"/>
  <c r="AB249" i="37"/>
  <c r="AB244" i="37"/>
  <c r="AB239" i="37"/>
  <c r="AB232" i="37"/>
  <c r="AB228" i="37"/>
  <c r="AB223" i="37"/>
  <c r="AB219" i="37"/>
  <c r="AB210" i="37"/>
  <c r="AB204" i="37"/>
  <c r="AB200" i="37"/>
  <c r="AB193" i="37"/>
  <c r="AB188" i="37"/>
  <c r="AB180" i="37"/>
  <c r="AB173" i="37"/>
  <c r="AB169" i="37"/>
  <c r="AB164" i="37"/>
  <c r="AB156" i="37"/>
  <c r="AB152" i="37"/>
  <c r="AB147" i="37"/>
  <c r="AB141" i="37"/>
  <c r="AB136" i="37"/>
  <c r="AB132" i="37"/>
  <c r="AB125" i="37"/>
  <c r="AB120" i="37"/>
  <c r="AB109" i="37"/>
  <c r="AB104" i="37"/>
  <c r="AB99" i="37"/>
  <c r="AB91" i="37"/>
  <c r="AB83" i="37"/>
  <c r="AB76" i="37"/>
  <c r="AB69" i="37"/>
  <c r="AB61" i="37"/>
  <c r="AB57" i="37"/>
  <c r="AB48" i="37"/>
  <c r="AB42" i="37"/>
  <c r="AB38" i="37"/>
  <c r="AB33" i="37"/>
  <c r="AB28" i="37"/>
  <c r="AB23" i="37"/>
  <c r="AB19" i="37"/>
  <c r="AB12" i="37"/>
  <c r="AB184" i="37"/>
  <c r="AB161" i="37"/>
  <c r="AB118" i="37"/>
  <c r="AB87" i="37"/>
  <c r="AB66" i="37"/>
  <c r="AB100" i="38"/>
  <c r="AB50" i="38"/>
  <c r="AB71" i="38"/>
  <c r="AB264" i="23"/>
  <c r="AB252" i="23"/>
  <c r="AB240" i="23"/>
  <c r="AB228" i="23"/>
  <c r="AB216" i="23"/>
  <c r="AB205" i="23"/>
  <c r="AB196" i="23"/>
  <c r="AB183" i="23"/>
  <c r="AB171" i="23"/>
  <c r="AB156" i="23"/>
  <c r="AB145" i="23"/>
  <c r="AB134" i="23"/>
  <c r="AB124" i="23"/>
  <c r="AB115" i="23"/>
  <c r="AB104" i="23"/>
  <c r="AB93" i="23"/>
  <c r="AB81" i="23"/>
  <c r="AB62" i="23"/>
  <c r="AB50" i="23"/>
  <c r="AB41" i="23"/>
  <c r="AB28" i="23"/>
  <c r="AB15" i="23"/>
  <c r="AB248" i="23"/>
  <c r="AB178" i="23"/>
  <c r="AB77" i="23"/>
  <c r="AB33" i="23"/>
  <c r="AB263" i="23"/>
  <c r="AB251" i="23"/>
  <c r="AB239" i="23"/>
  <c r="AB227" i="23"/>
  <c r="AB215" i="23"/>
  <c r="AB204" i="23"/>
  <c r="AB192" i="23"/>
  <c r="AB182" i="23"/>
  <c r="AB170" i="23"/>
  <c r="AB154" i="23"/>
  <c r="AB144" i="23"/>
  <c r="AB133" i="23"/>
  <c r="AB122" i="23"/>
  <c r="AB113" i="23"/>
  <c r="AB101" i="23"/>
  <c r="AB92" i="23"/>
  <c r="AB80" i="23"/>
  <c r="AB61" i="23"/>
  <c r="AB49" i="23"/>
  <c r="AB40" i="23"/>
  <c r="AB27" i="23"/>
  <c r="AB13" i="23"/>
  <c r="AB241" i="23"/>
  <c r="AB176" i="23"/>
  <c r="AB74" i="23"/>
  <c r="AB21" i="23"/>
  <c r="AB261" i="23"/>
  <c r="AB250" i="23"/>
  <c r="AB238" i="23"/>
  <c r="AB226" i="23"/>
  <c r="AB214" i="23"/>
  <c r="AB202" i="23"/>
  <c r="AB191" i="23"/>
  <c r="AB181" i="23"/>
  <c r="AB168" i="23"/>
  <c r="AB153" i="23"/>
  <c r="AB143" i="23"/>
  <c r="AB131" i="23"/>
  <c r="AB121" i="23"/>
  <c r="AB112" i="23"/>
  <c r="AB100" i="23"/>
  <c r="AB90" i="23"/>
  <c r="AB79" i="23"/>
  <c r="AB60" i="23"/>
  <c r="AB48" i="23"/>
  <c r="AB37" i="23"/>
  <c r="AB25" i="23"/>
  <c r="AB12" i="23"/>
  <c r="AB234" i="23"/>
  <c r="AB165" i="23"/>
  <c r="AB73" i="23"/>
  <c r="AB20" i="23"/>
  <c r="AB260" i="23"/>
  <c r="AB247" i="23"/>
  <c r="AB237" i="23"/>
  <c r="AB225" i="23"/>
  <c r="AB213" i="23"/>
  <c r="AB201" i="23"/>
  <c r="AB190" i="23"/>
  <c r="AB180" i="23"/>
  <c r="AB167" i="23"/>
  <c r="AB152" i="23"/>
  <c r="AB141" i="23"/>
  <c r="AB130" i="23"/>
  <c r="AB120" i="23"/>
  <c r="AB111" i="23"/>
  <c r="AB99" i="23"/>
  <c r="AB89" i="23"/>
  <c r="AB71" i="23"/>
  <c r="AB57" i="23"/>
  <c r="AB47" i="23"/>
  <c r="AB36" i="23"/>
  <c r="AB24" i="23"/>
  <c r="AB11" i="23"/>
  <c r="AB222" i="23"/>
  <c r="AB163" i="23"/>
  <c r="AB72" i="23"/>
  <c r="AB259" i="23"/>
  <c r="AB246" i="23"/>
  <c r="AB236" i="23"/>
  <c r="AB224" i="23"/>
  <c r="AB212" i="23"/>
  <c r="AB200" i="23"/>
  <c r="AB188" i="23"/>
  <c r="AB175" i="23"/>
  <c r="AB161" i="23"/>
  <c r="AB150" i="23"/>
  <c r="AB140" i="23"/>
  <c r="AB129" i="23"/>
  <c r="AB119" i="23"/>
  <c r="AB108" i="23"/>
  <c r="AB98" i="23"/>
  <c r="AB88" i="23"/>
  <c r="AB70" i="23"/>
  <c r="AB56" i="23"/>
  <c r="AB45" i="23"/>
  <c r="AB35" i="23"/>
  <c r="AB23" i="23"/>
  <c r="AB266" i="23"/>
  <c r="AB217" i="23"/>
  <c r="AB162" i="23"/>
  <c r="AB64" i="23"/>
  <c r="AB258" i="23"/>
  <c r="AB245" i="23"/>
  <c r="AB232" i="23"/>
  <c r="AB221" i="23"/>
  <c r="AB208" i="23"/>
  <c r="AB199" i="23"/>
  <c r="AB187" i="23"/>
  <c r="AB174" i="23"/>
  <c r="AB160" i="23"/>
  <c r="AB149" i="23"/>
  <c r="AB139" i="23"/>
  <c r="AB128" i="23"/>
  <c r="AB118" i="23"/>
  <c r="AB107" i="23"/>
  <c r="AB97" i="23"/>
  <c r="AB87" i="23"/>
  <c r="AB68" i="23"/>
  <c r="AB55" i="23"/>
  <c r="AB44" i="23"/>
  <c r="AB31" i="23"/>
  <c r="AB19" i="23"/>
  <c r="AB265" i="23"/>
  <c r="AB210" i="23"/>
  <c r="AB136" i="23"/>
  <c r="AB63" i="23"/>
  <c r="AB257" i="23"/>
  <c r="AB244" i="23"/>
  <c r="AB231" i="23"/>
  <c r="AB220" i="23"/>
  <c r="AB207" i="23"/>
  <c r="AB198" i="23"/>
  <c r="AB186" i="23"/>
  <c r="AB173" i="23"/>
  <c r="AB159" i="23"/>
  <c r="AB148" i="23"/>
  <c r="AB138" i="23"/>
  <c r="AB126" i="23"/>
  <c r="AB117" i="23"/>
  <c r="AB106" i="23"/>
  <c r="AB96" i="23"/>
  <c r="AB85" i="23"/>
  <c r="AB67" i="23"/>
  <c r="AB53" i="23"/>
  <c r="AB43" i="23"/>
  <c r="AB30" i="23"/>
  <c r="AB18" i="23"/>
  <c r="AB254" i="23"/>
  <c r="AB209" i="23"/>
  <c r="AB102" i="23"/>
  <c r="AB58" i="23"/>
  <c r="AB256" i="23"/>
  <c r="AB243" i="23"/>
  <c r="AB229" i="23"/>
  <c r="AB219" i="23"/>
  <c r="AB206" i="23"/>
  <c r="AB197" i="23"/>
  <c r="AB185" i="23"/>
  <c r="AB172" i="23"/>
  <c r="AB157" i="23"/>
  <c r="AB146" i="23"/>
  <c r="AB135" i="23"/>
  <c r="AB125" i="23"/>
  <c r="AB116" i="23"/>
  <c r="AB105" i="23"/>
  <c r="AB94" i="23"/>
  <c r="AB84" i="23"/>
  <c r="AB66" i="23"/>
  <c r="AB52" i="23"/>
  <c r="AB42" i="23"/>
  <c r="AB29" i="23"/>
  <c r="AB16" i="23"/>
  <c r="AB253" i="23"/>
  <c r="AB194" i="23"/>
  <c r="AB82" i="23"/>
  <c r="AB38" i="23"/>
  <c r="AB9" i="38"/>
  <c r="AB11" i="37"/>
  <c r="AB9" i="37"/>
  <c r="T377" i="34"/>
  <c r="T584" i="34"/>
  <c r="T33" i="34"/>
  <c r="H73" i="23" s="1"/>
  <c r="I73" i="23" s="1"/>
  <c r="W25" i="39"/>
  <c r="L20" i="40"/>
  <c r="U78" i="40"/>
  <c r="L215" i="39"/>
  <c r="L75" i="35"/>
  <c r="L193" i="35"/>
  <c r="L116" i="39"/>
  <c r="L49" i="39"/>
  <c r="L32" i="35"/>
  <c r="L8" i="40"/>
  <c r="I23" i="40"/>
  <c r="L8" i="39"/>
  <c r="L8" i="35"/>
  <c r="L177" i="35"/>
  <c r="H233" i="23" l="1"/>
  <c r="I9" i="40"/>
  <c r="W16" i="35"/>
  <c r="H8" i="37"/>
  <c r="L233" i="35"/>
  <c r="W233" i="35"/>
  <c r="V233" i="35"/>
  <c r="W32" i="35"/>
  <c r="V32" i="35"/>
  <c r="W62" i="40"/>
  <c r="V62" i="40"/>
  <c r="U62" i="40"/>
  <c r="G92" i="40"/>
  <c r="G69" i="40"/>
  <c r="G117" i="40"/>
  <c r="G34" i="40"/>
  <c r="G19" i="40"/>
  <c r="G45" i="40"/>
  <c r="G96" i="40"/>
  <c r="G106" i="40"/>
  <c r="G73" i="40"/>
  <c r="G118" i="40"/>
  <c r="G13" i="40"/>
  <c r="G33" i="40"/>
  <c r="G87" i="40"/>
  <c r="G14" i="40"/>
  <c r="G40" i="40"/>
  <c r="G88" i="40"/>
  <c r="G115" i="40"/>
  <c r="G84" i="40"/>
  <c r="G66" i="40"/>
  <c r="G116" i="40"/>
  <c r="G77" i="40"/>
  <c r="G26" i="40"/>
  <c r="G80" i="40"/>
  <c r="H186" i="23"/>
  <c r="H225" i="37"/>
  <c r="H50" i="23"/>
  <c r="H237" i="37"/>
  <c r="H170" i="23"/>
  <c r="H15" i="23"/>
  <c r="I15" i="23" s="1"/>
  <c r="H99" i="23"/>
  <c r="H137" i="37"/>
  <c r="H249" i="37"/>
  <c r="H145" i="23"/>
  <c r="H25" i="23"/>
  <c r="I25" i="23" s="1"/>
  <c r="H193" i="37"/>
  <c r="H92" i="23"/>
  <c r="H126" i="23"/>
  <c r="H181" i="23"/>
  <c r="H48" i="38"/>
  <c r="H247" i="23"/>
  <c r="H59" i="37"/>
  <c r="H123" i="37"/>
  <c r="H187" i="37"/>
  <c r="H247" i="37"/>
  <c r="H180" i="23"/>
  <c r="H24" i="37"/>
  <c r="H96" i="37"/>
  <c r="H184" i="37"/>
  <c r="H224" i="37"/>
  <c r="H47" i="38"/>
  <c r="H71" i="38"/>
  <c r="H234" i="23"/>
  <c r="H30" i="37"/>
  <c r="H90" i="37"/>
  <c r="H130" i="37"/>
  <c r="H174" i="37"/>
  <c r="H222" i="37"/>
  <c r="H266" i="37"/>
  <c r="H74" i="38"/>
  <c r="H102" i="38"/>
  <c r="H81" i="38"/>
  <c r="H103" i="38"/>
  <c r="H106" i="38"/>
  <c r="H133" i="23"/>
  <c r="H201" i="23"/>
  <c r="H131" i="23"/>
  <c r="H81" i="37"/>
  <c r="H138" i="23"/>
  <c r="H48" i="23"/>
  <c r="H205" i="23"/>
  <c r="H85" i="23"/>
  <c r="H128" i="23"/>
  <c r="H24" i="38"/>
  <c r="H99" i="37"/>
  <c r="H235" i="37"/>
  <c r="H38" i="38"/>
  <c r="H196" i="23"/>
  <c r="H12" i="37"/>
  <c r="H244" i="37"/>
  <c r="H198" i="23"/>
  <c r="H54" i="37"/>
  <c r="H61" i="38"/>
  <c r="H87" i="38"/>
  <c r="H111" i="23"/>
  <c r="H80" i="23"/>
  <c r="H59" i="38"/>
  <c r="H21" i="38"/>
  <c r="H27" i="37"/>
  <c r="V260" i="35"/>
  <c r="W171" i="39"/>
  <c r="V252" i="35"/>
  <c r="H260" i="23"/>
  <c r="W193" i="39"/>
  <c r="W82" i="39"/>
  <c r="V174" i="39"/>
  <c r="W244" i="39"/>
  <c r="V92" i="39"/>
  <c r="W128" i="39"/>
  <c r="W24" i="39"/>
  <c r="V219" i="39"/>
  <c r="W178" i="39"/>
  <c r="V146" i="39"/>
  <c r="W17" i="39"/>
  <c r="V221" i="39"/>
  <c r="I29" i="40"/>
  <c r="V192" i="39"/>
  <c r="H112" i="37"/>
  <c r="H102" i="37"/>
  <c r="V205" i="39"/>
  <c r="W15" i="39"/>
  <c r="V68" i="39"/>
  <c r="W201" i="39"/>
  <c r="V14" i="39"/>
  <c r="W259" i="39"/>
  <c r="V75" i="35"/>
  <c r="W45" i="39"/>
  <c r="I44" i="40"/>
  <c r="W204" i="39"/>
  <c r="H80" i="37"/>
  <c r="H111" i="37"/>
  <c r="W213" i="39"/>
  <c r="I13" i="40"/>
  <c r="V233" i="39"/>
  <c r="W60" i="39"/>
  <c r="H18" i="37"/>
  <c r="W47" i="39"/>
  <c r="V218" i="39"/>
  <c r="W227" i="39"/>
  <c r="V256" i="35"/>
  <c r="W173" i="39"/>
  <c r="V267" i="39"/>
  <c r="H42" i="37"/>
  <c r="W231" i="39"/>
  <c r="W185" i="39"/>
  <c r="W28" i="39"/>
  <c r="V19" i="40"/>
  <c r="V53" i="35"/>
  <c r="W121" i="35"/>
  <c r="W237" i="35"/>
  <c r="V182" i="39"/>
  <c r="H35" i="38"/>
  <c r="H67" i="23"/>
  <c r="V117" i="39"/>
  <c r="H106" i="23"/>
  <c r="W125" i="35"/>
  <c r="H30" i="23"/>
  <c r="I30" i="23" s="1"/>
  <c r="V14" i="35"/>
  <c r="V104" i="35"/>
  <c r="H136" i="23"/>
  <c r="H157" i="23"/>
  <c r="H224" i="23"/>
  <c r="W10" i="39"/>
  <c r="W58" i="40"/>
  <c r="V58" i="40"/>
  <c r="U58" i="40"/>
  <c r="W59" i="35"/>
  <c r="W12" i="35"/>
  <c r="W246" i="35"/>
  <c r="W141" i="35"/>
  <c r="W164" i="35"/>
  <c r="W37" i="35"/>
  <c r="W13" i="35"/>
  <c r="W211" i="35"/>
  <c r="W51" i="35"/>
  <c r="W20" i="35"/>
  <c r="W213" i="35"/>
  <c r="W182" i="35"/>
  <c r="W140" i="35"/>
  <c r="W232" i="35"/>
  <c r="W119" i="35"/>
  <c r="W156" i="35"/>
  <c r="W117" i="35"/>
  <c r="W39" i="35"/>
  <c r="W147" i="35"/>
  <c r="W241" i="35"/>
  <c r="W107" i="35"/>
  <c r="W177" i="35"/>
  <c r="W195" i="35"/>
  <c r="W109" i="35"/>
  <c r="W197" i="35"/>
  <c r="W83" i="35"/>
  <c r="W68" i="35"/>
  <c r="W202" i="35"/>
  <c r="W130" i="35"/>
  <c r="W47" i="35"/>
  <c r="W96" i="35"/>
  <c r="W58" i="35"/>
  <c r="W235" i="35"/>
  <c r="W105" i="35"/>
  <c r="W144" i="35"/>
  <c r="W30" i="35"/>
  <c r="W106" i="35"/>
  <c r="W67" i="35"/>
  <c r="W45" i="35"/>
  <c r="W132" i="35"/>
  <c r="W194" i="35"/>
  <c r="W165" i="35"/>
  <c r="W103" i="35"/>
  <c r="W251" i="35"/>
  <c r="W258" i="35"/>
  <c r="W212" i="35"/>
  <c r="W65" i="35"/>
  <c r="W124" i="35"/>
  <c r="W80" i="35"/>
  <c r="W137" i="35"/>
  <c r="W118" i="35"/>
  <c r="W73" i="35"/>
  <c r="W57" i="35"/>
  <c r="W11" i="35"/>
  <c r="W187" i="35"/>
  <c r="W17" i="35"/>
  <c r="W242" i="35"/>
  <c r="W43" i="35"/>
  <c r="W264" i="35"/>
  <c r="W255" i="35"/>
  <c r="W115" i="35"/>
  <c r="W173" i="35"/>
  <c r="W228" i="35"/>
  <c r="W161" i="35"/>
  <c r="W122" i="35"/>
  <c r="W110" i="35"/>
  <c r="W145" i="35"/>
  <c r="W207" i="35"/>
  <c r="W224" i="35"/>
  <c r="W200" i="35"/>
  <c r="W226" i="35"/>
  <c r="W220" i="35"/>
  <c r="W54" i="35"/>
  <c r="W196" i="35"/>
  <c r="W27" i="35"/>
  <c r="W166" i="35"/>
  <c r="W216" i="35"/>
  <c r="W101" i="35"/>
  <c r="W261" i="35"/>
  <c r="W254" i="35"/>
  <c r="W159" i="35"/>
  <c r="W152" i="35"/>
  <c r="W181" i="35"/>
  <c r="W62" i="35"/>
  <c r="W23" i="35"/>
  <c r="W215" i="35"/>
  <c r="W218" i="35"/>
  <c r="W151" i="35"/>
  <c r="W227" i="35"/>
  <c r="W146" i="35"/>
  <c r="W50" i="35"/>
  <c r="W154" i="35"/>
  <c r="W93" i="35"/>
  <c r="W239" i="35"/>
  <c r="W183" i="35"/>
  <c r="W247" i="35"/>
  <c r="W162" i="35"/>
  <c r="W69" i="35"/>
  <c r="W221" i="35"/>
  <c r="W100" i="35"/>
  <c r="W49" i="35"/>
  <c r="W82" i="35"/>
  <c r="W114" i="35"/>
  <c r="W259" i="35"/>
  <c r="W231" i="35"/>
  <c r="W19" i="35"/>
  <c r="W126" i="35"/>
  <c r="W185" i="35"/>
  <c r="W24" i="35"/>
  <c r="W38" i="35"/>
  <c r="W10" i="35"/>
  <c r="W148" i="35"/>
  <c r="W131" i="35"/>
  <c r="W234" i="35"/>
  <c r="W240" i="35"/>
  <c r="W133" i="35"/>
  <c r="W42" i="35"/>
  <c r="W163" i="35"/>
  <c r="W209" i="35"/>
  <c r="W66" i="35"/>
  <c r="W87" i="35"/>
  <c r="W90" i="35"/>
  <c r="W253" i="35"/>
  <c r="W248" i="35"/>
  <c r="W199" i="35"/>
  <c r="W55" i="35"/>
  <c r="W150" i="35"/>
  <c r="W135" i="35"/>
  <c r="W167" i="35"/>
  <c r="W170" i="35"/>
  <c r="W139" i="35"/>
  <c r="W210" i="35"/>
  <c r="W33" i="35"/>
  <c r="W34" i="35"/>
  <c r="W91" i="35"/>
  <c r="W40" i="35"/>
  <c r="W155" i="35"/>
  <c r="W174" i="35"/>
  <c r="W31" i="35"/>
  <c r="W169" i="35"/>
  <c r="W192" i="35"/>
  <c r="W44" i="35"/>
  <c r="W72" i="35"/>
  <c r="W217" i="35"/>
  <c r="W178" i="35"/>
  <c r="W26" i="35"/>
  <c r="W138" i="35"/>
  <c r="W28" i="35"/>
  <c r="W222" i="35"/>
  <c r="W36" i="35"/>
  <c r="W198" i="35"/>
  <c r="W219" i="35"/>
  <c r="W116" i="35"/>
  <c r="W189" i="35"/>
  <c r="W157" i="35"/>
  <c r="W136" i="35"/>
  <c r="W128" i="35"/>
  <c r="W22" i="35"/>
  <c r="W184" i="35"/>
  <c r="W56" i="35"/>
  <c r="W160" i="35"/>
  <c r="W129" i="35"/>
  <c r="W205" i="35"/>
  <c r="W262" i="35"/>
  <c r="W84" i="35"/>
  <c r="W179" i="35"/>
  <c r="W238" i="35"/>
  <c r="W208" i="35"/>
  <c r="W143" i="35"/>
  <c r="W236" i="35"/>
  <c r="W70" i="35"/>
  <c r="W95" i="35"/>
  <c r="W188" i="35"/>
  <c r="W48" i="35"/>
  <c r="W230" i="35"/>
  <c r="W250" i="35"/>
  <c r="W102" i="35"/>
  <c r="W64" i="35"/>
  <c r="W111" i="35"/>
  <c r="W153" i="35"/>
  <c r="W214" i="35"/>
  <c r="W149" i="35"/>
  <c r="W98" i="35"/>
  <c r="W86" i="35"/>
  <c r="W29" i="35"/>
  <c r="W191" i="35"/>
  <c r="W123" i="35"/>
  <c r="W71" i="35"/>
  <c r="W97" i="35"/>
  <c r="W78" i="35"/>
  <c r="W193" i="35"/>
  <c r="W15" i="35"/>
  <c r="W142" i="35"/>
  <c r="W243" i="35"/>
  <c r="W263" i="35"/>
  <c r="W171" i="35"/>
  <c r="W223" i="35"/>
  <c r="W88" i="35"/>
  <c r="W175" i="35"/>
  <c r="W94" i="35"/>
  <c r="W127" i="35"/>
  <c r="W25" i="35"/>
  <c r="W206" i="35"/>
  <c r="W18" i="35"/>
  <c r="W46" i="35"/>
  <c r="W229" i="35"/>
  <c r="W74" i="35"/>
  <c r="W201" i="35"/>
  <c r="W168" i="35"/>
  <c r="W41" i="35"/>
  <c r="W92" i="35"/>
  <c r="W204" i="35"/>
  <c r="W63" i="35"/>
  <c r="W180" i="35"/>
  <c r="W186" i="35"/>
  <c r="W60" i="35"/>
  <c r="W190" i="35"/>
  <c r="W158" i="35"/>
  <c r="W172" i="35"/>
  <c r="W203" i="35"/>
  <c r="W176" i="35"/>
  <c r="W113" i="35"/>
  <c r="W21" i="35"/>
  <c r="W225" i="35"/>
  <c r="W265" i="35"/>
  <c r="W266" i="35"/>
  <c r="W244" i="35"/>
  <c r="W52" i="35"/>
  <c r="W112" i="35"/>
  <c r="W8" i="35"/>
  <c r="W249" i="35"/>
  <c r="W35" i="35"/>
  <c r="W108" i="35"/>
  <c r="W61" i="35"/>
  <c r="W77" i="35"/>
  <c r="W89" i="35"/>
  <c r="W9" i="35"/>
  <c r="W245" i="35"/>
  <c r="W134" i="35"/>
  <c r="W120" i="35"/>
  <c r="W76" i="35"/>
  <c r="W81" i="35"/>
  <c r="W116" i="39"/>
  <c r="V116" i="39"/>
  <c r="G9" i="40"/>
  <c r="G71" i="40"/>
  <c r="G10" i="40"/>
  <c r="G27" i="40"/>
  <c r="G81" i="40"/>
  <c r="G121" i="40"/>
  <c r="G41" i="40"/>
  <c r="G55" i="40"/>
  <c r="G54" i="40"/>
  <c r="G110" i="40"/>
  <c r="G12" i="40"/>
  <c r="G32" i="40"/>
  <c r="G86" i="40"/>
  <c r="G122" i="40"/>
  <c r="G28" i="40"/>
  <c r="G47" i="40"/>
  <c r="G98" i="40"/>
  <c r="G29" i="40"/>
  <c r="G48" i="40"/>
  <c r="G99" i="40"/>
  <c r="G25" i="40"/>
  <c r="G79" i="40"/>
  <c r="G120" i="40"/>
  <c r="G17" i="40"/>
  <c r="G43" i="40"/>
  <c r="G93" i="40"/>
  <c r="H207" i="23"/>
  <c r="H253" i="37"/>
  <c r="H44" i="38"/>
  <c r="H89" i="23"/>
  <c r="H245" i="23"/>
  <c r="H23" i="23"/>
  <c r="I23" i="23" s="1"/>
  <c r="H159" i="23"/>
  <c r="H165" i="37"/>
  <c r="H28" i="38"/>
  <c r="H61" i="37"/>
  <c r="H49" i="23"/>
  <c r="H12" i="23"/>
  <c r="I12" i="23" s="1"/>
  <c r="H168" i="23"/>
  <c r="H174" i="23"/>
  <c r="H185" i="23"/>
  <c r="H97" i="23"/>
  <c r="H19" i="37"/>
  <c r="H75" i="37"/>
  <c r="H135" i="37"/>
  <c r="H191" i="37"/>
  <c r="H267" i="37"/>
  <c r="H188" i="23"/>
  <c r="H28" i="37"/>
  <c r="H120" i="37"/>
  <c r="H188" i="37"/>
  <c r="H248" i="37"/>
  <c r="H51" i="38"/>
  <c r="H52" i="38"/>
  <c r="H238" i="23"/>
  <c r="H58" i="37"/>
  <c r="H94" i="37"/>
  <c r="H134" i="37"/>
  <c r="H186" i="37"/>
  <c r="H226" i="37"/>
  <c r="H13" i="38"/>
  <c r="H77" i="38"/>
  <c r="H118" i="38"/>
  <c r="H89" i="38"/>
  <c r="H111" i="38"/>
  <c r="H57" i="37"/>
  <c r="H82" i="23"/>
  <c r="H134" i="23"/>
  <c r="H135" i="23"/>
  <c r="H125" i="37"/>
  <c r="H199" i="23"/>
  <c r="H84" i="23"/>
  <c r="H121" i="37"/>
  <c r="H141" i="23"/>
  <c r="H148" i="23"/>
  <c r="H149" i="23"/>
  <c r="H127" i="37"/>
  <c r="H243" i="37"/>
  <c r="H62" i="38"/>
  <c r="H200" i="23"/>
  <c r="H128" i="37"/>
  <c r="H23" i="38"/>
  <c r="H202" i="23"/>
  <c r="H126" i="37"/>
  <c r="H69" i="38"/>
  <c r="H9" i="23"/>
  <c r="I9" i="23" s="1"/>
  <c r="H9" i="37"/>
  <c r="H112" i="23"/>
  <c r="H194" i="23"/>
  <c r="H37" i="38"/>
  <c r="H142" i="37"/>
  <c r="H254" i="37"/>
  <c r="V237" i="39"/>
  <c r="W260" i="35"/>
  <c r="V29" i="39"/>
  <c r="W252" i="35"/>
  <c r="H26" i="37"/>
  <c r="V70" i="39"/>
  <c r="W174" i="39"/>
  <c r="V236" i="39"/>
  <c r="W92" i="39"/>
  <c r="V152" i="39"/>
  <c r="V249" i="39"/>
  <c r="W219" i="39"/>
  <c r="V27" i="39"/>
  <c r="W146" i="39"/>
  <c r="V31" i="39"/>
  <c r="W221" i="39"/>
  <c r="H252" i="23"/>
  <c r="W192" i="39"/>
  <c r="I17" i="40"/>
  <c r="W205" i="39"/>
  <c r="H232" i="37"/>
  <c r="W68" i="39"/>
  <c r="I24" i="40"/>
  <c r="W14" i="39"/>
  <c r="W75" i="35"/>
  <c r="V32" i="39"/>
  <c r="H172" i="37"/>
  <c r="H264" i="23"/>
  <c r="H145" i="37"/>
  <c r="H70" i="37"/>
  <c r="V257" i="35"/>
  <c r="V79" i="39"/>
  <c r="W233" i="39"/>
  <c r="V94" i="39"/>
  <c r="W218" i="39"/>
  <c r="V25" i="39"/>
  <c r="W256" i="35"/>
  <c r="I50" i="40"/>
  <c r="W267" i="39"/>
  <c r="H158" i="37"/>
  <c r="H180" i="37"/>
  <c r="V209" i="39"/>
  <c r="H258" i="23"/>
  <c r="H124" i="37"/>
  <c r="I25" i="40"/>
  <c r="W53" i="35"/>
  <c r="V31" i="35"/>
  <c r="V11" i="39"/>
  <c r="W182" i="39"/>
  <c r="H14" i="38"/>
  <c r="W117" i="39"/>
  <c r="U95" i="40"/>
  <c r="W14" i="35"/>
  <c r="W104" i="35"/>
  <c r="H189" i="23"/>
  <c r="H58" i="23"/>
  <c r="W49" i="39"/>
  <c r="V49" i="39"/>
  <c r="W63" i="40"/>
  <c r="W69" i="40"/>
  <c r="W93" i="40"/>
  <c r="W112" i="40"/>
  <c r="W84" i="40"/>
  <c r="W118" i="40"/>
  <c r="W89" i="40"/>
  <c r="W74" i="40"/>
  <c r="W104" i="40"/>
  <c r="W126" i="40"/>
  <c r="W87" i="40"/>
  <c r="W86" i="40"/>
  <c r="W80" i="40"/>
  <c r="W107" i="40"/>
  <c r="W106" i="40"/>
  <c r="W14" i="40"/>
  <c r="W43" i="40"/>
  <c r="W12" i="40"/>
  <c r="W51" i="40"/>
  <c r="W52" i="40"/>
  <c r="W54" i="40"/>
  <c r="W55" i="40"/>
  <c r="W34" i="40"/>
  <c r="W37" i="40"/>
  <c r="W46" i="40"/>
  <c r="W23" i="40"/>
  <c r="W83" i="40"/>
  <c r="W70" i="40"/>
  <c r="W117" i="40"/>
  <c r="W94" i="40"/>
  <c r="W127" i="40"/>
  <c r="W119" i="40"/>
  <c r="W98" i="40"/>
  <c r="W110" i="40"/>
  <c r="W109" i="40"/>
  <c r="W120" i="40"/>
  <c r="W77" i="40"/>
  <c r="W90" i="40"/>
  <c r="W130" i="40"/>
  <c r="W115" i="40"/>
  <c r="W99" i="40"/>
  <c r="W13" i="40"/>
  <c r="W33" i="40"/>
  <c r="W41" i="40"/>
  <c r="W11" i="40"/>
  <c r="W27" i="40"/>
  <c r="W61" i="40"/>
  <c r="W47" i="40"/>
  <c r="W56" i="40"/>
  <c r="W26" i="40"/>
  <c r="W32" i="40"/>
  <c r="W85" i="40"/>
  <c r="W72" i="40"/>
  <c r="W114" i="40"/>
  <c r="W67" i="40"/>
  <c r="W64" i="40"/>
  <c r="W100" i="40"/>
  <c r="W121" i="40"/>
  <c r="W122" i="40"/>
  <c r="W81" i="40"/>
  <c r="W73" i="40"/>
  <c r="W125" i="40"/>
  <c r="W105" i="40"/>
  <c r="W129" i="40"/>
  <c r="W88" i="40"/>
  <c r="W124" i="40"/>
  <c r="W128" i="40"/>
  <c r="W82" i="40"/>
  <c r="W53" i="40"/>
  <c r="W59" i="40"/>
  <c r="W10" i="40"/>
  <c r="W38" i="40"/>
  <c r="W18" i="40"/>
  <c r="W21" i="40"/>
  <c r="W57" i="40"/>
  <c r="W42" i="40"/>
  <c r="W24" i="40"/>
  <c r="W40" i="40"/>
  <c r="W29" i="40"/>
  <c r="W101" i="40"/>
  <c r="W20" i="40"/>
  <c r="W71" i="40"/>
  <c r="W66" i="40"/>
  <c r="W96" i="40"/>
  <c r="W123" i="40"/>
  <c r="W113" i="40"/>
  <c r="W91" i="40"/>
  <c r="W79" i="40"/>
  <c r="W111" i="40"/>
  <c r="W103" i="40"/>
  <c r="W116" i="40"/>
  <c r="W76" i="40"/>
  <c r="W102" i="40"/>
  <c r="W92" i="40"/>
  <c r="W97" i="40"/>
  <c r="W25" i="40"/>
  <c r="W35" i="40"/>
  <c r="W17" i="40"/>
  <c r="W28" i="40"/>
  <c r="W44" i="40"/>
  <c r="W45" i="40"/>
  <c r="W50" i="40"/>
  <c r="W48" i="40"/>
  <c r="W15" i="40"/>
  <c r="W16" i="40"/>
  <c r="W31" i="40"/>
  <c r="W39" i="40"/>
  <c r="W68" i="40"/>
  <c r="W8" i="40"/>
  <c r="W108" i="40"/>
  <c r="W65" i="40"/>
  <c r="W60" i="40"/>
  <c r="W9" i="40"/>
  <c r="W78" i="40"/>
  <c r="W19" i="40"/>
  <c r="W75" i="40"/>
  <c r="W49" i="40"/>
  <c r="W22" i="40"/>
  <c r="W95" i="40"/>
  <c r="W30" i="40"/>
  <c r="G50" i="40"/>
  <c r="G18" i="40"/>
  <c r="G44" i="40"/>
  <c r="G94" i="40"/>
  <c r="G125" i="40"/>
  <c r="G89" i="40"/>
  <c r="G104" i="40"/>
  <c r="G70" i="40"/>
  <c r="G24" i="40"/>
  <c r="G21" i="40"/>
  <c r="G46" i="40"/>
  <c r="G97" i="40"/>
  <c r="G126" i="40"/>
  <c r="G57" i="40"/>
  <c r="G112" i="40"/>
  <c r="G59" i="40"/>
  <c r="G63" i="40"/>
  <c r="G113" i="40"/>
  <c r="G15" i="40"/>
  <c r="G16" i="40"/>
  <c r="G42" i="40"/>
  <c r="G90" i="40"/>
  <c r="G124" i="40"/>
  <c r="G37" i="40"/>
  <c r="G52" i="40"/>
  <c r="G103" i="40"/>
  <c r="H29" i="37"/>
  <c r="H13" i="23"/>
  <c r="I13" i="23" s="1"/>
  <c r="H183" i="23"/>
  <c r="H197" i="37"/>
  <c r="H187" i="23"/>
  <c r="H35" i="23"/>
  <c r="H167" i="23"/>
  <c r="H189" i="37"/>
  <c r="H21" i="23"/>
  <c r="I21" i="23" s="1"/>
  <c r="H77" i="37"/>
  <c r="H93" i="23"/>
  <c r="H16" i="23"/>
  <c r="I16" i="23" s="1"/>
  <c r="H172" i="23"/>
  <c r="H169" i="37"/>
  <c r="H237" i="23"/>
  <c r="H125" i="23"/>
  <c r="H23" i="37"/>
  <c r="H83" i="37"/>
  <c r="H163" i="37"/>
  <c r="H223" i="37"/>
  <c r="H46" i="38"/>
  <c r="H204" i="23"/>
  <c r="H60" i="37"/>
  <c r="H132" i="37"/>
  <c r="H192" i="37"/>
  <c r="H252" i="37"/>
  <c r="H55" i="38"/>
  <c r="H210" i="23"/>
  <c r="H246" i="23"/>
  <c r="H62" i="37"/>
  <c r="H110" i="37"/>
  <c r="H138" i="37"/>
  <c r="H194" i="37"/>
  <c r="H230" i="37"/>
  <c r="H29" i="38"/>
  <c r="H80" i="38"/>
  <c r="H126" i="38"/>
  <c r="H113" i="38"/>
  <c r="H90" i="38"/>
  <c r="H241" i="37"/>
  <c r="H130" i="23"/>
  <c r="H79" i="23"/>
  <c r="H139" i="23"/>
  <c r="H129" i="23"/>
  <c r="H13" i="37"/>
  <c r="H140" i="23"/>
  <c r="H161" i="37"/>
  <c r="H150" i="23"/>
  <c r="H73" i="37"/>
  <c r="H243" i="23"/>
  <c r="H183" i="37"/>
  <c r="H10" i="38"/>
  <c r="H66" i="38"/>
  <c r="H208" i="23"/>
  <c r="H220" i="37"/>
  <c r="H27" i="38"/>
  <c r="H206" i="23"/>
  <c r="H242" i="37"/>
  <c r="H88" i="38"/>
  <c r="H77" i="23"/>
  <c r="H11" i="37"/>
  <c r="H118" i="37"/>
  <c r="H84" i="38"/>
  <c r="H236" i="37"/>
  <c r="V169" i="39"/>
  <c r="W237" i="39"/>
  <c r="V26" i="39"/>
  <c r="W29" i="39"/>
  <c r="V142" i="39"/>
  <c r="W70" i="39"/>
  <c r="V66" i="39"/>
  <c r="W236" i="39"/>
  <c r="V81" i="39"/>
  <c r="W152" i="39"/>
  <c r="W249" i="39"/>
  <c r="V256" i="39"/>
  <c r="W27" i="39"/>
  <c r="V254" i="39"/>
  <c r="W31" i="39"/>
  <c r="H255" i="23"/>
  <c r="H103" i="37"/>
  <c r="V224" i="39"/>
  <c r="V203" i="39"/>
  <c r="H119" i="37"/>
  <c r="H255" i="37"/>
  <c r="I57" i="40"/>
  <c r="H147" i="37"/>
  <c r="V67" i="39"/>
  <c r="V144" i="39"/>
  <c r="W32" i="39"/>
  <c r="H35" i="37"/>
  <c r="H146" i="37"/>
  <c r="V12" i="39"/>
  <c r="W257" i="35"/>
  <c r="W79" i="39"/>
  <c r="V260" i="39"/>
  <c r="W94" i="39"/>
  <c r="H206" i="37"/>
  <c r="V175" i="39"/>
  <c r="I37" i="40"/>
  <c r="H154" i="37"/>
  <c r="H261" i="37"/>
  <c r="H261" i="23"/>
  <c r="H159" i="37"/>
  <c r="H48" i="37"/>
  <c r="V191" i="39"/>
  <c r="V190" i="39"/>
  <c r="I46" i="40"/>
  <c r="V99" i="35"/>
  <c r="H119" i="23"/>
  <c r="H184" i="23"/>
  <c r="H176" i="23"/>
  <c r="W79" i="35"/>
  <c r="W85" i="35"/>
  <c r="H226" i="23"/>
  <c r="H51" i="23"/>
  <c r="V236" i="35"/>
  <c r="U63" i="40"/>
  <c r="U66" i="40"/>
  <c r="U67" i="40"/>
  <c r="U64" i="40"/>
  <c r="U69" i="40"/>
  <c r="U70" i="40"/>
  <c r="U71" i="40"/>
  <c r="U83" i="40"/>
  <c r="I69" i="40"/>
  <c r="U103" i="40"/>
  <c r="U126" i="40"/>
  <c r="I71" i="40"/>
  <c r="U120" i="40"/>
  <c r="U129" i="40"/>
  <c r="U116" i="40"/>
  <c r="U87" i="40"/>
  <c r="I63" i="40"/>
  <c r="U88" i="40"/>
  <c r="U76" i="40"/>
  <c r="U86" i="40"/>
  <c r="I66" i="40"/>
  <c r="U90" i="40"/>
  <c r="U124" i="40"/>
  <c r="I67" i="40"/>
  <c r="H8" i="38"/>
  <c r="U117" i="40"/>
  <c r="U102" i="40"/>
  <c r="U80" i="40"/>
  <c r="U130" i="40"/>
  <c r="U128" i="40"/>
  <c r="U92" i="40"/>
  <c r="U107" i="40"/>
  <c r="U115" i="40"/>
  <c r="U82" i="40"/>
  <c r="U97" i="40"/>
  <c r="I70" i="40"/>
  <c r="U106" i="40"/>
  <c r="U99" i="40"/>
  <c r="U93" i="40"/>
  <c r="U100" i="40"/>
  <c r="U96" i="40"/>
  <c r="U112" i="40"/>
  <c r="U94" i="40"/>
  <c r="U121" i="40"/>
  <c r="U123" i="40"/>
  <c r="U84" i="40"/>
  <c r="U127" i="40"/>
  <c r="U122" i="40"/>
  <c r="U113" i="40"/>
  <c r="U118" i="40"/>
  <c r="U109" i="40"/>
  <c r="U119" i="40"/>
  <c r="U81" i="40"/>
  <c r="U91" i="40"/>
  <c r="U89" i="40"/>
  <c r="I64" i="40"/>
  <c r="U98" i="40"/>
  <c r="U73" i="40"/>
  <c r="U79" i="40"/>
  <c r="U74" i="40"/>
  <c r="U77" i="40"/>
  <c r="U110" i="40"/>
  <c r="U125" i="40"/>
  <c r="U111" i="40"/>
  <c r="U104" i="40"/>
  <c r="U105" i="40"/>
  <c r="I129" i="40"/>
  <c r="I93" i="40"/>
  <c r="I110" i="40"/>
  <c r="I115" i="40"/>
  <c r="I109" i="40"/>
  <c r="I97" i="40"/>
  <c r="I90" i="40"/>
  <c r="I118" i="40"/>
  <c r="I104" i="40"/>
  <c r="I87" i="40"/>
  <c r="I86" i="40"/>
  <c r="I96" i="40"/>
  <c r="I76" i="40"/>
  <c r="I130" i="40"/>
  <c r="I92" i="40"/>
  <c r="I112" i="40"/>
  <c r="I81" i="40"/>
  <c r="I103" i="40"/>
  <c r="I102" i="40"/>
  <c r="I111" i="40"/>
  <c r="I89" i="40"/>
  <c r="I74" i="40"/>
  <c r="I119" i="40"/>
  <c r="I121" i="40"/>
  <c r="I107" i="40"/>
  <c r="I124" i="40"/>
  <c r="I128" i="40"/>
  <c r="I122" i="40"/>
  <c r="I106" i="40"/>
  <c r="I116" i="40"/>
  <c r="I100" i="40"/>
  <c r="I94" i="40"/>
  <c r="I84" i="40"/>
  <c r="I126" i="40"/>
  <c r="I79" i="40"/>
  <c r="I113" i="40"/>
  <c r="I77" i="40"/>
  <c r="I98" i="40"/>
  <c r="I88" i="40"/>
  <c r="I99" i="40"/>
  <c r="I125" i="40"/>
  <c r="I91" i="40"/>
  <c r="I120" i="40"/>
  <c r="I82" i="40"/>
  <c r="I80" i="40"/>
  <c r="I117" i="40"/>
  <c r="I73" i="40"/>
  <c r="U43" i="40"/>
  <c r="U16" i="40"/>
  <c r="U37" i="40"/>
  <c r="U54" i="40"/>
  <c r="U21" i="40"/>
  <c r="U47" i="40"/>
  <c r="U18" i="40"/>
  <c r="U50" i="40"/>
  <c r="U14" i="40"/>
  <c r="U45" i="40"/>
  <c r="U52" i="40"/>
  <c r="U32" i="40"/>
  <c r="U59" i="40"/>
  <c r="U44" i="40"/>
  <c r="U15" i="40"/>
  <c r="U61" i="40"/>
  <c r="U42" i="40"/>
  <c r="U13" i="40"/>
  <c r="U29" i="40"/>
  <c r="U12" i="40"/>
  <c r="U17" i="40"/>
  <c r="U46" i="40"/>
  <c r="U48" i="40"/>
  <c r="U33" i="40"/>
  <c r="U41" i="40"/>
  <c r="U57" i="40"/>
  <c r="U40" i="40"/>
  <c r="U55" i="40"/>
  <c r="U28" i="40"/>
  <c r="U24" i="40"/>
  <c r="U11" i="40"/>
  <c r="U35" i="40"/>
  <c r="U34" i="40"/>
  <c r="U53" i="40"/>
  <c r="U38" i="40"/>
  <c r="U26" i="40"/>
  <c r="U25" i="40"/>
  <c r="U31" i="40"/>
  <c r="U27" i="40"/>
  <c r="U56" i="40"/>
  <c r="U10" i="40"/>
  <c r="U51" i="40"/>
  <c r="U101" i="40"/>
  <c r="I42" i="40"/>
  <c r="I35" i="40"/>
  <c r="U20" i="40"/>
  <c r="I26" i="40"/>
  <c r="I27" i="40"/>
  <c r="U85" i="40"/>
  <c r="U23" i="40"/>
  <c r="I40" i="40"/>
  <c r="I59" i="40"/>
  <c r="I52" i="40"/>
  <c r="I11" i="40"/>
  <c r="U72" i="40"/>
  <c r="U114" i="40"/>
  <c r="I45" i="40"/>
  <c r="I10" i="40"/>
  <c r="U65" i="40"/>
  <c r="U49" i="40"/>
  <c r="U39" i="40"/>
  <c r="I48" i="40"/>
  <c r="I14" i="40"/>
  <c r="I56" i="40"/>
  <c r="I43" i="40"/>
  <c r="I21" i="40"/>
  <c r="I38" i="40"/>
  <c r="I32" i="40"/>
  <c r="I16" i="40"/>
  <c r="U22" i="40"/>
  <c r="I18" i="40"/>
  <c r="U68" i="40"/>
  <c r="U8" i="40"/>
  <c r="U108" i="40"/>
  <c r="I55" i="40"/>
  <c r="I54" i="40"/>
  <c r="I47" i="40"/>
  <c r="I12" i="40"/>
  <c r="U60" i="40"/>
  <c r="I28" i="40"/>
  <c r="U9" i="40"/>
  <c r="I31" i="40"/>
  <c r="I41" i="40"/>
  <c r="I61" i="40"/>
  <c r="I51" i="40"/>
  <c r="I15" i="40"/>
  <c r="I53" i="40"/>
  <c r="U75" i="40"/>
  <c r="W214" i="39"/>
  <c r="V214" i="39"/>
  <c r="W215" i="39"/>
  <c r="W229" i="39"/>
  <c r="W40" i="39"/>
  <c r="W42" i="39"/>
  <c r="W121" i="39"/>
  <c r="W80" i="39"/>
  <c r="W54" i="39"/>
  <c r="W247" i="39"/>
  <c r="W62" i="39"/>
  <c r="W106" i="39"/>
  <c r="W98" i="39"/>
  <c r="W246" i="39"/>
  <c r="W120" i="39"/>
  <c r="W176" i="39"/>
  <c r="W158" i="39"/>
  <c r="W154" i="39"/>
  <c r="W91" i="39"/>
  <c r="W184" i="39"/>
  <c r="W61" i="39"/>
  <c r="W238" i="39"/>
  <c r="W172" i="39"/>
  <c r="W13" i="39"/>
  <c r="W220" i="39"/>
  <c r="W245" i="39"/>
  <c r="W150" i="39"/>
  <c r="W235" i="39"/>
  <c r="W232" i="39"/>
  <c r="W132" i="39"/>
  <c r="W51" i="39"/>
  <c r="W72" i="39"/>
  <c r="W165" i="39"/>
  <c r="W114" i="39"/>
  <c r="W124" i="39"/>
  <c r="W74" i="39"/>
  <c r="W139" i="39"/>
  <c r="W180" i="39"/>
  <c r="W261" i="39"/>
  <c r="W170" i="39"/>
  <c r="W168" i="39"/>
  <c r="W133" i="39"/>
  <c r="W109" i="39"/>
  <c r="W35" i="39"/>
  <c r="W264" i="39"/>
  <c r="W255" i="39"/>
  <c r="W119" i="39"/>
  <c r="W75" i="39"/>
  <c r="W73" i="39"/>
  <c r="W102" i="39"/>
  <c r="W99" i="39"/>
  <c r="W156" i="39"/>
  <c r="W112" i="39"/>
  <c r="W16" i="39"/>
  <c r="W103" i="39"/>
  <c r="W230" i="39"/>
  <c r="W183" i="39"/>
  <c r="W140" i="39"/>
  <c r="W258" i="39"/>
  <c r="W131" i="39"/>
  <c r="W48" i="39"/>
  <c r="W136" i="39"/>
  <c r="W159" i="39"/>
  <c r="W86" i="39"/>
  <c r="W143" i="39"/>
  <c r="W96" i="39"/>
  <c r="W38" i="39"/>
  <c r="W145" i="39"/>
  <c r="W23" i="39"/>
  <c r="W240" i="39"/>
  <c r="W129" i="39"/>
  <c r="W8" i="39"/>
  <c r="W160" i="39"/>
  <c r="W188" i="39"/>
  <c r="W34" i="39"/>
  <c r="W253" i="39"/>
  <c r="W97" i="39"/>
  <c r="W127" i="39"/>
  <c r="W110" i="39"/>
  <c r="W122" i="39"/>
  <c r="W242" i="39"/>
  <c r="W187" i="39"/>
  <c r="W9" i="39"/>
  <c r="W155" i="39"/>
  <c r="W85" i="39"/>
  <c r="W135" i="39"/>
  <c r="W225" i="39"/>
  <c r="W248" i="39"/>
  <c r="W199" i="39"/>
  <c r="W90" i="39"/>
  <c r="W161" i="39"/>
  <c r="W43" i="39"/>
  <c r="W162" i="39"/>
  <c r="W243" i="39"/>
  <c r="W52" i="39"/>
  <c r="W251" i="39"/>
  <c r="W100" i="39"/>
  <c r="W37" i="39"/>
  <c r="W76" i="39"/>
  <c r="W11" i="39"/>
  <c r="W190" i="39"/>
  <c r="W191" i="39"/>
  <c r="W108" i="39"/>
  <c r="W209" i="39"/>
  <c r="W239" i="39"/>
  <c r="W197" i="39"/>
  <c r="W77" i="39"/>
  <c r="W222" i="39"/>
  <c r="W141" i="39"/>
  <c r="W189" i="39"/>
  <c r="W95" i="39"/>
  <c r="W57" i="39"/>
  <c r="W241" i="39"/>
  <c r="W208" i="39"/>
  <c r="W50" i="39"/>
  <c r="W151" i="39"/>
  <c r="W71" i="39"/>
  <c r="W263" i="39"/>
  <c r="W250" i="39"/>
  <c r="W107" i="39"/>
  <c r="W265" i="39"/>
  <c r="W58" i="39"/>
  <c r="W69" i="39"/>
  <c r="W130" i="39"/>
  <c r="W55" i="39"/>
  <c r="W46" i="39"/>
  <c r="W194" i="39"/>
  <c r="W157" i="39"/>
  <c r="W195" i="39"/>
  <c r="W137" i="39"/>
  <c r="W212" i="39"/>
  <c r="W113" i="39"/>
  <c r="W217" i="39"/>
  <c r="W20" i="39"/>
  <c r="W101" i="39"/>
  <c r="W105" i="39"/>
  <c r="W104" i="39"/>
  <c r="W33" i="39"/>
  <c r="W163" i="39"/>
  <c r="W83" i="39"/>
  <c r="W87" i="39"/>
  <c r="W59" i="39"/>
  <c r="W202" i="39"/>
  <c r="W200" i="39"/>
  <c r="W211" i="39"/>
  <c r="W22" i="39"/>
  <c r="W210" i="39"/>
  <c r="W93" i="39"/>
  <c r="W111" i="39"/>
  <c r="W89" i="39"/>
  <c r="W56" i="39"/>
  <c r="W41" i="39"/>
  <c r="W257" i="39"/>
  <c r="W84" i="39"/>
  <c r="W64" i="39"/>
  <c r="W164" i="39"/>
  <c r="W123" i="39"/>
  <c r="W181" i="39"/>
  <c r="W39" i="39"/>
  <c r="W19" i="39"/>
  <c r="W138" i="39"/>
  <c r="W153" i="39"/>
  <c r="W149" i="39"/>
  <c r="W118" i="39"/>
  <c r="W179" i="39"/>
  <c r="W167" i="39"/>
  <c r="W198" i="39"/>
  <c r="W223" i="39"/>
  <c r="W186" i="39"/>
  <c r="W21" i="39"/>
  <c r="W262" i="39"/>
  <c r="W177" i="39"/>
  <c r="W216" i="39"/>
  <c r="W78" i="39"/>
  <c r="W228" i="39"/>
  <c r="W148" i="39"/>
  <c r="W65" i="39"/>
  <c r="W30" i="39"/>
  <c r="W63" i="39"/>
  <c r="W207" i="39"/>
  <c r="W115" i="39"/>
  <c r="W166" i="39"/>
  <c r="W226" i="39"/>
  <c r="W125" i="39"/>
  <c r="W206" i="39"/>
  <c r="W18" i="39"/>
  <c r="W196" i="39"/>
  <c r="W134" i="39"/>
  <c r="W147" i="39"/>
  <c r="W44" i="39"/>
  <c r="W252" i="39"/>
  <c r="W266" i="39"/>
  <c r="W234" i="39"/>
  <c r="W53" i="39"/>
  <c r="W36" i="39"/>
  <c r="W126" i="39"/>
  <c r="W88" i="39"/>
  <c r="V115" i="35"/>
  <c r="H39" i="23"/>
  <c r="V173" i="35"/>
  <c r="V228" i="35"/>
  <c r="V161" i="35"/>
  <c r="V122" i="35"/>
  <c r="V110" i="35"/>
  <c r="H162" i="23"/>
  <c r="H249" i="23"/>
  <c r="V145" i="35"/>
  <c r="V207" i="35"/>
  <c r="H195" i="23"/>
  <c r="I195" i="23" s="1"/>
  <c r="V85" i="40"/>
  <c r="V224" i="35"/>
  <c r="H64" i="38"/>
  <c r="H227" i="23"/>
  <c r="I227" i="23" s="1"/>
  <c r="H146" i="23"/>
  <c r="H104" i="23"/>
  <c r="H15" i="38"/>
  <c r="H83" i="23"/>
  <c r="I83" i="23" s="1"/>
  <c r="H65" i="38"/>
  <c r="V200" i="35"/>
  <c r="V226" i="35"/>
  <c r="V220" i="35"/>
  <c r="H46" i="23"/>
  <c r="H217" i="23"/>
  <c r="V54" i="35"/>
  <c r="V196" i="35"/>
  <c r="X196" i="35" s="1"/>
  <c r="V27" i="35"/>
  <c r="V166" i="35"/>
  <c r="V216" i="35"/>
  <c r="H43" i="38"/>
  <c r="H230" i="23"/>
  <c r="V101" i="35"/>
  <c r="H190" i="37"/>
  <c r="V140" i="39"/>
  <c r="X140" i="39" s="1"/>
  <c r="V258" i="39"/>
  <c r="V131" i="39"/>
  <c r="V48" i="39"/>
  <c r="V136" i="39"/>
  <c r="V159" i="39"/>
  <c r="V86" i="39"/>
  <c r="V143" i="39"/>
  <c r="V261" i="35"/>
  <c r="V96" i="39"/>
  <c r="H88" i="37"/>
  <c r="V38" i="39"/>
  <c r="H34" i="37"/>
  <c r="H21" i="37"/>
  <c r="H97" i="37"/>
  <c r="H250" i="23"/>
  <c r="V145" i="39"/>
  <c r="V23" i="39"/>
  <c r="V240" i="39"/>
  <c r="V129" i="39"/>
  <c r="H204" i="37"/>
  <c r="I204" i="37" s="1"/>
  <c r="H259" i="23"/>
  <c r="H68" i="37"/>
  <c r="H15" i="37"/>
  <c r="V254" i="35"/>
  <c r="V159" i="35"/>
  <c r="H222" i="23"/>
  <c r="V152" i="35"/>
  <c r="H124" i="23"/>
  <c r="V39" i="40"/>
  <c r="V68" i="40"/>
  <c r="H33" i="38"/>
  <c r="H118" i="23"/>
  <c r="I118" i="23" s="1"/>
  <c r="V181" i="35"/>
  <c r="V8" i="40"/>
  <c r="H164" i="23"/>
  <c r="V62" i="35"/>
  <c r="X62" i="35" s="1"/>
  <c r="V23" i="35"/>
  <c r="V108" i="40"/>
  <c r="V215" i="35"/>
  <c r="V218" i="35"/>
  <c r="X218" i="35" s="1"/>
  <c r="V151" i="35"/>
  <c r="V227" i="35"/>
  <c r="V146" i="35"/>
  <c r="V50" i="35"/>
  <c r="X50" i="35" s="1"/>
  <c r="V154" i="35"/>
  <c r="H42" i="23"/>
  <c r="H71" i="23"/>
  <c r="V93" i="35"/>
  <c r="X93" i="35" s="1"/>
  <c r="V239" i="35"/>
  <c r="V59" i="35"/>
  <c r="H115" i="23"/>
  <c r="H147" i="23"/>
  <c r="I147" i="23" s="1"/>
  <c r="V215" i="39"/>
  <c r="H223" i="23"/>
  <c r="H100" i="38"/>
  <c r="V12" i="35"/>
  <c r="X12" i="35" s="1"/>
  <c r="V246" i="35"/>
  <c r="H107" i="23"/>
  <c r="V141" i="35"/>
  <c r="V164" i="35"/>
  <c r="X164" i="35" s="1"/>
  <c r="H62" i="23"/>
  <c r="H127" i="23"/>
  <c r="V37" i="35"/>
  <c r="V13" i="35"/>
  <c r="X13" i="35" s="1"/>
  <c r="H218" i="23"/>
  <c r="V211" i="35"/>
  <c r="H40" i="23"/>
  <c r="V51" i="35"/>
  <c r="X51" i="35" s="1"/>
  <c r="V20" i="35"/>
  <c r="V213" i="35"/>
  <c r="H70" i="23"/>
  <c r="V23" i="40"/>
  <c r="X23" i="40" s="1"/>
  <c r="V182" i="35"/>
  <c r="V140" i="35"/>
  <c r="V232" i="35"/>
  <c r="V119" i="35"/>
  <c r="X119" i="35" s="1"/>
  <c r="V156" i="35"/>
  <c r="H57" i="38"/>
  <c r="V117" i="35"/>
  <c r="H207" i="37"/>
  <c r="I207" i="37" s="1"/>
  <c r="V229" i="39"/>
  <c r="H185" i="37"/>
  <c r="H108" i="37"/>
  <c r="H149" i="37"/>
  <c r="I149" i="37" s="1"/>
  <c r="H209" i="37"/>
  <c r="V40" i="39"/>
  <c r="V42" i="39"/>
  <c r="V121" i="39"/>
  <c r="H105" i="37"/>
  <c r="H262" i="37"/>
  <c r="H87" i="37"/>
  <c r="H78" i="37"/>
  <c r="I78" i="37" s="1"/>
  <c r="V80" i="39"/>
  <c r="H95" i="37"/>
  <c r="V54" i="39"/>
  <c r="V247" i="39"/>
  <c r="H205" i="37"/>
  <c r="H203" i="37"/>
  <c r="V39" i="35"/>
  <c r="H59" i="23"/>
  <c r="I59" i="23" s="1"/>
  <c r="H96" i="38"/>
  <c r="H52" i="23"/>
  <c r="V202" i="35"/>
  <c r="V130" i="35"/>
  <c r="X130" i="35" s="1"/>
  <c r="H39" i="38"/>
  <c r="H68" i="38"/>
  <c r="V47" i="35"/>
  <c r="V96" i="35"/>
  <c r="X96" i="35" s="1"/>
  <c r="V58" i="35"/>
  <c r="H221" i="23"/>
  <c r="V235" i="35"/>
  <c r="H108" i="38"/>
  <c r="I108" i="38" s="1"/>
  <c r="H107" i="38"/>
  <c r="V105" i="35"/>
  <c r="V72" i="40"/>
  <c r="V144" i="35"/>
  <c r="V114" i="40"/>
  <c r="H154" i="23"/>
  <c r="V30" i="35"/>
  <c r="H49" i="38"/>
  <c r="I49" i="38" s="1"/>
  <c r="H54" i="38"/>
  <c r="V106" i="35"/>
  <c r="V67" i="35"/>
  <c r="H82" i="38"/>
  <c r="I82" i="38" s="1"/>
  <c r="H82" i="40" s="1"/>
  <c r="V45" i="35"/>
  <c r="H95" i="23"/>
  <c r="V132" i="35"/>
  <c r="H229" i="23"/>
  <c r="I229" i="23" s="1"/>
  <c r="V194" i="35"/>
  <c r="V165" i="35"/>
  <c r="V103" i="35"/>
  <c r="V62" i="39"/>
  <c r="V251" i="35"/>
  <c r="V106" i="39"/>
  <c r="V98" i="39"/>
  <c r="V246" i="39"/>
  <c r="V258" i="35"/>
  <c r="H113" i="37"/>
  <c r="V120" i="39"/>
  <c r="V176" i="39"/>
  <c r="X176" i="39" s="1"/>
  <c r="V158" i="39"/>
  <c r="V154" i="39"/>
  <c r="V91" i="39"/>
  <c r="H20" i="37"/>
  <c r="I20" i="37" s="1"/>
  <c r="V184" i="39"/>
  <c r="H104" i="37"/>
  <c r="H177" i="37"/>
  <c r="H160" i="37"/>
  <c r="I160" i="37" s="1"/>
  <c r="H156" i="37"/>
  <c r="V61" i="39"/>
  <c r="V238" i="39"/>
  <c r="V172" i="39"/>
  <c r="V13" i="39"/>
  <c r="V220" i="39"/>
  <c r="V245" i="39"/>
  <c r="V150" i="39"/>
  <c r="V235" i="39"/>
  <c r="V232" i="39"/>
  <c r="V132" i="39"/>
  <c r="H248" i="23"/>
  <c r="I248" i="23" s="1"/>
  <c r="V212" i="35"/>
  <c r="V65" i="35"/>
  <c r="V124" i="35"/>
  <c r="V80" i="35"/>
  <c r="X80" i="35" s="1"/>
  <c r="V137" i="35"/>
  <c r="H175" i="23"/>
  <c r="V118" i="35"/>
  <c r="V73" i="35"/>
  <c r="X73" i="35" s="1"/>
  <c r="H108" i="23"/>
  <c r="H177" i="23"/>
  <c r="V72" i="39"/>
  <c r="V57" i="35"/>
  <c r="H104" i="38"/>
  <c r="H91" i="38"/>
  <c r="H109" i="38"/>
  <c r="H151" i="23"/>
  <c r="I151" i="23" s="1"/>
  <c r="H61" i="23"/>
  <c r="H18" i="23"/>
  <c r="I18" i="23" s="1"/>
  <c r="H32" i="38"/>
  <c r="V11" i="35"/>
  <c r="X11" i="35" s="1"/>
  <c r="H120" i="23"/>
  <c r="H26" i="23"/>
  <c r="I26" i="23" s="1"/>
  <c r="V101" i="40"/>
  <c r="H76" i="23"/>
  <c r="H114" i="23"/>
  <c r="V187" i="35"/>
  <c r="V17" i="35"/>
  <c r="V242" i="35"/>
  <c r="X242" i="35" s="1"/>
  <c r="V43" i="35"/>
  <c r="V165" i="39"/>
  <c r="V114" i="39"/>
  <c r="V124" i="39"/>
  <c r="X124" i="39" s="1"/>
  <c r="V74" i="39"/>
  <c r="V139" i="39"/>
  <c r="V180" i="39"/>
  <c r="V261" i="39"/>
  <c r="V170" i="39"/>
  <c r="V168" i="39"/>
  <c r="V133" i="39"/>
  <c r="H101" i="37"/>
  <c r="I101" i="37" s="1"/>
  <c r="H141" i="37"/>
  <c r="H33" i="37"/>
  <c r="V109" i="39"/>
  <c r="H213" i="37"/>
  <c r="I213" i="37" s="1"/>
  <c r="V20" i="40"/>
  <c r="V35" i="39"/>
  <c r="V264" i="35"/>
  <c r="V264" i="39"/>
  <c r="H234" i="37"/>
  <c r="H201" i="37"/>
  <c r="V255" i="39"/>
  <c r="V119" i="39"/>
  <c r="X119" i="39" s="1"/>
  <c r="V75" i="39"/>
  <c r="V73" i="39"/>
  <c r="V102" i="39"/>
  <c r="V99" i="39"/>
  <c r="V156" i="39"/>
  <c r="V112" i="39"/>
  <c r="V16" i="39"/>
  <c r="V103" i="39"/>
  <c r="X103" i="39" s="1"/>
  <c r="V230" i="39"/>
  <c r="V255" i="35"/>
  <c r="H74" i="23"/>
  <c r="H212" i="23"/>
  <c r="I212" i="23" s="1"/>
  <c r="H173" i="23"/>
  <c r="V88" i="35"/>
  <c r="V175" i="35"/>
  <c r="V94" i="35"/>
  <c r="X94" i="35" s="1"/>
  <c r="H96" i="23"/>
  <c r="H38" i="23"/>
  <c r="H63" i="23"/>
  <c r="V127" i="35"/>
  <c r="X127" i="35" s="1"/>
  <c r="V25" i="35"/>
  <c r="H29" i="23"/>
  <c r="I29" i="23" s="1"/>
  <c r="V206" i="35"/>
  <c r="V192" i="35"/>
  <c r="X192" i="35" s="1"/>
  <c r="H60" i="38"/>
  <c r="V18" i="35"/>
  <c r="V44" i="35"/>
  <c r="V46" i="35"/>
  <c r="X46" i="35" s="1"/>
  <c r="V72" i="35"/>
  <c r="V217" i="35"/>
  <c r="V82" i="35"/>
  <c r="V26" i="35"/>
  <c r="V160" i="39"/>
  <c r="V95" i="35"/>
  <c r="H132" i="23"/>
  <c r="V229" i="35"/>
  <c r="X229" i="35" s="1"/>
  <c r="V48" i="35"/>
  <c r="H165" i="23"/>
  <c r="H117" i="23"/>
  <c r="H151" i="37"/>
  <c r="I151" i="37" s="1"/>
  <c r="V157" i="39"/>
  <c r="V197" i="39"/>
  <c r="V188" i="39"/>
  <c r="H228" i="23"/>
  <c r="I228" i="23" s="1"/>
  <c r="V195" i="35"/>
  <c r="H92" i="38"/>
  <c r="H10" i="23"/>
  <c r="I10" i="23" s="1"/>
  <c r="V83" i="35"/>
  <c r="X83" i="35" s="1"/>
  <c r="H20" i="23"/>
  <c r="I20" i="23" s="1"/>
  <c r="H163" i="23"/>
  <c r="H22" i="23"/>
  <c r="I22" i="23" s="1"/>
  <c r="V8" i="39"/>
  <c r="H66" i="23"/>
  <c r="H155" i="37"/>
  <c r="H65" i="37"/>
  <c r="H41" i="37"/>
  <c r="V149" i="39"/>
  <c r="V118" i="39"/>
  <c r="V179" i="39"/>
  <c r="H250" i="37"/>
  <c r="I250" i="37" s="1"/>
  <c r="V167" i="39"/>
  <c r="V198" i="39"/>
  <c r="V223" i="39"/>
  <c r="V186" i="39"/>
  <c r="H262" i="23"/>
  <c r="V21" i="39"/>
  <c r="V262" i="39"/>
  <c r="V177" i="39"/>
  <c r="H72" i="37"/>
  <c r="H43" i="37"/>
  <c r="H117" i="37"/>
  <c r="H44" i="37"/>
  <c r="I44" i="37" s="1"/>
  <c r="V74" i="35"/>
  <c r="V201" i="35"/>
  <c r="H55" i="23"/>
  <c r="H171" i="23"/>
  <c r="I171" i="23" s="1"/>
  <c r="V168" i="35"/>
  <c r="V41" i="35"/>
  <c r="V92" i="35"/>
  <c r="V204" i="35"/>
  <c r="V63" i="35"/>
  <c r="V180" i="35"/>
  <c r="V186" i="35"/>
  <c r="V60" i="35"/>
  <c r="X60" i="35" s="1"/>
  <c r="H109" i="23"/>
  <c r="V22" i="40"/>
  <c r="H34" i="23"/>
  <c r="V216" i="39"/>
  <c r="V190" i="35"/>
  <c r="V158" i="35"/>
  <c r="V172" i="35"/>
  <c r="V203" i="35"/>
  <c r="V176" i="35"/>
  <c r="V113" i="35"/>
  <c r="V78" i="39"/>
  <c r="V21" i="35"/>
  <c r="H31" i="23"/>
  <c r="I31" i="23" s="1"/>
  <c r="V225" i="35"/>
  <c r="H78" i="38"/>
  <c r="H105" i="38"/>
  <c r="I105" i="38" s="1"/>
  <c r="V67" i="40"/>
  <c r="V64" i="40"/>
  <c r="V128" i="40"/>
  <c r="V82" i="40"/>
  <c r="V99" i="40"/>
  <c r="V96" i="40"/>
  <c r="V123" i="40"/>
  <c r="V122" i="40"/>
  <c r="X122" i="40" s="1"/>
  <c r="V81" i="40"/>
  <c r="V98" i="40"/>
  <c r="V110" i="40"/>
  <c r="V105" i="40"/>
  <c r="V120" i="40"/>
  <c r="V88" i="40"/>
  <c r="V90" i="40"/>
  <c r="H120" i="38"/>
  <c r="I120" i="38" s="1"/>
  <c r="H120" i="40" s="1"/>
  <c r="H117" i="38"/>
  <c r="V54" i="40"/>
  <c r="V55" i="40"/>
  <c r="V42" i="40"/>
  <c r="X42" i="40" s="1"/>
  <c r="V24" i="40"/>
  <c r="V26" i="40"/>
  <c r="V183" i="39"/>
  <c r="V45" i="40"/>
  <c r="X45" i="40" s="1"/>
  <c r="V14" i="40"/>
  <c r="V43" i="40"/>
  <c r="V17" i="40"/>
  <c r="V28" i="40"/>
  <c r="X28" i="40" s="1"/>
  <c r="V44" i="40"/>
  <c r="H36" i="38"/>
  <c r="V228" i="39"/>
  <c r="V148" i="39"/>
  <c r="V65" i="39"/>
  <c r="V30" i="39"/>
  <c r="V63" i="39"/>
  <c r="V207" i="39"/>
  <c r="X207" i="39" s="1"/>
  <c r="H93" i="37"/>
  <c r="H178" i="37"/>
  <c r="V115" i="39"/>
  <c r="V166" i="39"/>
  <c r="X166" i="39" s="1"/>
  <c r="V226" i="39"/>
  <c r="V125" i="39"/>
  <c r="V206" i="39"/>
  <c r="V18" i="39"/>
  <c r="X18" i="39" s="1"/>
  <c r="V196" i="39"/>
  <c r="H257" i="23"/>
  <c r="V265" i="35"/>
  <c r="H66" i="37"/>
  <c r="I66" i="37" s="1"/>
  <c r="V134" i="39"/>
  <c r="H144" i="37"/>
  <c r="H67" i="37"/>
  <c r="V147" i="39"/>
  <c r="V44" i="39"/>
  <c r="V266" i="35"/>
  <c r="V252" i="39"/>
  <c r="V266" i="39"/>
  <c r="H231" i="23"/>
  <c r="V244" i="35"/>
  <c r="V52" i="35"/>
  <c r="V112" i="35"/>
  <c r="H161" i="23"/>
  <c r="V8" i="35"/>
  <c r="H137" i="23"/>
  <c r="V234" i="39"/>
  <c r="V249" i="35"/>
  <c r="V35" i="35"/>
  <c r="V108" i="35"/>
  <c r="H12" i="38"/>
  <c r="I12" i="38" s="1"/>
  <c r="H12" i="40" s="1"/>
  <c r="H235" i="23"/>
  <c r="H60" i="23"/>
  <c r="V61" i="35"/>
  <c r="H191" i="23"/>
  <c r="I191" i="23" s="1"/>
  <c r="H114" i="38"/>
  <c r="V77" i="35"/>
  <c r="V89" i="35"/>
  <c r="V95" i="40"/>
  <c r="V9" i="35"/>
  <c r="V245" i="35"/>
  <c r="V134" i="35"/>
  <c r="V120" i="35"/>
  <c r="X120" i="35" s="1"/>
  <c r="V30" i="40"/>
  <c r="H101" i="38"/>
  <c r="V76" i="35"/>
  <c r="V81" i="35"/>
  <c r="H56" i="23"/>
  <c r="H42" i="38"/>
  <c r="H106" i="37"/>
  <c r="V53" i="39"/>
  <c r="H114" i="37"/>
  <c r="H131" i="37"/>
  <c r="H246" i="37"/>
  <c r="V36" i="39"/>
  <c r="V126" i="39"/>
  <c r="H86" i="37"/>
  <c r="H40" i="37"/>
  <c r="V88" i="39"/>
  <c r="H176" i="37"/>
  <c r="H168" i="37"/>
  <c r="H265" i="37"/>
  <c r="H199" i="37"/>
  <c r="I199" i="37" s="1"/>
  <c r="V47" i="39"/>
  <c r="H19" i="23"/>
  <c r="I19" i="23" s="1"/>
  <c r="H94" i="38"/>
  <c r="V183" i="35"/>
  <c r="X183" i="35" s="1"/>
  <c r="H110" i="23"/>
  <c r="V247" i="35"/>
  <c r="V162" i="35"/>
  <c r="V69" i="35"/>
  <c r="X69" i="35" s="1"/>
  <c r="V221" i="35"/>
  <c r="H98" i="23"/>
  <c r="H16" i="38"/>
  <c r="H79" i="38"/>
  <c r="I79" i="38" s="1"/>
  <c r="H79" i="40" s="1"/>
  <c r="H22" i="38"/>
  <c r="V100" i="35"/>
  <c r="H240" i="23"/>
  <c r="V65" i="40"/>
  <c r="V49" i="35"/>
  <c r="V114" i="35"/>
  <c r="H156" i="23"/>
  <c r="H216" i="23"/>
  <c r="I216" i="23" s="1"/>
  <c r="H225" i="23"/>
  <c r="H101" i="23"/>
  <c r="H148" i="37"/>
  <c r="H56" i="37"/>
  <c r="I56" i="37" s="1"/>
  <c r="H71" i="37"/>
  <c r="H257" i="37"/>
  <c r="H84" i="37"/>
  <c r="H64" i="37"/>
  <c r="I64" i="37" s="1"/>
  <c r="H253" i="23"/>
  <c r="H182" i="37"/>
  <c r="V34" i="39"/>
  <c r="V253" i="39"/>
  <c r="X253" i="39" s="1"/>
  <c r="V97" i="39"/>
  <c r="V127" i="39"/>
  <c r="H152" i="37"/>
  <c r="H69" i="37"/>
  <c r="H153" i="37"/>
  <c r="V110" i="39"/>
  <c r="V122" i="39"/>
  <c r="V259" i="35"/>
  <c r="X259" i="35" s="1"/>
  <c r="V242" i="39"/>
  <c r="V187" i="39"/>
  <c r="H266" i="23"/>
  <c r="H100" i="37"/>
  <c r="I100" i="37" s="1"/>
  <c r="H31" i="37"/>
  <c r="V231" i="35"/>
  <c r="V19" i="35"/>
  <c r="H75" i="38"/>
  <c r="I75" i="38" s="1"/>
  <c r="H152" i="23"/>
  <c r="H116" i="38"/>
  <c r="V126" i="35"/>
  <c r="V185" i="35"/>
  <c r="X185" i="35" s="1"/>
  <c r="V24" i="35"/>
  <c r="H143" i="23"/>
  <c r="V38" i="35"/>
  <c r="V10" i="35"/>
  <c r="H75" i="23"/>
  <c r="V148" i="35"/>
  <c r="V131" i="35"/>
  <c r="V234" i="35"/>
  <c r="V240" i="35"/>
  <c r="H91" i="23"/>
  <c r="V133" i="35"/>
  <c r="V60" i="40"/>
  <c r="V42" i="35"/>
  <c r="H44" i="23"/>
  <c r="H155" i="23"/>
  <c r="V163" i="35"/>
  <c r="X163" i="35" s="1"/>
  <c r="V209" i="35"/>
  <c r="V9" i="39"/>
  <c r="H121" i="23"/>
  <c r="V66" i="35"/>
  <c r="X66" i="35" s="1"/>
  <c r="V87" i="35"/>
  <c r="V90" i="35"/>
  <c r="V66" i="40"/>
  <c r="V71" i="40"/>
  <c r="V102" i="40"/>
  <c r="V92" i="40"/>
  <c r="V97" i="40"/>
  <c r="H83" i="38"/>
  <c r="I83" i="38" s="1"/>
  <c r="V112" i="40"/>
  <c r="V84" i="40"/>
  <c r="V113" i="40"/>
  <c r="V91" i="40"/>
  <c r="V73" i="40"/>
  <c r="V125" i="40"/>
  <c r="V117" i="40"/>
  <c r="V129" i="40"/>
  <c r="V76" i="40"/>
  <c r="V124" i="40"/>
  <c r="H122" i="38"/>
  <c r="H124" i="38"/>
  <c r="I124" i="38" s="1"/>
  <c r="H124" i="40" s="1"/>
  <c r="V61" i="40"/>
  <c r="V47" i="40"/>
  <c r="V48" i="40"/>
  <c r="H49" i="37"/>
  <c r="I49" i="37" s="1"/>
  <c r="V40" i="40"/>
  <c r="V32" i="40"/>
  <c r="H8" i="23"/>
  <c r="I8" i="23" s="1"/>
  <c r="V13" i="40"/>
  <c r="X13" i="40" s="1"/>
  <c r="H116" i="37"/>
  <c r="V12" i="40"/>
  <c r="V51" i="40"/>
  <c r="V52" i="40"/>
  <c r="V53" i="40"/>
  <c r="V155" i="39"/>
  <c r="H195" i="37"/>
  <c r="V85" i="39"/>
  <c r="X85" i="39" s="1"/>
  <c r="H212" i="37"/>
  <c r="H36" i="37"/>
  <c r="V135" i="39"/>
  <c r="H167" i="37"/>
  <c r="I167" i="37" s="1"/>
  <c r="V225" i="39"/>
  <c r="V253" i="35"/>
  <c r="V248" i="39"/>
  <c r="V199" i="39"/>
  <c r="H52" i="37"/>
  <c r="V90" i="39"/>
  <c r="V161" i="39"/>
  <c r="V43" i="39"/>
  <c r="X43" i="39" s="1"/>
  <c r="V162" i="39"/>
  <c r="V243" i="39"/>
  <c r="H45" i="37"/>
  <c r="H200" i="37"/>
  <c r="I200" i="37" s="1"/>
  <c r="V52" i="39"/>
  <c r="V251" i="39"/>
  <c r="V100" i="39"/>
  <c r="V37" i="39"/>
  <c r="X37" i="39" s="1"/>
  <c r="V76" i="39"/>
  <c r="V248" i="35"/>
  <c r="V199" i="35"/>
  <c r="V55" i="35"/>
  <c r="X55" i="35" s="1"/>
  <c r="V9" i="40"/>
  <c r="V150" i="35"/>
  <c r="V135" i="35"/>
  <c r="V167" i="35"/>
  <c r="H97" i="38"/>
  <c r="V170" i="35"/>
  <c r="H85" i="38"/>
  <c r="V139" i="35"/>
  <c r="X139" i="35" s="1"/>
  <c r="V210" i="35"/>
  <c r="V51" i="39"/>
  <c r="V147" i="35"/>
  <c r="H153" i="23"/>
  <c r="I153" i="23" s="1"/>
  <c r="H41" i="23"/>
  <c r="V241" i="35"/>
  <c r="V107" i="35"/>
  <c r="V177" i="35"/>
  <c r="X177" i="35" s="1"/>
  <c r="V109" i="35"/>
  <c r="V197" i="35"/>
  <c r="H144" i="23"/>
  <c r="H220" i="23"/>
  <c r="I220" i="23" s="1"/>
  <c r="V68" i="35"/>
  <c r="H213" i="23"/>
  <c r="V178" i="35"/>
  <c r="H193" i="23"/>
  <c r="I193" i="23" s="1"/>
  <c r="H166" i="23"/>
  <c r="H150" i="37"/>
  <c r="V239" i="39"/>
  <c r="H85" i="37"/>
  <c r="I85" i="37" s="1"/>
  <c r="H263" i="37"/>
  <c r="H115" i="37"/>
  <c r="H181" i="37"/>
  <c r="H39" i="37"/>
  <c r="I39" i="37" s="1"/>
  <c r="H263" i="23"/>
  <c r="V77" i="39"/>
  <c r="V222" i="39"/>
  <c r="V141" i="39"/>
  <c r="X141" i="39" s="1"/>
  <c r="H265" i="23"/>
  <c r="V189" i="39"/>
  <c r="H46" i="37"/>
  <c r="V95" i="39"/>
  <c r="V57" i="39"/>
  <c r="V241" i="39"/>
  <c r="V208" i="39"/>
  <c r="V138" i="35"/>
  <c r="V28" i="35"/>
  <c r="V222" i="35"/>
  <c r="V36" i="35"/>
  <c r="H179" i="23"/>
  <c r="I179" i="23" s="1"/>
  <c r="V198" i="35"/>
  <c r="H99" i="38"/>
  <c r="H34" i="38"/>
  <c r="V219" i="35"/>
  <c r="X219" i="35" s="1"/>
  <c r="H53" i="38"/>
  <c r="V116" i="35"/>
  <c r="H18" i="38"/>
  <c r="V189" i="35"/>
  <c r="X189" i="35" s="1"/>
  <c r="V157" i="35"/>
  <c r="V136" i="35"/>
  <c r="V128" i="35"/>
  <c r="H192" i="23"/>
  <c r="I192" i="23" s="1"/>
  <c r="V50" i="39"/>
  <c r="H68" i="23"/>
  <c r="H72" i="23"/>
  <c r="H30" i="38"/>
  <c r="I30" i="38" s="1"/>
  <c r="H115" i="38"/>
  <c r="V22" i="35"/>
  <c r="V184" i="35"/>
  <c r="V56" i="35"/>
  <c r="X56" i="35" s="1"/>
  <c r="V160" i="35"/>
  <c r="V129" i="35"/>
  <c r="V205" i="35"/>
  <c r="V63" i="40"/>
  <c r="V69" i="40"/>
  <c r="V80" i="40"/>
  <c r="V107" i="40"/>
  <c r="V106" i="40"/>
  <c r="V93" i="40"/>
  <c r="V94" i="40"/>
  <c r="V77" i="40"/>
  <c r="V118" i="40"/>
  <c r="H123" i="38"/>
  <c r="V79" i="40"/>
  <c r="V111" i="40"/>
  <c r="V103" i="40"/>
  <c r="V116" i="40"/>
  <c r="V86" i="40"/>
  <c r="H125" i="38"/>
  <c r="H129" i="38"/>
  <c r="I129" i="38" s="1"/>
  <c r="H129" i="40" s="1"/>
  <c r="H130" i="38"/>
  <c r="V57" i="40"/>
  <c r="H215" i="37"/>
  <c r="V34" i="40"/>
  <c r="X34" i="40" s="1"/>
  <c r="V15" i="40"/>
  <c r="V16" i="40"/>
  <c r="V29" i="40"/>
  <c r="H58" i="38"/>
  <c r="I58" i="38" s="1"/>
  <c r="V59" i="40"/>
  <c r="V33" i="40"/>
  <c r="V41" i="40"/>
  <c r="V11" i="40"/>
  <c r="X11" i="40" s="1"/>
  <c r="V27" i="40"/>
  <c r="V151" i="39"/>
  <c r="H157" i="37"/>
  <c r="I157" i="37" s="1"/>
  <c r="V71" i="39"/>
  <c r="H231" i="37"/>
  <c r="V263" i="39"/>
  <c r="V250" i="39"/>
  <c r="V107" i="39"/>
  <c r="X107" i="39" s="1"/>
  <c r="V262" i="35"/>
  <c r="H256" i="23"/>
  <c r="V265" i="39"/>
  <c r="V58" i="39"/>
  <c r="H47" i="37"/>
  <c r="H260" i="37"/>
  <c r="H233" i="37"/>
  <c r="I233" i="37" s="1"/>
  <c r="V69" i="39"/>
  <c r="V130" i="39"/>
  <c r="V55" i="39"/>
  <c r="V46" i="39"/>
  <c r="V194" i="39"/>
  <c r="H259" i="37"/>
  <c r="H208" i="37"/>
  <c r="H211" i="37"/>
  <c r="H22" i="37"/>
  <c r="I22" i="37" s="1"/>
  <c r="V84" i="35"/>
  <c r="H28" i="23"/>
  <c r="I28" i="23" s="1"/>
  <c r="H64" i="23"/>
  <c r="V75" i="40"/>
  <c r="X75" i="40" s="1"/>
  <c r="V179" i="35"/>
  <c r="V238" i="35"/>
  <c r="H19" i="38"/>
  <c r="H219" i="23"/>
  <c r="I219" i="23" s="1"/>
  <c r="H86" i="23"/>
  <c r="H41" i="38"/>
  <c r="H123" i="23"/>
  <c r="V49" i="40"/>
  <c r="H93" i="38"/>
  <c r="H203" i="23"/>
  <c r="V70" i="35"/>
  <c r="H78" i="23"/>
  <c r="I78" i="23" s="1"/>
  <c r="H209" i="23"/>
  <c r="V188" i="35"/>
  <c r="V230" i="35"/>
  <c r="H89" i="37"/>
  <c r="I89" i="37" s="1"/>
  <c r="V195" i="39"/>
  <c r="V137" i="39"/>
  <c r="H63" i="37"/>
  <c r="I63" i="37" s="1"/>
  <c r="V212" i="39"/>
  <c r="X212" i="39" s="1"/>
  <c r="V113" i="39"/>
  <c r="V217" i="39"/>
  <c r="H216" i="37"/>
  <c r="H107" i="37"/>
  <c r="I107" i="37" s="1"/>
  <c r="H171" i="37"/>
  <c r="V20" i="39"/>
  <c r="V101" i="39"/>
  <c r="V105" i="39"/>
  <c r="V104" i="39"/>
  <c r="V33" i="39"/>
  <c r="V163" i="39"/>
  <c r="V250" i="35"/>
  <c r="X250" i="35" s="1"/>
  <c r="V83" i="39"/>
  <c r="V87" i="39"/>
  <c r="V59" i="39"/>
  <c r="V202" i="39"/>
  <c r="X202" i="39" s="1"/>
  <c r="H162" i="37"/>
  <c r="H264" i="37"/>
  <c r="V200" i="39"/>
  <c r="H251" i="37"/>
  <c r="V211" i="39"/>
  <c r="V22" i="39"/>
  <c r="V210" i="39"/>
  <c r="H17" i="37"/>
  <c r="V102" i="35"/>
  <c r="V64" i="35"/>
  <c r="V111" i="35"/>
  <c r="V93" i="39"/>
  <c r="V153" i="35"/>
  <c r="H10" i="37"/>
  <c r="H69" i="23"/>
  <c r="V214" i="35"/>
  <c r="X214" i="35" s="1"/>
  <c r="V149" i="35"/>
  <c r="V98" i="35"/>
  <c r="V86" i="35"/>
  <c r="H215" i="23"/>
  <c r="I215" i="23" s="1"/>
  <c r="V29" i="35"/>
  <c r="V111" i="39"/>
  <c r="H100" i="23"/>
  <c r="V191" i="35"/>
  <c r="V123" i="35"/>
  <c r="H14" i="23"/>
  <c r="I14" i="23" s="1"/>
  <c r="H95" i="38"/>
  <c r="V71" i="35"/>
  <c r="X71" i="35" s="1"/>
  <c r="V97" i="35"/>
  <c r="H110" i="38"/>
  <c r="V78" i="35"/>
  <c r="V193" i="35"/>
  <c r="X193" i="35" s="1"/>
  <c r="V15" i="35"/>
  <c r="V142" i="35"/>
  <c r="V243" i="35"/>
  <c r="H53" i="23"/>
  <c r="H169" i="23"/>
  <c r="V83" i="40"/>
  <c r="V70" i="40"/>
  <c r="V130" i="40"/>
  <c r="V115" i="40"/>
  <c r="V109" i="40"/>
  <c r="V100" i="40"/>
  <c r="V121" i="40"/>
  <c r="V127" i="40"/>
  <c r="V119" i="40"/>
  <c r="V89" i="40"/>
  <c r="V74" i="40"/>
  <c r="V104" i="40"/>
  <c r="V126" i="40"/>
  <c r="V87" i="40"/>
  <c r="H127" i="38"/>
  <c r="I127" i="38" s="1"/>
  <c r="H119" i="38"/>
  <c r="H121" i="38"/>
  <c r="H128" i="38"/>
  <c r="V50" i="40"/>
  <c r="H20" i="38"/>
  <c r="V56" i="40"/>
  <c r="V37" i="40"/>
  <c r="V46" i="40"/>
  <c r="X46" i="40" s="1"/>
  <c r="V31" i="40"/>
  <c r="V25" i="40"/>
  <c r="V35" i="40"/>
  <c r="V10" i="40"/>
  <c r="X10" i="40" s="1"/>
  <c r="V38" i="40"/>
  <c r="V18" i="40"/>
  <c r="V21" i="40"/>
  <c r="X21" i="40" s="1"/>
  <c r="V89" i="39"/>
  <c r="X89" i="39" s="1"/>
  <c r="V56" i="39"/>
  <c r="V41" i="39"/>
  <c r="V257" i="39"/>
  <c r="V84" i="39"/>
  <c r="V64" i="39"/>
  <c r="H179" i="37"/>
  <c r="V164" i="39"/>
  <c r="V123" i="39"/>
  <c r="V181" i="39"/>
  <c r="V39" i="39"/>
  <c r="V19" i="39"/>
  <c r="V138" i="39"/>
  <c r="V263" i="35"/>
  <c r="H227" i="37"/>
  <c r="H218" i="37"/>
  <c r="I218" i="37" s="1"/>
  <c r="H256" i="37"/>
  <c r="I256" i="37" s="1"/>
  <c r="H202" i="37"/>
  <c r="V153" i="39"/>
  <c r="H32" i="37"/>
  <c r="I32" i="37" s="1"/>
  <c r="H210" i="37"/>
  <c r="I210" i="37" s="1"/>
  <c r="H102" i="23"/>
  <c r="H65" i="23"/>
  <c r="V171" i="35"/>
  <c r="X171" i="35" s="1"/>
  <c r="H56" i="38"/>
  <c r="I56" i="38" s="1"/>
  <c r="H56" i="40" s="1"/>
  <c r="V223" i="35"/>
  <c r="H122" i="23"/>
  <c r="V10" i="39"/>
  <c r="V16" i="35"/>
  <c r="X16" i="35" s="1"/>
  <c r="H57" i="23"/>
  <c r="H116" i="23"/>
  <c r="H17" i="38"/>
  <c r="I17" i="38" s="1"/>
  <c r="H17" i="40" s="1"/>
  <c r="H37" i="23"/>
  <c r="I37" i="23" s="1"/>
  <c r="H211" i="23"/>
  <c r="H31" i="38"/>
  <c r="H72" i="38"/>
  <c r="I72" i="38" s="1"/>
  <c r="H190" i="23"/>
  <c r="I190" i="23" s="1"/>
  <c r="V125" i="35"/>
  <c r="V85" i="35"/>
  <c r="X85" i="35" s="1"/>
  <c r="V79" i="35"/>
  <c r="X79" i="35" s="1"/>
  <c r="H54" i="23"/>
  <c r="I54" i="23" s="1"/>
  <c r="V237" i="35"/>
  <c r="V121" i="35"/>
  <c r="H27" i="23"/>
  <c r="I27" i="23" s="1"/>
  <c r="H17" i="23"/>
  <c r="I17" i="23" s="1"/>
  <c r="H242" i="23"/>
  <c r="H103" i="23"/>
  <c r="I103" i="23" s="1"/>
  <c r="H50" i="37"/>
  <c r="I50" i="37" s="1"/>
  <c r="H251" i="23"/>
  <c r="I251" i="23" s="1"/>
  <c r="H140" i="37"/>
  <c r="H258" i="37"/>
  <c r="I258" i="37" s="1"/>
  <c r="H74" i="37"/>
  <c r="I74" i="37" s="1"/>
  <c r="V231" i="39"/>
  <c r="H139" i="37"/>
  <c r="H173" i="37"/>
  <c r="H37" i="37"/>
  <c r="H170" i="37"/>
  <c r="I170" i="37" s="1"/>
  <c r="W36" i="40"/>
  <c r="V36" i="40"/>
  <c r="U36" i="40"/>
  <c r="G100" i="40"/>
  <c r="G38" i="40"/>
  <c r="G53" i="40"/>
  <c r="G109" i="40"/>
  <c r="G129" i="40"/>
  <c r="G11" i="40"/>
  <c r="G31" i="40"/>
  <c r="G82" i="40"/>
  <c r="G56" i="40"/>
  <c r="G61" i="40"/>
  <c r="G111" i="40"/>
  <c r="G130" i="40"/>
  <c r="G107" i="40"/>
  <c r="G74" i="40"/>
  <c r="G23" i="40"/>
  <c r="G76" i="40"/>
  <c r="G119" i="40"/>
  <c r="G64" i="40"/>
  <c r="G35" i="40"/>
  <c r="G51" i="40"/>
  <c r="G102" i="40"/>
  <c r="G128" i="40"/>
  <c r="G91" i="40"/>
  <c r="G67" i="40"/>
  <c r="H182" i="23"/>
  <c r="I182" i="23" s="1"/>
  <c r="H129" i="37"/>
  <c r="H105" i="23"/>
  <c r="I105" i="23" s="1"/>
  <c r="H25" i="37"/>
  <c r="I25" i="37" s="1"/>
  <c r="H94" i="23"/>
  <c r="H11" i="23"/>
  <c r="I11" i="23" s="1"/>
  <c r="H43" i="23"/>
  <c r="I43" i="23" s="1"/>
  <c r="H109" i="37"/>
  <c r="H221" i="37"/>
  <c r="I221" i="37" s="1"/>
  <c r="H45" i="23"/>
  <c r="H40" i="38"/>
  <c r="I40" i="38" s="1"/>
  <c r="H40" i="40" s="1"/>
  <c r="H178" i="23"/>
  <c r="H24" i="23"/>
  <c r="I24" i="23" s="1"/>
  <c r="H113" i="23"/>
  <c r="H88" i="23"/>
  <c r="I88" i="23" s="1"/>
  <c r="H239" i="23"/>
  <c r="I239" i="23" s="1"/>
  <c r="H55" i="37"/>
  <c r="I55" i="37" s="1"/>
  <c r="H91" i="37"/>
  <c r="H175" i="37"/>
  <c r="I175" i="37" s="1"/>
  <c r="H239" i="37"/>
  <c r="I239" i="37" s="1"/>
  <c r="H50" i="38"/>
  <c r="I50" i="38" s="1"/>
  <c r="H50" i="40" s="1"/>
  <c r="H236" i="23"/>
  <c r="H76" i="37"/>
  <c r="I76" i="37" s="1"/>
  <c r="H164" i="37"/>
  <c r="H196" i="37"/>
  <c r="I196" i="37" s="1"/>
  <c r="H11" i="38"/>
  <c r="H63" i="38"/>
  <c r="H214" i="23"/>
  <c r="I214" i="23" s="1"/>
  <c r="H254" i="23"/>
  <c r="I254" i="23" s="1"/>
  <c r="H82" i="37"/>
  <c r="H122" i="37"/>
  <c r="I122" i="37" s="1"/>
  <c r="H166" i="37"/>
  <c r="I166" i="37" s="1"/>
  <c r="H198" i="37"/>
  <c r="I198" i="37" s="1"/>
  <c r="H238" i="37"/>
  <c r="I238" i="37" s="1"/>
  <c r="H45" i="38"/>
  <c r="I45" i="38" s="1"/>
  <c r="H45" i="40" s="1"/>
  <c r="H112" i="38"/>
  <c r="I112" i="38" s="1"/>
  <c r="H112" i="40" s="1"/>
  <c r="H73" i="38"/>
  <c r="I73" i="38" s="1"/>
  <c r="H73" i="40" s="1"/>
  <c r="H76" i="38"/>
  <c r="I76" i="38" s="1"/>
  <c r="H76" i="40" s="1"/>
  <c r="H98" i="38"/>
  <c r="I98" i="38" s="1"/>
  <c r="H98" i="40" s="1"/>
  <c r="H81" i="23"/>
  <c r="I81" i="23" s="1"/>
  <c r="H197" i="23"/>
  <c r="I197" i="23" s="1"/>
  <c r="H87" i="23"/>
  <c r="H241" i="23"/>
  <c r="I241" i="23" s="1"/>
  <c r="H90" i="23"/>
  <c r="I90" i="23" s="1"/>
  <c r="H53" i="37"/>
  <c r="I53" i="37" s="1"/>
  <c r="H160" i="23"/>
  <c r="I160" i="23" s="1"/>
  <c r="H245" i="37"/>
  <c r="I245" i="37" s="1"/>
  <c r="H36" i="23"/>
  <c r="I36" i="23" s="1"/>
  <c r="H229" i="37"/>
  <c r="I229" i="37" s="1"/>
  <c r="H79" i="37"/>
  <c r="H219" i="37"/>
  <c r="I219" i="37" s="1"/>
  <c r="H26" i="38"/>
  <c r="I26" i="38" s="1"/>
  <c r="H26" i="40" s="1"/>
  <c r="H70" i="38"/>
  <c r="I70" i="38" s="1"/>
  <c r="H70" i="40" s="1"/>
  <c r="H244" i="23"/>
  <c r="H228" i="37"/>
  <c r="I228" i="37" s="1"/>
  <c r="H67" i="38"/>
  <c r="I67" i="38" s="1"/>
  <c r="H67" i="40" s="1"/>
  <c r="H14" i="37"/>
  <c r="I14" i="37" s="1"/>
  <c r="H25" i="38"/>
  <c r="I25" i="38" s="1"/>
  <c r="H25" i="40" s="1"/>
  <c r="H86" i="38"/>
  <c r="I86" i="38" s="1"/>
  <c r="H86" i="40" s="1"/>
  <c r="H33" i="23"/>
  <c r="I33" i="23" s="1"/>
  <c r="H217" i="37"/>
  <c r="I217" i="37" s="1"/>
  <c r="H51" i="37"/>
  <c r="I51" i="37" s="1"/>
  <c r="H9" i="38"/>
  <c r="I9" i="38" s="1"/>
  <c r="H9" i="40" s="1"/>
  <c r="H92" i="37"/>
  <c r="I92" i="37" s="1"/>
  <c r="W169" i="39"/>
  <c r="V171" i="39"/>
  <c r="X171" i="39" s="1"/>
  <c r="W26" i="39"/>
  <c r="X26" i="39" s="1"/>
  <c r="V193" i="39"/>
  <c r="V82" i="39"/>
  <c r="W142" i="39"/>
  <c r="W66" i="39"/>
  <c r="X66" i="39" s="1"/>
  <c r="V244" i="39"/>
  <c r="X244" i="39" s="1"/>
  <c r="W81" i="39"/>
  <c r="V128" i="39"/>
  <c r="V24" i="39"/>
  <c r="X24" i="39" s="1"/>
  <c r="W256" i="39"/>
  <c r="V178" i="39"/>
  <c r="X178" i="39" s="1"/>
  <c r="W254" i="39"/>
  <c r="V17" i="39"/>
  <c r="X17" i="39" s="1"/>
  <c r="I34" i="40"/>
  <c r="H16" i="37"/>
  <c r="I16" i="37" s="1"/>
  <c r="W224" i="39"/>
  <c r="W203" i="39"/>
  <c r="X203" i="39" s="1"/>
  <c r="V15" i="39"/>
  <c r="X15" i="39" s="1"/>
  <c r="V201" i="39"/>
  <c r="V259" i="39"/>
  <c r="V45" i="39"/>
  <c r="X45" i="39" s="1"/>
  <c r="W67" i="39"/>
  <c r="X67" i="39" s="1"/>
  <c r="W144" i="39"/>
  <c r="X144" i="39" s="1"/>
  <c r="V204" i="39"/>
  <c r="H240" i="37"/>
  <c r="I240" i="37" s="1"/>
  <c r="I33" i="40"/>
  <c r="V213" i="39"/>
  <c r="W12" i="39"/>
  <c r="V60" i="39"/>
  <c r="W260" i="39"/>
  <c r="V227" i="39"/>
  <c r="V173" i="39"/>
  <c r="W175" i="39"/>
  <c r="H38" i="37"/>
  <c r="I38" i="37" s="1"/>
  <c r="H143" i="37"/>
  <c r="I143" i="37" s="1"/>
  <c r="H136" i="37"/>
  <c r="I136" i="37" s="1"/>
  <c r="V108" i="39"/>
  <c r="X108" i="39" s="1"/>
  <c r="V185" i="39"/>
  <c r="H98" i="37"/>
  <c r="I98" i="37" s="1"/>
  <c r="V28" i="39"/>
  <c r="X28" i="39" s="1"/>
  <c r="U19" i="40"/>
  <c r="V169" i="35"/>
  <c r="V78" i="40"/>
  <c r="W99" i="35"/>
  <c r="X99" i="35" s="1"/>
  <c r="H142" i="23"/>
  <c r="I142" i="23" s="1"/>
  <c r="H232" i="23"/>
  <c r="I232" i="23" s="1"/>
  <c r="V174" i="35"/>
  <c r="X174" i="35" s="1"/>
  <c r="U30" i="40"/>
  <c r="V155" i="35"/>
  <c r="X155" i="35" s="1"/>
  <c r="H158" i="23"/>
  <c r="I158" i="23" s="1"/>
  <c r="V40" i="35"/>
  <c r="X40" i="35" s="1"/>
  <c r="V91" i="35"/>
  <c r="X91" i="35" s="1"/>
  <c r="V34" i="35"/>
  <c r="V33" i="35"/>
  <c r="V143" i="35"/>
  <c r="H47" i="23"/>
  <c r="I47" i="23" s="1"/>
  <c r="V208" i="35"/>
  <c r="X208" i="35" s="1"/>
  <c r="I19" i="40"/>
  <c r="H133" i="37"/>
  <c r="I133" i="37" s="1"/>
  <c r="X78" i="35"/>
  <c r="I130" i="23"/>
  <c r="I184" i="37"/>
  <c r="I46" i="23"/>
  <c r="I18" i="38"/>
  <c r="H18" i="40" s="1"/>
  <c r="I201" i="37"/>
  <c r="I159" i="23"/>
  <c r="I127" i="23"/>
  <c r="I203" i="23"/>
  <c r="I174" i="23"/>
  <c r="I209" i="23"/>
  <c r="I38" i="23"/>
  <c r="I266" i="23"/>
  <c r="I257" i="23"/>
  <c r="I10" i="38"/>
  <c r="H10" i="40" s="1"/>
  <c r="I86" i="37"/>
  <c r="I73" i="37"/>
  <c r="I109" i="23"/>
  <c r="I60" i="38"/>
  <c r="I19" i="38"/>
  <c r="H19" i="40" s="1"/>
  <c r="I102" i="37"/>
  <c r="I43" i="37"/>
  <c r="I44" i="38"/>
  <c r="H44" i="40" s="1"/>
  <c r="I42" i="23"/>
  <c r="I67" i="23"/>
  <c r="I113" i="23"/>
  <c r="I56" i="23"/>
  <c r="I131" i="23"/>
  <c r="X109" i="35"/>
  <c r="I166" i="23"/>
  <c r="I70" i="23"/>
  <c r="I245" i="23"/>
  <c r="I194" i="23"/>
  <c r="I240" i="23"/>
  <c r="I225" i="23"/>
  <c r="I111" i="23"/>
  <c r="I51" i="23"/>
  <c r="I88" i="38"/>
  <c r="H88" i="40" s="1"/>
  <c r="X124" i="35"/>
  <c r="I171" i="37"/>
  <c r="I121" i="37"/>
  <c r="I128" i="38"/>
  <c r="H128" i="40" s="1"/>
  <c r="I40" i="37"/>
  <c r="I168" i="37"/>
  <c r="I120" i="37"/>
  <c r="I26" i="37"/>
  <c r="I72" i="37"/>
  <c r="I46" i="37"/>
  <c r="I193" i="37"/>
  <c r="I161" i="37"/>
  <c r="I52" i="38"/>
  <c r="H52" i="40" s="1"/>
  <c r="I82" i="23"/>
  <c r="I98" i="23"/>
  <c r="I102" i="23"/>
  <c r="I117" i="23"/>
  <c r="I165" i="23"/>
  <c r="I211" i="23"/>
  <c r="I10" i="37"/>
  <c r="I138" i="23"/>
  <c r="I60" i="23"/>
  <c r="I173" i="23"/>
  <c r="I108" i="23"/>
  <c r="I189" i="23"/>
  <c r="I29" i="38"/>
  <c r="H29" i="40" s="1"/>
  <c r="X97" i="35"/>
  <c r="I141" i="37"/>
  <c r="I126" i="37"/>
  <c r="I192" i="37"/>
  <c r="I93" i="37"/>
  <c r="I266" i="37"/>
  <c r="I248" i="37"/>
  <c r="I19" i="37"/>
  <c r="I209" i="37"/>
  <c r="I259" i="37"/>
  <c r="X22" i="39"/>
  <c r="I38" i="38"/>
  <c r="H38" i="40" s="1"/>
  <c r="I27" i="38"/>
  <c r="H27" i="40" s="1"/>
  <c r="I107" i="38"/>
  <c r="H107" i="40" s="1"/>
  <c r="X64" i="35"/>
  <c r="X41" i="39"/>
  <c r="X19" i="40"/>
  <c r="X180" i="35"/>
  <c r="X87" i="35"/>
  <c r="X135" i="35"/>
  <c r="X227" i="35"/>
  <c r="X43" i="35"/>
  <c r="I20" i="38"/>
  <c r="I176" i="37"/>
  <c r="I75" i="37"/>
  <c r="I122" i="38"/>
  <c r="H122" i="40" s="1"/>
  <c r="I24" i="37"/>
  <c r="I194" i="37"/>
  <c r="I251" i="37"/>
  <c r="I96" i="37"/>
  <c r="I185" i="37"/>
  <c r="I189" i="37"/>
  <c r="I231" i="37"/>
  <c r="I115" i="37"/>
  <c r="I267" i="37"/>
  <c r="I77" i="37"/>
  <c r="I68" i="37"/>
  <c r="I110" i="38"/>
  <c r="H110" i="40" s="1"/>
  <c r="I11" i="38"/>
  <c r="H11" i="40" s="1"/>
  <c r="X181" i="35"/>
  <c r="I62" i="38"/>
  <c r="X46" i="39"/>
  <c r="X117" i="35"/>
  <c r="X211" i="35"/>
  <c r="X126" i="35"/>
  <c r="X121" i="35"/>
  <c r="I45" i="37"/>
  <c r="I263" i="37"/>
  <c r="I164" i="37"/>
  <c r="I130" i="38"/>
  <c r="H130" i="40" s="1"/>
  <c r="I212" i="37"/>
  <c r="I42" i="37"/>
  <c r="I112" i="37"/>
  <c r="I59" i="37"/>
  <c r="I246" i="37"/>
  <c r="I177" i="37"/>
  <c r="I123" i="37"/>
  <c r="I12" i="37"/>
  <c r="I163" i="37"/>
  <c r="I28" i="37"/>
  <c r="I114" i="37"/>
  <c r="I162" i="37"/>
  <c r="I46" i="38"/>
  <c r="H46" i="40" s="1"/>
  <c r="X165" i="35"/>
  <c r="I28" i="38"/>
  <c r="H28" i="40" s="1"/>
  <c r="X63" i="35"/>
  <c r="I22" i="38"/>
  <c r="X187" i="35"/>
  <c r="I265" i="23"/>
  <c r="I250" i="23"/>
  <c r="I41" i="23"/>
  <c r="I202" i="23"/>
  <c r="I71" i="23"/>
  <c r="I120" i="23"/>
  <c r="I100" i="23"/>
  <c r="I97" i="23"/>
  <c r="I112" i="23"/>
  <c r="I143" i="23"/>
  <c r="I172" i="23"/>
  <c r="I66" i="23"/>
  <c r="I200" i="23"/>
  <c r="I141" i="23"/>
  <c r="I133" i="23"/>
  <c r="X58" i="35"/>
  <c r="X76" i="35"/>
  <c r="X230" i="35"/>
  <c r="I264" i="37"/>
  <c r="I165" i="37"/>
  <c r="I106" i="37"/>
  <c r="I257" i="37"/>
  <c r="I48" i="37"/>
  <c r="I195" i="37"/>
  <c r="I243" i="37"/>
  <c r="I119" i="37"/>
  <c r="I123" i="38"/>
  <c r="I70" i="37"/>
  <c r="I265" i="37"/>
  <c r="I244" i="37"/>
  <c r="I252" i="37"/>
  <c r="I234" i="37"/>
  <c r="I36" i="37"/>
  <c r="I128" i="37"/>
  <c r="X84" i="35"/>
  <c r="I92" i="38"/>
  <c r="H92" i="40" s="1"/>
  <c r="X245" i="35"/>
  <c r="X205" i="35"/>
  <c r="X168" i="35"/>
  <c r="X195" i="35"/>
  <c r="X131" i="35"/>
  <c r="X176" i="35"/>
  <c r="I262" i="23"/>
  <c r="I258" i="23"/>
  <c r="I79" i="23"/>
  <c r="I107" i="23"/>
  <c r="I223" i="23"/>
  <c r="I134" i="23"/>
  <c r="I208" i="23"/>
  <c r="I49" i="23"/>
  <c r="I58" i="23"/>
  <c r="I246" i="23"/>
  <c r="I86" i="23"/>
  <c r="I9" i="37"/>
  <c r="I76" i="23"/>
  <c r="I116" i="23"/>
  <c r="I176" i="23"/>
  <c r="I45" i="23"/>
  <c r="I178" i="23"/>
  <c r="I238" i="23"/>
  <c r="I35" i="23"/>
  <c r="I53" i="23"/>
  <c r="I99" i="23"/>
  <c r="X31" i="40"/>
  <c r="X14" i="40"/>
  <c r="X225" i="35"/>
  <c r="I21" i="38"/>
  <c r="H21" i="40" s="1"/>
  <c r="X53" i="35"/>
  <c r="I153" i="37"/>
  <c r="I236" i="37"/>
  <c r="I13" i="37"/>
  <c r="I235" i="37"/>
  <c r="I202" i="37"/>
  <c r="I225" i="37"/>
  <c r="I186" i="37"/>
  <c r="I150" i="37"/>
  <c r="I206" i="37"/>
  <c r="I142" i="37"/>
  <c r="I104" i="37"/>
  <c r="I197" i="37"/>
  <c r="I119" i="38"/>
  <c r="H119" i="40" s="1"/>
  <c r="I93" i="38"/>
  <c r="H93" i="40" s="1"/>
  <c r="X108" i="35"/>
  <c r="I102" i="38"/>
  <c r="H102" i="40" s="1"/>
  <c r="I47" i="38"/>
  <c r="H47" i="40" s="1"/>
  <c r="X67" i="35"/>
  <c r="I57" i="38"/>
  <c r="H57" i="40" s="1"/>
  <c r="I264" i="23"/>
  <c r="I253" i="23"/>
  <c r="I206" i="23"/>
  <c r="I139" i="23"/>
  <c r="I226" i="23"/>
  <c r="I180" i="23"/>
  <c r="I132" i="23"/>
  <c r="I221" i="23"/>
  <c r="I74" i="23"/>
  <c r="I236" i="23"/>
  <c r="I129" i="23"/>
  <c r="I242" i="23"/>
  <c r="I198" i="23"/>
  <c r="I84" i="23"/>
  <c r="I61" i="23"/>
  <c r="I204" i="23"/>
  <c r="I237" i="23"/>
  <c r="I181" i="23"/>
  <c r="I224" i="23"/>
  <c r="I126" i="23"/>
  <c r="I135" i="23"/>
  <c r="I87" i="23"/>
  <c r="I121" i="23"/>
  <c r="I96" i="23"/>
  <c r="I157" i="23"/>
  <c r="I128" i="23"/>
  <c r="I77" i="23"/>
  <c r="I34" i="38"/>
  <c r="H34" i="40" s="1"/>
  <c r="X152" i="35"/>
  <c r="I61" i="38"/>
  <c r="H61" i="40" s="1"/>
  <c r="I65" i="38"/>
  <c r="I57" i="37"/>
  <c r="I261" i="37"/>
  <c r="I216" i="37"/>
  <c r="I97" i="37"/>
  <c r="I247" i="37"/>
  <c r="I140" i="37"/>
  <c r="I208" i="37"/>
  <c r="I113" i="37"/>
  <c r="I242" i="37"/>
  <c r="I224" i="37"/>
  <c r="I81" i="37"/>
  <c r="I180" i="37"/>
  <c r="I95" i="37"/>
  <c r="I172" i="37"/>
  <c r="I69" i="37"/>
  <c r="X175" i="35"/>
  <c r="I74" i="38"/>
  <c r="H74" i="40" s="1"/>
  <c r="I59" i="38"/>
  <c r="H59" i="40" s="1"/>
  <c r="I252" i="23"/>
  <c r="I260" i="23"/>
  <c r="X8" i="35"/>
  <c r="I63" i="23"/>
  <c r="I136" i="23"/>
  <c r="I65" i="23"/>
  <c r="I148" i="23"/>
  <c r="I199" i="23"/>
  <c r="I161" i="23"/>
  <c r="I210" i="23"/>
  <c r="I145" i="23"/>
  <c r="X18" i="40"/>
  <c r="X25" i="39"/>
  <c r="I24" i="38"/>
  <c r="H24" i="40" s="1"/>
  <c r="I81" i="38"/>
  <c r="H81" i="40" s="1"/>
  <c r="X159" i="35"/>
  <c r="X115" i="35"/>
  <c r="I72" i="23"/>
  <c r="I91" i="23"/>
  <c r="I187" i="23"/>
  <c r="I152" i="23"/>
  <c r="I104" i="23"/>
  <c r="I167" i="23"/>
  <c r="I106" i="23"/>
  <c r="I150" i="23"/>
  <c r="I94" i="23"/>
  <c r="I207" i="23"/>
  <c r="X113" i="35"/>
  <c r="X116" i="35"/>
  <c r="I89" i="23"/>
  <c r="I156" i="23"/>
  <c r="I62" i="23"/>
  <c r="I44" i="23"/>
  <c r="I183" i="23"/>
  <c r="I186" i="23"/>
  <c r="I222" i="23"/>
  <c r="I263" i="23"/>
  <c r="X145" i="35"/>
  <c r="I249" i="23"/>
  <c r="I114" i="23"/>
  <c r="I68" i="23"/>
  <c r="I218" i="23"/>
  <c r="I93" i="23"/>
  <c r="I55" i="23"/>
  <c r="I234" i="23"/>
  <c r="I146" i="23"/>
  <c r="I154" i="23"/>
  <c r="I101" i="23"/>
  <c r="I235" i="23"/>
  <c r="I92" i="23"/>
  <c r="I64" i="23"/>
  <c r="I110" i="23"/>
  <c r="I119" i="23"/>
  <c r="I188" i="23"/>
  <c r="I247" i="23"/>
  <c r="I201" i="23"/>
  <c r="I261" i="23"/>
  <c r="X132" i="35"/>
  <c r="I33" i="38"/>
  <c r="H33" i="40" s="1"/>
  <c r="I37" i="38"/>
  <c r="H37" i="40" s="1"/>
  <c r="X199" i="35"/>
  <c r="I111" i="38"/>
  <c r="H111" i="40" s="1"/>
  <c r="I91" i="38"/>
  <c r="H91" i="40" s="1"/>
  <c r="I91" i="37"/>
  <c r="I62" i="37"/>
  <c r="I223" i="37"/>
  <c r="I37" i="37"/>
  <c r="I241" i="37"/>
  <c r="I174" i="37"/>
  <c r="I65" i="37"/>
  <c r="I18" i="37"/>
  <c r="I40" i="23"/>
  <c r="I175" i="23"/>
  <c r="I177" i="23"/>
  <c r="I95" i="23"/>
  <c r="I48" i="23"/>
  <c r="I162" i="23"/>
  <c r="I39" i="23"/>
  <c r="I52" i="23"/>
  <c r="I184" i="23"/>
  <c r="I259" i="23"/>
  <c r="I114" i="38"/>
  <c r="X128" i="35"/>
  <c r="X106" i="35"/>
  <c r="X37" i="35"/>
  <c r="I230" i="37"/>
  <c r="I31" i="37"/>
  <c r="I249" i="37"/>
  <c r="I125" i="38"/>
  <c r="H125" i="40" s="1"/>
  <c r="I226" i="37"/>
  <c r="I84" i="37"/>
  <c r="I159" i="37"/>
  <c r="X217" i="35"/>
  <c r="X206" i="35"/>
  <c r="I125" i="23"/>
  <c r="I217" i="23"/>
  <c r="I230" i="23"/>
  <c r="I213" i="23"/>
  <c r="I69" i="23"/>
  <c r="I34" i="23"/>
  <c r="I169" i="23"/>
  <c r="I163" i="23"/>
  <c r="I50" i="23"/>
  <c r="I140" i="23"/>
  <c r="I244" i="23"/>
  <c r="I75" i="23"/>
  <c r="I168" i="23"/>
  <c r="I231" i="23"/>
  <c r="I85" i="23"/>
  <c r="I137" i="23"/>
  <c r="I57" i="23"/>
  <c r="X8" i="40"/>
  <c r="I255" i="23"/>
  <c r="X90" i="35"/>
  <c r="X74" i="35"/>
  <c r="I51" i="38"/>
  <c r="H51" i="40" s="1"/>
  <c r="I54" i="38"/>
  <c r="H54" i="40" s="1"/>
  <c r="I144" i="37"/>
  <c r="I154" i="37"/>
  <c r="I130" i="37"/>
  <c r="I35" i="37"/>
  <c r="I227" i="37"/>
  <c r="I82" i="37"/>
  <c r="I129" i="37"/>
  <c r="I71" i="37"/>
  <c r="X35" i="35"/>
  <c r="X52" i="35"/>
  <c r="I55" i="38"/>
  <c r="H55" i="40" s="1"/>
  <c r="X44" i="35"/>
  <c r="X27" i="40"/>
  <c r="I80" i="38"/>
  <c r="H80" i="40" s="1"/>
  <c r="I205" i="23"/>
  <c r="I155" i="23"/>
  <c r="I11" i="37"/>
  <c r="X107" i="35"/>
  <c r="I115" i="38"/>
  <c r="H115" i="40" s="1"/>
  <c r="I69" i="38"/>
  <c r="H69" i="40" s="1"/>
  <c r="X36" i="35"/>
  <c r="I255" i="37"/>
  <c r="I135" i="37"/>
  <c r="I126" i="38"/>
  <c r="H126" i="40" s="1"/>
  <c r="I137" i="37"/>
  <c r="I139" i="37"/>
  <c r="I173" i="37"/>
  <c r="I60" i="37"/>
  <c r="I205" i="37"/>
  <c r="I41" i="37"/>
  <c r="X82" i="35"/>
  <c r="I15" i="38"/>
  <c r="H15" i="40" s="1"/>
  <c r="I41" i="38"/>
  <c r="H41" i="40" s="1"/>
  <c r="I66" i="38"/>
  <c r="H66" i="40" s="1"/>
  <c r="X34" i="39"/>
  <c r="X17" i="40"/>
  <c r="I243" i="23"/>
  <c r="I149" i="23"/>
  <c r="I115" i="23"/>
  <c r="I164" i="23"/>
  <c r="I80" i="23"/>
  <c r="I144" i="23"/>
  <c r="I196" i="23"/>
  <c r="I124" i="23"/>
  <c r="I170" i="23"/>
  <c r="I122" i="23"/>
  <c r="I185" i="23"/>
  <c r="I123" i="23"/>
  <c r="I256" i="23"/>
  <c r="X118" i="35"/>
  <c r="I83" i="37"/>
  <c r="I88" i="37"/>
  <c r="I211" i="37"/>
  <c r="I21" i="37"/>
  <c r="I125" i="37"/>
  <c r="I203" i="37"/>
  <c r="I109" i="37"/>
  <c r="I260" i="37"/>
  <c r="I53" i="38"/>
  <c r="H53" i="40" s="1"/>
  <c r="I101" i="38"/>
  <c r="X133" i="35"/>
  <c r="I117" i="38"/>
  <c r="H117" i="40" s="1"/>
  <c r="I121" i="38"/>
  <c r="H121" i="40" s="1"/>
  <c r="I103" i="38"/>
  <c r="H103" i="40" s="1"/>
  <c r="I97" i="38"/>
  <c r="H97" i="40" s="1"/>
  <c r="X25" i="40"/>
  <c r="X38" i="39"/>
  <c r="X12" i="39"/>
  <c r="X184" i="35"/>
  <c r="X92" i="35"/>
  <c r="X148" i="35"/>
  <c r="I99" i="38"/>
  <c r="H99" i="40" s="1"/>
  <c r="X228" i="35"/>
  <c r="X136" i="35"/>
  <c r="I113" i="38"/>
  <c r="H113" i="40" s="1"/>
  <c r="X194" i="35"/>
  <c r="X39" i="35"/>
  <c r="X114" i="35"/>
  <c r="X137" i="35"/>
  <c r="X220" i="35"/>
  <c r="X45" i="35"/>
  <c r="I17" i="37"/>
  <c r="I116" i="37"/>
  <c r="I87" i="37"/>
  <c r="I58" i="37"/>
  <c r="I262" i="37"/>
  <c r="I30" i="37"/>
  <c r="I134" i="37"/>
  <c r="I118" i="37"/>
  <c r="I103" i="37"/>
  <c r="I222" i="37"/>
  <c r="I79" i="37"/>
  <c r="I23" i="37"/>
  <c r="I254" i="37"/>
  <c r="I181" i="37"/>
  <c r="I99" i="37"/>
  <c r="I105" i="37"/>
  <c r="I191" i="37"/>
  <c r="X35" i="39"/>
  <c r="X16" i="40"/>
  <c r="X42" i="39"/>
  <c r="X32" i="39"/>
  <c r="X23" i="39"/>
  <c r="I84" i="38"/>
  <c r="H84" i="40" s="1"/>
  <c r="I90" i="38"/>
  <c r="H90" i="40" s="1"/>
  <c r="I116" i="38"/>
  <c r="H116" i="40" s="1"/>
  <c r="X207" i="35"/>
  <c r="I109" i="38"/>
  <c r="H109" i="40" s="1"/>
  <c r="X202" i="35"/>
  <c r="X215" i="35"/>
  <c r="X142" i="35"/>
  <c r="I13" i="38"/>
  <c r="H13" i="40" s="1"/>
  <c r="X224" i="35"/>
  <c r="I43" i="38"/>
  <c r="H43" i="40" s="1"/>
  <c r="X161" i="35"/>
  <c r="I90" i="37"/>
  <c r="I215" i="37"/>
  <c r="I47" i="37"/>
  <c r="I80" i="37"/>
  <c r="I33" i="37"/>
  <c r="I148" i="37"/>
  <c r="I67" i="37"/>
  <c r="I169" i="37"/>
  <c r="I94" i="37"/>
  <c r="I29" i="37"/>
  <c r="I232" i="37"/>
  <c r="I155" i="37"/>
  <c r="I220" i="37"/>
  <c r="I52" i="37"/>
  <c r="I178" i="37"/>
  <c r="I188" i="37"/>
  <c r="I132" i="37"/>
  <c r="I108" i="37"/>
  <c r="I147" i="37"/>
  <c r="X29" i="40"/>
  <c r="X35" i="40"/>
  <c r="X10" i="39"/>
  <c r="I63" i="38"/>
  <c r="H63" i="40" s="1"/>
  <c r="X178" i="35"/>
  <c r="I104" i="38"/>
  <c r="H104" i="40" s="1"/>
  <c r="X170" i="35"/>
  <c r="I183" i="37"/>
  <c r="X134" i="35"/>
  <c r="X232" i="35"/>
  <c r="X212" i="35"/>
  <c r="I100" i="38"/>
  <c r="H100" i="40" s="1"/>
  <c r="I35" i="38"/>
  <c r="H35" i="40" s="1"/>
  <c r="I106" i="38"/>
  <c r="H106" i="40" s="1"/>
  <c r="I14" i="38"/>
  <c r="H14" i="40" s="1"/>
  <c r="I179" i="37"/>
  <c r="I36" i="38"/>
  <c r="I131" i="37"/>
  <c r="I15" i="37"/>
  <c r="I124" i="37"/>
  <c r="I54" i="37"/>
  <c r="I237" i="37"/>
  <c r="I61" i="37"/>
  <c r="I127" i="37"/>
  <c r="I190" i="37"/>
  <c r="I110" i="37"/>
  <c r="I253" i="37"/>
  <c r="X36" i="39"/>
  <c r="X21" i="39"/>
  <c r="X14" i="39"/>
  <c r="I39" i="38"/>
  <c r="I31" i="38"/>
  <c r="H31" i="40" s="1"/>
  <c r="X47" i="35"/>
  <c r="I23" i="38"/>
  <c r="H23" i="40" s="1"/>
  <c r="I16" i="38"/>
  <c r="H16" i="40" s="1"/>
  <c r="I77" i="38"/>
  <c r="H77" i="40" s="1"/>
  <c r="X86" i="35"/>
  <c r="I32" i="38"/>
  <c r="H32" i="40" s="1"/>
  <c r="X172" i="35"/>
  <c r="X166" i="35"/>
  <c r="I42" i="38"/>
  <c r="H42" i="40" s="1"/>
  <c r="I48" i="38"/>
  <c r="H48" i="40" s="1"/>
  <c r="X144" i="35"/>
  <c r="I87" i="38"/>
  <c r="H87" i="40" s="1"/>
  <c r="X201" i="35"/>
  <c r="I27" i="37"/>
  <c r="I145" i="37"/>
  <c r="I146" i="37"/>
  <c r="I111" i="37"/>
  <c r="I117" i="37"/>
  <c r="I152" i="37"/>
  <c r="I182" i="37"/>
  <c r="I158" i="37"/>
  <c r="I187" i="37"/>
  <c r="I138" i="37"/>
  <c r="I34" i="37"/>
  <c r="I156" i="37"/>
  <c r="I96" i="38"/>
  <c r="H96" i="40" s="1"/>
  <c r="I118" i="38"/>
  <c r="H118" i="40" s="1"/>
  <c r="I95" i="38"/>
  <c r="I68" i="38"/>
  <c r="X33" i="40"/>
  <c r="X15" i="40"/>
  <c r="X167" i="35"/>
  <c r="X132" i="39"/>
  <c r="X158" i="39"/>
  <c r="X54" i="39"/>
  <c r="X80" i="39"/>
  <c r="X206" i="39"/>
  <c r="X111" i="39"/>
  <c r="X70" i="39"/>
  <c r="X265" i="39"/>
  <c r="X128" i="39"/>
  <c r="X209" i="39"/>
  <c r="X101" i="39"/>
  <c r="X64" i="39"/>
  <c r="X24" i="40"/>
  <c r="I8" i="38"/>
  <c r="X112" i="40"/>
  <c r="X30" i="39"/>
  <c r="X27" i="39"/>
  <c r="X32" i="40"/>
  <c r="X87" i="39"/>
  <c r="X81" i="35"/>
  <c r="I85" i="38"/>
  <c r="X31" i="39"/>
  <c r="X194" i="39"/>
  <c r="X13" i="39"/>
  <c r="X20" i="40"/>
  <c r="X47" i="39"/>
  <c r="X138" i="39"/>
  <c r="X243" i="39"/>
  <c r="X102" i="40"/>
  <c r="X177" i="39"/>
  <c r="X92" i="39"/>
  <c r="X96" i="39"/>
  <c r="X44" i="40"/>
  <c r="X255" i="39"/>
  <c r="X251" i="39"/>
  <c r="I89" i="38"/>
  <c r="H89" i="40" s="1"/>
  <c r="X114" i="40"/>
  <c r="I71" i="38"/>
  <c r="H71" i="40" s="1"/>
  <c r="I64" i="38"/>
  <c r="H64" i="40" s="1"/>
  <c r="I78" i="38"/>
  <c r="I94" i="38"/>
  <c r="H94" i="40" s="1"/>
  <c r="U36" i="39"/>
  <c r="X233" i="39"/>
  <c r="X235" i="39"/>
  <c r="X223" i="39"/>
  <c r="I257" i="35"/>
  <c r="X191" i="35"/>
  <c r="X200" i="35"/>
  <c r="X157" i="35"/>
  <c r="X198" i="35"/>
  <c r="X123" i="35"/>
  <c r="X20" i="39"/>
  <c r="X40" i="40"/>
  <c r="X26" i="40"/>
  <c r="X16" i="39"/>
  <c r="X225" i="39"/>
  <c r="X51" i="40"/>
  <c r="X226" i="39"/>
  <c r="X219" i="39"/>
  <c r="X222" i="39"/>
  <c r="X70" i="35"/>
  <c r="X49" i="40"/>
  <c r="X221" i="39"/>
  <c r="X191" i="39"/>
  <c r="X90" i="39"/>
  <c r="L36" i="40"/>
  <c r="X12" i="40"/>
  <c r="L58" i="40"/>
  <c r="X255" i="35"/>
  <c r="X72" i="39"/>
  <c r="X261" i="39"/>
  <c r="X184" i="39"/>
  <c r="X249" i="35"/>
  <c r="X266" i="35"/>
  <c r="X73" i="39"/>
  <c r="X56" i="40"/>
  <c r="X59" i="39"/>
  <c r="X40" i="39"/>
  <c r="X153" i="39"/>
  <c r="X196" i="39"/>
  <c r="X114" i="39"/>
  <c r="X100" i="39"/>
  <c r="X237" i="39"/>
  <c r="X29" i="39"/>
  <c r="X61" i="39"/>
  <c r="X44" i="39"/>
  <c r="X39" i="39"/>
  <c r="X127" i="39"/>
  <c r="X91" i="39"/>
  <c r="I233" i="23"/>
  <c r="X237" i="35"/>
  <c r="X93" i="40"/>
  <c r="X133" i="39"/>
  <c r="X125" i="39"/>
  <c r="X113" i="39"/>
  <c r="X75" i="39"/>
  <c r="X217" i="39"/>
  <c r="X210" i="39"/>
  <c r="X267" i="39"/>
  <c r="X168" i="39"/>
  <c r="X179" i="39"/>
  <c r="X150" i="39"/>
  <c r="X198" i="39"/>
  <c r="X254" i="39"/>
  <c r="X235" i="35"/>
  <c r="X98" i="39"/>
  <c r="X57" i="40"/>
  <c r="X238" i="35"/>
  <c r="X49" i="39"/>
  <c r="X17" i="35"/>
  <c r="X160" i="39"/>
  <c r="X264" i="35"/>
  <c r="X242" i="39"/>
  <c r="X241" i="39"/>
  <c r="X48" i="39"/>
  <c r="X37" i="40"/>
  <c r="X79" i="39"/>
  <c r="X220" i="39"/>
  <c r="X248" i="39"/>
  <c r="X54" i="40"/>
  <c r="X239" i="39"/>
  <c r="X19" i="39"/>
  <c r="X136" i="39"/>
  <c r="X33" i="39"/>
  <c r="X9" i="40"/>
  <c r="X30" i="40"/>
  <c r="X22" i="40"/>
  <c r="X197" i="35"/>
  <c r="X89" i="35"/>
  <c r="X59" i="35"/>
  <c r="X95" i="35"/>
  <c r="I8" i="37"/>
  <c r="X9" i="39"/>
  <c r="X210" i="35"/>
  <c r="X221" i="35"/>
  <c r="X54" i="35"/>
  <c r="X190" i="35"/>
  <c r="X243" i="35"/>
  <c r="X10" i="35"/>
  <c r="X101" i="35"/>
  <c r="X154" i="35"/>
  <c r="X28" i="35"/>
  <c r="X9" i="35"/>
  <c r="X88" i="35"/>
  <c r="X31" i="35"/>
  <c r="X21" i="35"/>
  <c r="X146" i="35"/>
  <c r="X65" i="35"/>
  <c r="X20" i="35"/>
  <c r="X41" i="35"/>
  <c r="X188" i="35"/>
  <c r="X19" i="35"/>
  <c r="X111" i="35"/>
  <c r="X173" i="35"/>
  <c r="X104" i="35"/>
  <c r="X18" i="35"/>
  <c r="X68" i="35"/>
  <c r="X11" i="39"/>
  <c r="X49" i="35"/>
  <c r="X160" i="35"/>
  <c r="X122" i="35"/>
  <c r="X103" i="35"/>
  <c r="X23" i="35"/>
  <c r="X48" i="35"/>
  <c r="X29" i="35"/>
  <c r="X156" i="35"/>
  <c r="X38" i="35"/>
  <c r="X203" i="35"/>
  <c r="X140" i="35"/>
  <c r="X98" i="35"/>
  <c r="X14" i="35"/>
  <c r="X105" i="35"/>
  <c r="X162" i="35"/>
  <c r="X22" i="35"/>
  <c r="X24" i="35"/>
  <c r="X110" i="35"/>
  <c r="X141" i="35"/>
  <c r="X213" i="35"/>
  <c r="X72" i="35"/>
  <c r="X186" i="35"/>
  <c r="X26" i="35"/>
  <c r="X129" i="35"/>
  <c r="X27" i="35"/>
  <c r="X15" i="35"/>
  <c r="X251" i="35"/>
  <c r="X252" i="35"/>
  <c r="X151" i="35"/>
  <c r="X25" i="35"/>
  <c r="X30" i="35"/>
  <c r="X223" i="35"/>
  <c r="X150" i="35"/>
  <c r="X149" i="35"/>
  <c r="X8" i="39"/>
  <c r="D3" i="22"/>
  <c r="X147" i="39" l="1"/>
  <c r="I214" i="39"/>
  <c r="G214" i="39"/>
  <c r="H34" i="39"/>
  <c r="H158" i="39"/>
  <c r="H127" i="39"/>
  <c r="H54" i="39"/>
  <c r="H29" i="39"/>
  <c r="H148" i="39"/>
  <c r="H191" i="39"/>
  <c r="H221" i="39"/>
  <c r="H260" i="39"/>
  <c r="H125" i="39"/>
  <c r="H88" i="39"/>
  <c r="H185" i="35"/>
  <c r="H170" i="35"/>
  <c r="H80" i="35"/>
  <c r="H149" i="35"/>
  <c r="H60" i="39"/>
  <c r="H137" i="39"/>
  <c r="H251" i="35"/>
  <c r="H207" i="39"/>
  <c r="H101" i="39"/>
  <c r="H144" i="39"/>
  <c r="H85" i="35"/>
  <c r="H168" i="35"/>
  <c r="H50" i="35"/>
  <c r="H227" i="35"/>
  <c r="H204" i="39"/>
  <c r="H249" i="39"/>
  <c r="H48" i="35"/>
  <c r="H40" i="35"/>
  <c r="H174" i="39"/>
  <c r="H136" i="39"/>
  <c r="H229" i="39"/>
  <c r="H261" i="35"/>
  <c r="H188" i="35"/>
  <c r="H64" i="35"/>
  <c r="H154" i="35"/>
  <c r="H93" i="35"/>
  <c r="H186" i="35"/>
  <c r="H44" i="35"/>
  <c r="H89" i="35"/>
  <c r="H220" i="35"/>
  <c r="H167" i="35"/>
  <c r="H187" i="35"/>
  <c r="H37" i="35"/>
  <c r="H136" i="35"/>
  <c r="H252" i="35"/>
  <c r="H224" i="39"/>
  <c r="H208" i="39"/>
  <c r="H97" i="39"/>
  <c r="H77" i="35"/>
  <c r="H96" i="35"/>
  <c r="H126" i="35"/>
  <c r="H204" i="35"/>
  <c r="H221" i="35"/>
  <c r="H139" i="35"/>
  <c r="H104" i="39"/>
  <c r="H235" i="39"/>
  <c r="H153" i="39"/>
  <c r="H99" i="35"/>
  <c r="H178" i="35"/>
  <c r="H182" i="35"/>
  <c r="H197" i="35"/>
  <c r="H208" i="35"/>
  <c r="H79" i="35"/>
  <c r="H128" i="39"/>
  <c r="H252" i="39"/>
  <c r="H48" i="39"/>
  <c r="H165" i="39"/>
  <c r="H133" i="35"/>
  <c r="H172" i="35"/>
  <c r="H100" i="35"/>
  <c r="H41" i="35"/>
  <c r="H114" i="39"/>
  <c r="H42" i="39"/>
  <c r="H263" i="39"/>
  <c r="H62" i="40"/>
  <c r="H115" i="39"/>
  <c r="H238" i="39"/>
  <c r="H219" i="39"/>
  <c r="H196" i="39"/>
  <c r="H161" i="39"/>
  <c r="H40" i="39"/>
  <c r="H225" i="35"/>
  <c r="H113" i="35"/>
  <c r="H43" i="39"/>
  <c r="H215" i="35"/>
  <c r="H73" i="39"/>
  <c r="H233" i="39"/>
  <c r="H174" i="35"/>
  <c r="H159" i="35"/>
  <c r="H245" i="39"/>
  <c r="H153" i="35"/>
  <c r="G163" i="35"/>
  <c r="I158" i="39"/>
  <c r="I235" i="39"/>
  <c r="I133" i="39"/>
  <c r="I75" i="39"/>
  <c r="I230" i="39"/>
  <c r="I129" i="39"/>
  <c r="I141" i="39"/>
  <c r="I130" i="39"/>
  <c r="I250" i="35"/>
  <c r="I257" i="39"/>
  <c r="I138" i="39"/>
  <c r="I115" i="39"/>
  <c r="I147" i="39"/>
  <c r="I122" i="39"/>
  <c r="I251" i="39"/>
  <c r="U88" i="39"/>
  <c r="I25" i="39"/>
  <c r="U68" i="39"/>
  <c r="H138" i="39"/>
  <c r="H146" i="39"/>
  <c r="H253" i="39"/>
  <c r="H16" i="39"/>
  <c r="H132" i="39"/>
  <c r="H220" i="39"/>
  <c r="H94" i="39"/>
  <c r="H33" i="39"/>
  <c r="H90" i="39"/>
  <c r="H105" i="39"/>
  <c r="H23" i="39"/>
  <c r="H118" i="39"/>
  <c r="H58" i="39"/>
  <c r="H109" i="39"/>
  <c r="H21" i="39"/>
  <c r="H83" i="39"/>
  <c r="H256" i="35"/>
  <c r="H122" i="35"/>
  <c r="H124" i="35"/>
  <c r="H243" i="35"/>
  <c r="H38" i="39"/>
  <c r="H11" i="39"/>
  <c r="H256" i="39"/>
  <c r="H35" i="39"/>
  <c r="H200" i="39"/>
  <c r="H160" i="35"/>
  <c r="H213" i="35"/>
  <c r="H125" i="35"/>
  <c r="H210" i="39"/>
  <c r="H230" i="39"/>
  <c r="H259" i="35"/>
  <c r="H52" i="35"/>
  <c r="H241" i="39"/>
  <c r="H62" i="39"/>
  <c r="H149" i="39"/>
  <c r="H201" i="35"/>
  <c r="H92" i="35"/>
  <c r="H146" i="35"/>
  <c r="H183" i="35"/>
  <c r="H239" i="35"/>
  <c r="H94" i="35"/>
  <c r="H145" i="35"/>
  <c r="H199" i="35"/>
  <c r="H63" i="35"/>
  <c r="H69" i="39"/>
  <c r="H180" i="39"/>
  <c r="H100" i="39"/>
  <c r="H140" i="39"/>
  <c r="H190" i="35"/>
  <c r="H121" i="35"/>
  <c r="H224" i="35"/>
  <c r="H61" i="35"/>
  <c r="H129" i="35"/>
  <c r="H206" i="35"/>
  <c r="H142" i="39"/>
  <c r="H186" i="39"/>
  <c r="H13" i="39"/>
  <c r="H85" i="39"/>
  <c r="H53" i="35"/>
  <c r="H45" i="35"/>
  <c r="H116" i="35"/>
  <c r="H58" i="35"/>
  <c r="H134" i="35"/>
  <c r="H258" i="35"/>
  <c r="H36" i="39"/>
  <c r="H244" i="39"/>
  <c r="H257" i="39"/>
  <c r="H141" i="35"/>
  <c r="H143" i="35"/>
  <c r="H120" i="35"/>
  <c r="H250" i="35"/>
  <c r="H28" i="39"/>
  <c r="H12" i="39"/>
  <c r="H22" i="39"/>
  <c r="H51" i="39"/>
  <c r="H19" i="39"/>
  <c r="H266" i="39"/>
  <c r="H141" i="39"/>
  <c r="H254" i="35"/>
  <c r="H248" i="35"/>
  <c r="H36" i="35"/>
  <c r="H117" i="35"/>
  <c r="H98" i="35"/>
  <c r="H193" i="39"/>
  <c r="H120" i="39"/>
  <c r="H88" i="35"/>
  <c r="H245" i="35"/>
  <c r="H90" i="35"/>
  <c r="H67" i="35"/>
  <c r="H102" i="39"/>
  <c r="H81" i="35"/>
  <c r="H86" i="39"/>
  <c r="H266" i="35"/>
  <c r="H201" i="39"/>
  <c r="H64" i="39"/>
  <c r="H228" i="35"/>
  <c r="G165" i="35"/>
  <c r="I91" i="39"/>
  <c r="I51" i="39"/>
  <c r="I109" i="39"/>
  <c r="I73" i="39"/>
  <c r="I48" i="39"/>
  <c r="I254" i="35"/>
  <c r="I57" i="39"/>
  <c r="I217" i="39"/>
  <c r="I83" i="39"/>
  <c r="I164" i="39"/>
  <c r="I118" i="39"/>
  <c r="I166" i="39"/>
  <c r="I266" i="35"/>
  <c r="I242" i="39"/>
  <c r="I100" i="39"/>
  <c r="H32" i="23"/>
  <c r="U212" i="35"/>
  <c r="U65" i="35"/>
  <c r="U124" i="35"/>
  <c r="U80" i="35"/>
  <c r="U137" i="35"/>
  <c r="U118" i="35"/>
  <c r="U73" i="35"/>
  <c r="U57" i="35"/>
  <c r="U11" i="35"/>
  <c r="U187" i="35"/>
  <c r="U17" i="35"/>
  <c r="U242" i="35"/>
  <c r="U43" i="35"/>
  <c r="U264" i="35"/>
  <c r="U255" i="35"/>
  <c r="U88" i="35"/>
  <c r="U175" i="35"/>
  <c r="U94" i="35"/>
  <c r="U127" i="35"/>
  <c r="U25" i="35"/>
  <c r="U206" i="35"/>
  <c r="U192" i="35"/>
  <c r="U18" i="35"/>
  <c r="U44" i="35"/>
  <c r="U46" i="35"/>
  <c r="U72" i="35"/>
  <c r="U115" i="35"/>
  <c r="U173" i="35"/>
  <c r="U228" i="35"/>
  <c r="U161" i="35"/>
  <c r="U122" i="35"/>
  <c r="U110" i="35"/>
  <c r="U145" i="35"/>
  <c r="U207" i="35"/>
  <c r="U224" i="35"/>
  <c r="U200" i="35"/>
  <c r="U226" i="35"/>
  <c r="U220" i="35"/>
  <c r="U54" i="35"/>
  <c r="U196" i="35"/>
  <c r="U27" i="35"/>
  <c r="U166" i="35"/>
  <c r="U216" i="35"/>
  <c r="U101" i="35"/>
  <c r="U261" i="35"/>
  <c r="U254" i="35"/>
  <c r="U260" i="35"/>
  <c r="U159" i="35"/>
  <c r="U59" i="35"/>
  <c r="U12" i="35"/>
  <c r="U246" i="35"/>
  <c r="U141" i="35"/>
  <c r="U164" i="35"/>
  <c r="U37" i="35"/>
  <c r="U13" i="35"/>
  <c r="U211" i="35"/>
  <c r="U51" i="35"/>
  <c r="U20" i="35"/>
  <c r="U213" i="35"/>
  <c r="U182" i="35"/>
  <c r="U140" i="35"/>
  <c r="U232" i="35"/>
  <c r="U119" i="35"/>
  <c r="U156" i="35"/>
  <c r="U117" i="35"/>
  <c r="U202" i="35"/>
  <c r="U130" i="35"/>
  <c r="U47" i="35"/>
  <c r="U96" i="35"/>
  <c r="U58" i="35"/>
  <c r="U235" i="35"/>
  <c r="U105" i="35"/>
  <c r="U144" i="35"/>
  <c r="U30" i="35"/>
  <c r="U106" i="35"/>
  <c r="U67" i="35"/>
  <c r="U45" i="35"/>
  <c r="U132" i="35"/>
  <c r="U194" i="35"/>
  <c r="U165" i="35"/>
  <c r="U103" i="35"/>
  <c r="U251" i="35"/>
  <c r="U258" i="35"/>
  <c r="U183" i="35"/>
  <c r="U247" i="35"/>
  <c r="U162" i="35"/>
  <c r="U69" i="35"/>
  <c r="U221" i="35"/>
  <c r="U100" i="35"/>
  <c r="U49" i="35"/>
  <c r="U70" i="35"/>
  <c r="U178" i="35"/>
  <c r="U114" i="35"/>
  <c r="U39" i="35"/>
  <c r="U181" i="35"/>
  <c r="U215" i="35"/>
  <c r="U218" i="35"/>
  <c r="U227" i="35"/>
  <c r="U50" i="35"/>
  <c r="U93" i="35"/>
  <c r="U239" i="35"/>
  <c r="U188" i="35"/>
  <c r="U229" i="35"/>
  <c r="U230" i="35"/>
  <c r="U250" i="35"/>
  <c r="U102" i="35"/>
  <c r="U64" i="35"/>
  <c r="U111" i="35"/>
  <c r="U153" i="35"/>
  <c r="U214" i="35"/>
  <c r="U149" i="35"/>
  <c r="U98" i="35"/>
  <c r="U86" i="35"/>
  <c r="U29" i="35"/>
  <c r="U191" i="35"/>
  <c r="U123" i="35"/>
  <c r="U71" i="35"/>
  <c r="U97" i="35"/>
  <c r="U78" i="35"/>
  <c r="U193" i="35"/>
  <c r="U15" i="35"/>
  <c r="U142" i="35"/>
  <c r="U243" i="35"/>
  <c r="U263" i="35"/>
  <c r="U171" i="35"/>
  <c r="U223" i="35"/>
  <c r="U16" i="35"/>
  <c r="U125" i="35"/>
  <c r="U85" i="35"/>
  <c r="U79" i="35"/>
  <c r="U237" i="35"/>
  <c r="U121" i="35"/>
  <c r="U256" i="35"/>
  <c r="U195" i="35"/>
  <c r="U83" i="35"/>
  <c r="U82" i="35"/>
  <c r="U74" i="35"/>
  <c r="U201" i="35"/>
  <c r="U168" i="35"/>
  <c r="U41" i="35"/>
  <c r="U92" i="35"/>
  <c r="U204" i="35"/>
  <c r="U63" i="35"/>
  <c r="U180" i="35"/>
  <c r="U186" i="35"/>
  <c r="U60" i="35"/>
  <c r="U190" i="35"/>
  <c r="U158" i="35"/>
  <c r="U172" i="35"/>
  <c r="U203" i="35"/>
  <c r="U176" i="35"/>
  <c r="U113" i="35"/>
  <c r="U21" i="35"/>
  <c r="U225" i="35"/>
  <c r="U265" i="35"/>
  <c r="U266" i="35"/>
  <c r="U244" i="35"/>
  <c r="U52" i="35"/>
  <c r="U112" i="35"/>
  <c r="U8" i="35"/>
  <c r="U249" i="35"/>
  <c r="U35" i="35"/>
  <c r="U108" i="35"/>
  <c r="U152" i="35"/>
  <c r="U62" i="35"/>
  <c r="U23" i="35"/>
  <c r="U151" i="35"/>
  <c r="U146" i="35"/>
  <c r="U154" i="35"/>
  <c r="U217" i="35"/>
  <c r="U26" i="35"/>
  <c r="U259" i="35"/>
  <c r="U231" i="35"/>
  <c r="U19" i="35"/>
  <c r="U126" i="35"/>
  <c r="U185" i="35"/>
  <c r="U24" i="35"/>
  <c r="U38" i="35"/>
  <c r="U10" i="35"/>
  <c r="U148" i="35"/>
  <c r="U131" i="35"/>
  <c r="U234" i="35"/>
  <c r="U240" i="35"/>
  <c r="U133" i="35"/>
  <c r="U42" i="35"/>
  <c r="U163" i="35"/>
  <c r="U209" i="35"/>
  <c r="U66" i="35"/>
  <c r="U87" i="35"/>
  <c r="U90" i="35"/>
  <c r="U253" i="35"/>
  <c r="U248" i="35"/>
  <c r="U199" i="35"/>
  <c r="U55" i="35"/>
  <c r="U150" i="35"/>
  <c r="U147" i="35"/>
  <c r="U241" i="35"/>
  <c r="U107" i="35"/>
  <c r="U177" i="35"/>
  <c r="U109" i="35"/>
  <c r="U197" i="35"/>
  <c r="U68" i="35"/>
  <c r="U95" i="35"/>
  <c r="U48" i="35"/>
  <c r="U138" i="35"/>
  <c r="U28" i="35"/>
  <c r="U222" i="35"/>
  <c r="U36" i="35"/>
  <c r="U198" i="35"/>
  <c r="U219" i="35"/>
  <c r="U116" i="35"/>
  <c r="U189" i="35"/>
  <c r="U157" i="35"/>
  <c r="U136" i="35"/>
  <c r="U128" i="35"/>
  <c r="U22" i="35"/>
  <c r="U184" i="35"/>
  <c r="U56" i="35"/>
  <c r="U160" i="35"/>
  <c r="U129" i="35"/>
  <c r="U205" i="35"/>
  <c r="U262" i="35"/>
  <c r="U84" i="35"/>
  <c r="U179" i="35"/>
  <c r="U238" i="35"/>
  <c r="U208" i="35"/>
  <c r="U143" i="35"/>
  <c r="U236" i="35"/>
  <c r="U104" i="35"/>
  <c r="U14" i="35"/>
  <c r="U99" i="35"/>
  <c r="U53" i="35"/>
  <c r="U139" i="35"/>
  <c r="U89" i="35"/>
  <c r="U245" i="35"/>
  <c r="U120" i="35"/>
  <c r="U75" i="35"/>
  <c r="U135" i="35"/>
  <c r="U210" i="35"/>
  <c r="U33" i="35"/>
  <c r="U34" i="35"/>
  <c r="U91" i="35"/>
  <c r="U40" i="35"/>
  <c r="U155" i="35"/>
  <c r="U174" i="35"/>
  <c r="U169" i="35"/>
  <c r="U252" i="35"/>
  <c r="U167" i="35"/>
  <c r="U170" i="35"/>
  <c r="U61" i="35"/>
  <c r="U77" i="35"/>
  <c r="U9" i="35"/>
  <c r="U134" i="35"/>
  <c r="U76" i="35"/>
  <c r="U81" i="35"/>
  <c r="U31" i="35"/>
  <c r="U257" i="35"/>
  <c r="H73" i="35"/>
  <c r="I113" i="35"/>
  <c r="I118" i="35"/>
  <c r="I201" i="35"/>
  <c r="I94" i="35"/>
  <c r="I131" i="35"/>
  <c r="I175" i="35"/>
  <c r="I220" i="35"/>
  <c r="I99" i="35"/>
  <c r="I192" i="35"/>
  <c r="I121" i="35"/>
  <c r="I49" i="35"/>
  <c r="I50" i="35"/>
  <c r="I161" i="35"/>
  <c r="I236" i="35"/>
  <c r="I24" i="35"/>
  <c r="I20" i="35"/>
  <c r="I127" i="35"/>
  <c r="I163" i="35"/>
  <c r="I222" i="35"/>
  <c r="I18" i="35"/>
  <c r="I27" i="35"/>
  <c r="I105" i="35"/>
  <c r="I107" i="35"/>
  <c r="I90" i="35"/>
  <c r="I228" i="35"/>
  <c r="I80" i="35"/>
  <c r="I47" i="35"/>
  <c r="I208" i="35"/>
  <c r="I243" i="35"/>
  <c r="I232" i="35"/>
  <c r="I190" i="35"/>
  <c r="I72" i="35"/>
  <c r="I78" i="35"/>
  <c r="I230" i="35"/>
  <c r="I102" i="35"/>
  <c r="I179" i="35"/>
  <c r="I135" i="35"/>
  <c r="I140" i="35"/>
  <c r="I146" i="35"/>
  <c r="I198" i="35"/>
  <c r="I200" i="35"/>
  <c r="I60" i="35"/>
  <c r="I173" i="35"/>
  <c r="I156" i="35"/>
  <c r="I199" i="35"/>
  <c r="I245" i="35"/>
  <c r="I66" i="35"/>
  <c r="I56" i="35"/>
  <c r="I44" i="35"/>
  <c r="I74" i="35"/>
  <c r="I82" i="35"/>
  <c r="I155" i="35"/>
  <c r="I123" i="35"/>
  <c r="U233" i="35"/>
  <c r="U32" i="35"/>
  <c r="G135" i="35"/>
  <c r="G30" i="35"/>
  <c r="G220" i="35"/>
  <c r="G118" i="35"/>
  <c r="G266" i="35"/>
  <c r="G200" i="35"/>
  <c r="G99" i="35"/>
  <c r="G73" i="35"/>
  <c r="G168" i="35"/>
  <c r="G49" i="35"/>
  <c r="G239" i="35"/>
  <c r="G124" i="35"/>
  <c r="G146" i="35"/>
  <c r="G43" i="35"/>
  <c r="G231" i="35"/>
  <c r="G128" i="35"/>
  <c r="G23" i="35"/>
  <c r="G212" i="35"/>
  <c r="G111" i="35"/>
  <c r="G37" i="35"/>
  <c r="G226" i="35"/>
  <c r="G113" i="35"/>
  <c r="G178" i="35"/>
  <c r="G183" i="35"/>
  <c r="G38" i="35"/>
  <c r="G157" i="35"/>
  <c r="G53" i="35"/>
  <c r="G244" i="35"/>
  <c r="G139" i="35"/>
  <c r="G35" i="35"/>
  <c r="G224" i="35"/>
  <c r="G120" i="35"/>
  <c r="G234" i="35"/>
  <c r="G191" i="35"/>
  <c r="G80" i="35"/>
  <c r="G263" i="35"/>
  <c r="G145" i="35"/>
  <c r="I63" i="35"/>
  <c r="I21" i="35"/>
  <c r="I38" i="35"/>
  <c r="I86" i="35"/>
  <c r="I241" i="35"/>
  <c r="G84" i="35"/>
  <c r="G58" i="35"/>
  <c r="G159" i="35"/>
  <c r="G55" i="35"/>
  <c r="G245" i="35"/>
  <c r="G140" i="35"/>
  <c r="G89" i="35"/>
  <c r="G20" i="35"/>
  <c r="G153" i="35"/>
  <c r="G40" i="35"/>
  <c r="G227" i="35"/>
  <c r="G115" i="35"/>
  <c r="I224" i="35"/>
  <c r="I139" i="35"/>
  <c r="I247" i="35"/>
  <c r="I181" i="35"/>
  <c r="I35" i="35"/>
  <c r="I205" i="35"/>
  <c r="I167" i="35"/>
  <c r="I84" i="35"/>
  <c r="I111" i="35"/>
  <c r="I15" i="35"/>
  <c r="I85" i="35"/>
  <c r="I101" i="35"/>
  <c r="I149" i="35"/>
  <c r="I40" i="35"/>
  <c r="I180" i="35"/>
  <c r="I88" i="35"/>
  <c r="I210" i="35"/>
  <c r="I242" i="35"/>
  <c r="I39" i="35"/>
  <c r="I209" i="35"/>
  <c r="I37" i="35"/>
  <c r="I226" i="35"/>
  <c r="I206" i="35"/>
  <c r="I97" i="35"/>
  <c r="I112" i="35"/>
  <c r="I150" i="35"/>
  <c r="I214" i="35"/>
  <c r="I30" i="35"/>
  <c r="I87" i="35"/>
  <c r="I207" i="35"/>
  <c r="I219" i="35"/>
  <c r="I95" i="35"/>
  <c r="I9" i="35"/>
  <c r="I103" i="35"/>
  <c r="I218" i="35"/>
  <c r="I178" i="35"/>
  <c r="I81" i="35"/>
  <c r="I36" i="35"/>
  <c r="I216" i="35"/>
  <c r="I202" i="35"/>
  <c r="I187" i="35"/>
  <c r="I92" i="35"/>
  <c r="I144" i="35"/>
  <c r="I174" i="35"/>
  <c r="I62" i="35"/>
  <c r="I160" i="35"/>
  <c r="I215" i="35"/>
  <c r="I143" i="35"/>
  <c r="I31" i="35"/>
  <c r="I43" i="35"/>
  <c r="I33" i="35"/>
  <c r="I114" i="35"/>
  <c r="I211" i="35"/>
  <c r="I158" i="35"/>
  <c r="G194" i="35"/>
  <c r="G185" i="35"/>
  <c r="G85" i="35"/>
  <c r="G63" i="35"/>
  <c r="G160" i="35"/>
  <c r="G56" i="35"/>
  <c r="G246" i="35"/>
  <c r="G141" i="35"/>
  <c r="G25" i="35"/>
  <c r="G214" i="35"/>
  <c r="G101" i="35"/>
  <c r="G77" i="35"/>
  <c r="G171" i="35"/>
  <c r="G253" i="35"/>
  <c r="G197" i="35"/>
  <c r="G96" i="35"/>
  <c r="G136" i="35"/>
  <c r="G174" i="35"/>
  <c r="G70" i="35"/>
  <c r="G259" i="35"/>
  <c r="G152" i="35"/>
  <c r="G90" i="35"/>
  <c r="G21" i="35"/>
  <c r="G154" i="35"/>
  <c r="G41" i="35"/>
  <c r="G228" i="35"/>
  <c r="G16" i="35"/>
  <c r="G206" i="35"/>
  <c r="G106" i="35"/>
  <c r="G210" i="35"/>
  <c r="G187" i="35"/>
  <c r="G88" i="35"/>
  <c r="G72" i="35"/>
  <c r="G167" i="35"/>
  <c r="G48" i="35"/>
  <c r="G238" i="35"/>
  <c r="G122" i="35"/>
  <c r="G248" i="35"/>
  <c r="G196" i="35"/>
  <c r="I252" i="35"/>
  <c r="I14" i="35"/>
  <c r="I235" i="35"/>
  <c r="I194" i="35"/>
  <c r="I147" i="35"/>
  <c r="G125" i="35"/>
  <c r="G18" i="35"/>
  <c r="G207" i="35"/>
  <c r="G107" i="35"/>
  <c r="G217" i="35"/>
  <c r="G188" i="35"/>
  <c r="G130" i="35"/>
  <c r="G12" i="35"/>
  <c r="G202" i="35"/>
  <c r="G92" i="35"/>
  <c r="G33" i="35"/>
  <c r="G156" i="35"/>
  <c r="I259" i="35"/>
  <c r="I263" i="35"/>
  <c r="I255" i="35"/>
  <c r="I98" i="35"/>
  <c r="I141" i="35"/>
  <c r="I122" i="35"/>
  <c r="I104" i="35"/>
  <c r="I185" i="35"/>
  <c r="I231" i="35"/>
  <c r="I125" i="35"/>
  <c r="I126" i="35"/>
  <c r="I93" i="35"/>
  <c r="I238" i="35"/>
  <c r="I129" i="35"/>
  <c r="I168" i="35"/>
  <c r="I52" i="35"/>
  <c r="I106" i="35"/>
  <c r="I41" i="35"/>
  <c r="I54" i="35"/>
  <c r="I59" i="35"/>
  <c r="I142" i="35"/>
  <c r="I34" i="35"/>
  <c r="I134" i="35"/>
  <c r="I204" i="35"/>
  <c r="I188" i="35"/>
  <c r="I152" i="35"/>
  <c r="I13" i="35"/>
  <c r="I229" i="35"/>
  <c r="I130" i="35"/>
  <c r="I183" i="35"/>
  <c r="I61" i="35"/>
  <c r="I196" i="35"/>
  <c r="I227" i="35"/>
  <c r="I12" i="35"/>
  <c r="I51" i="35"/>
  <c r="G9" i="35"/>
  <c r="I10" i="35"/>
  <c r="I22" i="35"/>
  <c r="I151" i="35"/>
  <c r="I89" i="35"/>
  <c r="I29" i="35"/>
  <c r="I45" i="35"/>
  <c r="I157" i="35"/>
  <c r="I213" i="35"/>
  <c r="I138" i="35"/>
  <c r="I159" i="35"/>
  <c r="I100" i="35"/>
  <c r="I67" i="35"/>
  <c r="I170" i="35"/>
  <c r="I116" i="35"/>
  <c r="I246" i="35"/>
  <c r="I186" i="35"/>
  <c r="I176" i="35"/>
  <c r="I165" i="35"/>
  <c r="I73" i="35"/>
  <c r="I58" i="35"/>
  <c r="I110" i="35"/>
  <c r="G42" i="35"/>
  <c r="G229" i="35"/>
  <c r="G126" i="35"/>
  <c r="G19" i="35"/>
  <c r="G208" i="35"/>
  <c r="G108" i="35"/>
  <c r="G222" i="35"/>
  <c r="G190" i="35"/>
  <c r="G79" i="35"/>
  <c r="G261" i="35"/>
  <c r="G144" i="35"/>
  <c r="G28" i="35"/>
  <c r="G216" i="35"/>
  <c r="G52" i="35"/>
  <c r="G243" i="35"/>
  <c r="G138" i="35"/>
  <c r="G31" i="35"/>
  <c r="G221" i="35"/>
  <c r="G119" i="35"/>
  <c r="G11" i="35"/>
  <c r="G201" i="35"/>
  <c r="G131" i="35"/>
  <c r="G13" i="35"/>
  <c r="G204" i="35"/>
  <c r="G93" i="35"/>
  <c r="G66" i="35"/>
  <c r="G256" i="35"/>
  <c r="G148" i="35"/>
  <c r="G44" i="35"/>
  <c r="G232" i="35"/>
  <c r="G129" i="35"/>
  <c r="G24" i="35"/>
  <c r="G213" i="35"/>
  <c r="G100" i="35"/>
  <c r="G74" i="35"/>
  <c r="G170" i="35"/>
  <c r="G50" i="35"/>
  <c r="G240" i="35"/>
  <c r="I260" i="35"/>
  <c r="I91" i="35"/>
  <c r="I248" i="35"/>
  <c r="I64" i="35"/>
  <c r="I203" i="35"/>
  <c r="I77" i="35"/>
  <c r="G82" i="35"/>
  <c r="G172" i="35"/>
  <c r="G67" i="35"/>
  <c r="G257" i="35"/>
  <c r="G149" i="35"/>
  <c r="G45" i="35"/>
  <c r="G236" i="35"/>
  <c r="G180" i="35"/>
  <c r="G60" i="35"/>
  <c r="G250" i="35"/>
  <c r="G133" i="35"/>
  <c r="G15" i="35"/>
  <c r="G205" i="35"/>
  <c r="I117" i="35"/>
  <c r="I57" i="35"/>
  <c r="I225" i="35"/>
  <c r="I19" i="35"/>
  <c r="I96" i="35"/>
  <c r="I197" i="35"/>
  <c r="I16" i="35"/>
  <c r="I11" i="35"/>
  <c r="I28" i="35"/>
  <c r="I153" i="35"/>
  <c r="I212" i="35"/>
  <c r="I172" i="35"/>
  <c r="I145" i="35"/>
  <c r="I79" i="35"/>
  <c r="I128" i="35"/>
  <c r="I132" i="35"/>
  <c r="I26" i="35"/>
  <c r="I162" i="35"/>
  <c r="I69" i="35"/>
  <c r="I83" i="35"/>
  <c r="I124" i="35"/>
  <c r="I71" i="35"/>
  <c r="I182" i="35"/>
  <c r="I25" i="35"/>
  <c r="I154" i="35"/>
  <c r="I48" i="35"/>
  <c r="I240" i="35"/>
  <c r="I237" i="35"/>
  <c r="I148" i="35"/>
  <c r="I244" i="35"/>
  <c r="I239" i="35"/>
  <c r="I23" i="35"/>
  <c r="I195" i="35"/>
  <c r="I223" i="35"/>
  <c r="I137" i="35"/>
  <c r="I217" i="35"/>
  <c r="I189" i="35"/>
  <c r="I133" i="35"/>
  <c r="I115" i="35"/>
  <c r="I55" i="35"/>
  <c r="I42" i="35"/>
  <c r="I119" i="35"/>
  <c r="I120" i="35"/>
  <c r="I221" i="35"/>
  <c r="I171" i="35"/>
  <c r="I68" i="35"/>
  <c r="I191" i="35"/>
  <c r="I53" i="35"/>
  <c r="I108" i="35"/>
  <c r="I70" i="35"/>
  <c r="I234" i="35"/>
  <c r="I249" i="35"/>
  <c r="I166" i="35"/>
  <c r="I169" i="35"/>
  <c r="G94" i="35"/>
  <c r="G102" i="35"/>
  <c r="G173" i="35"/>
  <c r="G68" i="35"/>
  <c r="G258" i="35"/>
  <c r="G150" i="35"/>
  <c r="G47" i="35"/>
  <c r="G237" i="35"/>
  <c r="G121" i="35"/>
  <c r="G241" i="35"/>
  <c r="G192" i="35"/>
  <c r="G81" i="35"/>
  <c r="G264" i="35"/>
  <c r="G105" i="35"/>
  <c r="G209" i="35"/>
  <c r="G186" i="35"/>
  <c r="G87" i="35"/>
  <c r="G64" i="35"/>
  <c r="G161" i="35"/>
  <c r="G57" i="35"/>
  <c r="G247" i="35"/>
  <c r="G181" i="35"/>
  <c r="G61" i="35"/>
  <c r="G251" i="35"/>
  <c r="G134" i="35"/>
  <c r="G116" i="35"/>
  <c r="G254" i="35"/>
  <c r="G198" i="35"/>
  <c r="G97" i="35"/>
  <c r="G162" i="35"/>
  <c r="G175" i="35"/>
  <c r="G71" i="35"/>
  <c r="G260" i="35"/>
  <c r="G143" i="35"/>
  <c r="G27" i="35"/>
  <c r="G215" i="35"/>
  <c r="G104" i="35"/>
  <c r="I256" i="35"/>
  <c r="I65" i="35"/>
  <c r="I46" i="35"/>
  <c r="I17" i="35"/>
  <c r="I136" i="35"/>
  <c r="I184" i="35"/>
  <c r="G29" i="35"/>
  <c r="G219" i="35"/>
  <c r="G117" i="35"/>
  <c r="G265" i="35"/>
  <c r="G199" i="35"/>
  <c r="G98" i="35"/>
  <c r="G36" i="35"/>
  <c r="G225" i="35"/>
  <c r="G112" i="35"/>
  <c r="G176" i="35"/>
  <c r="G182" i="35"/>
  <c r="G62" i="35"/>
  <c r="G252" i="35"/>
  <c r="H214" i="37"/>
  <c r="I192" i="39"/>
  <c r="I205" i="39"/>
  <c r="I132" i="39"/>
  <c r="U183" i="39"/>
  <c r="U114" i="39"/>
  <c r="U139" i="39"/>
  <c r="U168" i="39"/>
  <c r="U35" i="39"/>
  <c r="U75" i="39"/>
  <c r="U156" i="39"/>
  <c r="U230" i="39"/>
  <c r="U131" i="39"/>
  <c r="U86" i="39"/>
  <c r="U145" i="39"/>
  <c r="U215" i="39"/>
  <c r="U121" i="39"/>
  <c r="U62" i="39"/>
  <c r="U120" i="39"/>
  <c r="U91" i="39"/>
  <c r="U172" i="39"/>
  <c r="U150" i="39"/>
  <c r="U51" i="39"/>
  <c r="U113" i="39"/>
  <c r="U105" i="39"/>
  <c r="U83" i="39"/>
  <c r="U200" i="39"/>
  <c r="U93" i="39"/>
  <c r="U41" i="39"/>
  <c r="U164" i="39"/>
  <c r="U19" i="39"/>
  <c r="U231" i="39"/>
  <c r="U25" i="39"/>
  <c r="U233" i="39"/>
  <c r="U188" i="39"/>
  <c r="U167" i="39"/>
  <c r="U21" i="39"/>
  <c r="U78" i="39"/>
  <c r="U30" i="39"/>
  <c r="U166" i="39"/>
  <c r="U18" i="39"/>
  <c r="U44" i="39"/>
  <c r="U197" i="39"/>
  <c r="U127" i="39"/>
  <c r="U187" i="39"/>
  <c r="U85" i="39"/>
  <c r="U199" i="39"/>
  <c r="U162" i="39"/>
  <c r="U100" i="39"/>
  <c r="U239" i="39"/>
  <c r="U141" i="39"/>
  <c r="U241" i="39"/>
  <c r="U71" i="39"/>
  <c r="U265" i="39"/>
  <c r="U55" i="39"/>
  <c r="U182" i="39"/>
  <c r="I165" i="39"/>
  <c r="I85" i="39"/>
  <c r="I42" i="39"/>
  <c r="I21" i="39"/>
  <c r="I198" i="39"/>
  <c r="G11" i="39"/>
  <c r="G66" i="39"/>
  <c r="G76" i="39"/>
  <c r="G173" i="39"/>
  <c r="G266" i="39"/>
  <c r="G67" i="39"/>
  <c r="G77" i="39"/>
  <c r="G174" i="39"/>
  <c r="G267" i="39"/>
  <c r="G217" i="39"/>
  <c r="G106" i="39"/>
  <c r="G202" i="39"/>
  <c r="G22" i="39"/>
  <c r="G123" i="39"/>
  <c r="I88" i="39"/>
  <c r="I97" i="39"/>
  <c r="I229" i="39"/>
  <c r="I41" i="39"/>
  <c r="I86" i="39"/>
  <c r="G12" i="39"/>
  <c r="G109" i="39"/>
  <c r="G204" i="39"/>
  <c r="G13" i="39"/>
  <c r="G110" i="39"/>
  <c r="G205" i="39"/>
  <c r="G35" i="39"/>
  <c r="G138" i="39"/>
  <c r="G230" i="39"/>
  <c r="G47" i="39"/>
  <c r="G151" i="39"/>
  <c r="G243" i="39"/>
  <c r="U17" i="39"/>
  <c r="U31" i="39"/>
  <c r="U256" i="39"/>
  <c r="I178" i="39"/>
  <c r="U144" i="39"/>
  <c r="I47" i="39"/>
  <c r="I173" i="39"/>
  <c r="I186" i="39"/>
  <c r="I46" i="39"/>
  <c r="I64" i="39"/>
  <c r="I107" i="39"/>
  <c r="I24" i="39"/>
  <c r="G118" i="39"/>
  <c r="G91" i="39"/>
  <c r="G188" i="39"/>
  <c r="G129" i="39"/>
  <c r="G92" i="39"/>
  <c r="G189" i="39"/>
  <c r="G21" i="39"/>
  <c r="G122" i="39"/>
  <c r="G213" i="39"/>
  <c r="G235" i="39"/>
  <c r="G107" i="39"/>
  <c r="G203" i="39"/>
  <c r="U27" i="39"/>
  <c r="I201" i="39"/>
  <c r="I189" i="39"/>
  <c r="I151" i="39"/>
  <c r="I263" i="39"/>
  <c r="I33" i="39"/>
  <c r="I61" i="39"/>
  <c r="G69" i="39"/>
  <c r="G169" i="39"/>
  <c r="G260" i="39"/>
  <c r="G14" i="39"/>
  <c r="G70" i="39"/>
  <c r="G170" i="39"/>
  <c r="G261" i="39"/>
  <c r="G176" i="39"/>
  <c r="G101" i="39"/>
  <c r="G196" i="39"/>
  <c r="G112" i="39"/>
  <c r="G90" i="39"/>
  <c r="G187" i="39"/>
  <c r="I213" i="39"/>
  <c r="I12" i="39"/>
  <c r="I194" i="39"/>
  <c r="U82" i="39"/>
  <c r="U124" i="39"/>
  <c r="U180" i="39"/>
  <c r="U133" i="39"/>
  <c r="U264" i="39"/>
  <c r="U73" i="39"/>
  <c r="U112" i="39"/>
  <c r="U26" i="39"/>
  <c r="U48" i="39"/>
  <c r="U143" i="39"/>
  <c r="U23" i="39"/>
  <c r="U229" i="39"/>
  <c r="U80" i="39"/>
  <c r="U106" i="39"/>
  <c r="U176" i="39"/>
  <c r="U184" i="39"/>
  <c r="U13" i="39"/>
  <c r="U235" i="39"/>
  <c r="U195" i="39"/>
  <c r="U217" i="39"/>
  <c r="U104" i="39"/>
  <c r="U87" i="39"/>
  <c r="U211" i="39"/>
  <c r="U111" i="39"/>
  <c r="U257" i="39"/>
  <c r="U123" i="39"/>
  <c r="U138" i="39"/>
  <c r="U267" i="39"/>
  <c r="U94" i="39"/>
  <c r="U79" i="39"/>
  <c r="U149" i="39"/>
  <c r="U198" i="39"/>
  <c r="U262" i="39"/>
  <c r="U228" i="39"/>
  <c r="U63" i="39"/>
  <c r="U226" i="39"/>
  <c r="U196" i="39"/>
  <c r="U252" i="39"/>
  <c r="U34" i="39"/>
  <c r="U110" i="39"/>
  <c r="U9" i="39"/>
  <c r="U135" i="39"/>
  <c r="U90" i="39"/>
  <c r="U243" i="39"/>
  <c r="U37" i="39"/>
  <c r="U157" i="39"/>
  <c r="U189" i="39"/>
  <c r="U208" i="39"/>
  <c r="U263" i="39"/>
  <c r="U58" i="39"/>
  <c r="U46" i="39"/>
  <c r="U28" i="39"/>
  <c r="I34" i="39"/>
  <c r="I204" i="39"/>
  <c r="I134" i="39"/>
  <c r="I250" i="39"/>
  <c r="I238" i="39"/>
  <c r="I99" i="39"/>
  <c r="G184" i="39"/>
  <c r="G104" i="39"/>
  <c r="G200" i="39"/>
  <c r="G198" i="39"/>
  <c r="G105" i="39"/>
  <c r="G201" i="39"/>
  <c r="G30" i="39"/>
  <c r="G134" i="39"/>
  <c r="G225" i="39"/>
  <c r="G41" i="39"/>
  <c r="G146" i="39"/>
  <c r="G238" i="39"/>
  <c r="U174" i="39"/>
  <c r="U29" i="39"/>
  <c r="U142" i="39"/>
  <c r="I66" i="39"/>
  <c r="I67" i="39"/>
  <c r="I175" i="39"/>
  <c r="U209" i="39"/>
  <c r="U53" i="39"/>
  <c r="U11" i="39"/>
  <c r="I191" i="39"/>
  <c r="I90" i="39"/>
  <c r="I225" i="39"/>
  <c r="I17" i="39"/>
  <c r="I35" i="39"/>
  <c r="I44" i="39"/>
  <c r="G33" i="39"/>
  <c r="G136" i="39"/>
  <c r="G228" i="39"/>
  <c r="G34" i="39"/>
  <c r="G137" i="39"/>
  <c r="G229" i="39"/>
  <c r="G59" i="39"/>
  <c r="G159" i="39"/>
  <c r="G251" i="39"/>
  <c r="G51" i="39"/>
  <c r="G75" i="39"/>
  <c r="G172" i="39"/>
  <c r="G264" i="39"/>
  <c r="U254" i="39"/>
  <c r="U152" i="39"/>
  <c r="U191" i="39"/>
  <c r="I197" i="39"/>
  <c r="I210" i="39"/>
  <c r="I219" i="39"/>
  <c r="I65" i="39"/>
  <c r="I71" i="39"/>
  <c r="G19" i="39"/>
  <c r="G120" i="39"/>
  <c r="G210" i="39"/>
  <c r="G20" i="39"/>
  <c r="G121" i="39"/>
  <c r="G211" i="39"/>
  <c r="G40" i="39"/>
  <c r="G145" i="39"/>
  <c r="G237" i="39"/>
  <c r="G32" i="39"/>
  <c r="G135" i="39"/>
  <c r="G226" i="39"/>
  <c r="U66" i="39"/>
  <c r="U70" i="39"/>
  <c r="I146" i="39"/>
  <c r="U15" i="39"/>
  <c r="U259" i="39"/>
  <c r="I9" i="39"/>
  <c r="I54" i="39"/>
  <c r="I28" i="39"/>
  <c r="I140" i="39"/>
  <c r="I176" i="39"/>
  <c r="I203" i="39"/>
  <c r="I27" i="39"/>
  <c r="I200" i="39"/>
  <c r="G9" i="39"/>
  <c r="G161" i="39"/>
  <c r="G99" i="39"/>
  <c r="G193" i="39"/>
  <c r="G175" i="39"/>
  <c r="G100" i="39"/>
  <c r="G194" i="39"/>
  <c r="G25" i="39"/>
  <c r="G127" i="39"/>
  <c r="G221" i="39"/>
  <c r="G17" i="39"/>
  <c r="G115" i="39"/>
  <c r="G208" i="39"/>
  <c r="U92" i="39"/>
  <c r="U146" i="39"/>
  <c r="I70" i="39"/>
  <c r="U192" i="39"/>
  <c r="U205" i="39"/>
  <c r="U14" i="39"/>
  <c r="I79" i="39"/>
  <c r="U218" i="39"/>
  <c r="I243" i="39"/>
  <c r="I252" i="39"/>
  <c r="I125" i="39"/>
  <c r="I30" i="39"/>
  <c r="I123" i="39"/>
  <c r="I59" i="39"/>
  <c r="I163" i="39"/>
  <c r="I55" i="39"/>
  <c r="I241" i="39"/>
  <c r="I247" i="39"/>
  <c r="I23" i="39"/>
  <c r="I156" i="39"/>
  <c r="I264" i="39"/>
  <c r="I170" i="39"/>
  <c r="I232" i="39"/>
  <c r="I13" i="39"/>
  <c r="I106" i="39"/>
  <c r="I11" i="39"/>
  <c r="I223" i="39"/>
  <c r="I207" i="39"/>
  <c r="U72" i="39"/>
  <c r="U74" i="39"/>
  <c r="U261" i="39"/>
  <c r="I144" i="39"/>
  <c r="U255" i="39"/>
  <c r="U102" i="39"/>
  <c r="U16" i="39"/>
  <c r="U140" i="39"/>
  <c r="U136" i="39"/>
  <c r="U96" i="39"/>
  <c r="U240" i="39"/>
  <c r="U40" i="39"/>
  <c r="U54" i="39"/>
  <c r="U98" i="39"/>
  <c r="U158" i="39"/>
  <c r="U61" i="39"/>
  <c r="U220" i="39"/>
  <c r="U232" i="39"/>
  <c r="U137" i="39"/>
  <c r="U20" i="39"/>
  <c r="U33" i="39"/>
  <c r="U59" i="39"/>
  <c r="U22" i="39"/>
  <c r="U89" i="39"/>
  <c r="U84" i="39"/>
  <c r="U181" i="39"/>
  <c r="U153" i="39"/>
  <c r="U175" i="39"/>
  <c r="U260" i="39"/>
  <c r="U160" i="39"/>
  <c r="U118" i="39"/>
  <c r="U223" i="39"/>
  <c r="U177" i="39"/>
  <c r="U148" i="39"/>
  <c r="U207" i="39"/>
  <c r="U125" i="39"/>
  <c r="U134" i="39"/>
  <c r="U266" i="39"/>
  <c r="U253" i="39"/>
  <c r="U122" i="39"/>
  <c r="I183" i="39"/>
  <c r="U225" i="39"/>
  <c r="U161" i="39"/>
  <c r="U52" i="39"/>
  <c r="U76" i="39"/>
  <c r="U77" i="39"/>
  <c r="U95" i="39"/>
  <c r="U50" i="39"/>
  <c r="U250" i="39"/>
  <c r="U69" i="39"/>
  <c r="U194" i="39"/>
  <c r="U185" i="39"/>
  <c r="I102" i="39"/>
  <c r="I153" i="39"/>
  <c r="I179" i="39"/>
  <c r="I193" i="39"/>
  <c r="I110" i="39"/>
  <c r="G28" i="39"/>
  <c r="G132" i="39"/>
  <c r="G223" i="39"/>
  <c r="G29" i="39"/>
  <c r="G133" i="39"/>
  <c r="G224" i="39"/>
  <c r="G54" i="39"/>
  <c r="G154" i="39"/>
  <c r="G247" i="39"/>
  <c r="G65" i="39"/>
  <c r="G167" i="39"/>
  <c r="G257" i="39"/>
  <c r="U221" i="39"/>
  <c r="I169" i="39"/>
  <c r="U236" i="39"/>
  <c r="U32" i="39"/>
  <c r="I267" i="39"/>
  <c r="I120" i="39"/>
  <c r="I136" i="39"/>
  <c r="I105" i="39"/>
  <c r="I260" i="39"/>
  <c r="G57" i="39"/>
  <c r="G156" i="39"/>
  <c r="G249" i="39"/>
  <c r="G58" i="39"/>
  <c r="G158" i="39"/>
  <c r="G250" i="39"/>
  <c r="G94" i="39"/>
  <c r="G86" i="39"/>
  <c r="G186" i="39"/>
  <c r="G183" i="39"/>
  <c r="G102" i="39"/>
  <c r="G197" i="39"/>
  <c r="U24" i="39"/>
  <c r="I82" i="39"/>
  <c r="I244" i="39"/>
  <c r="U224" i="39"/>
  <c r="U12" i="39"/>
  <c r="I60" i="39"/>
  <c r="U126" i="39"/>
  <c r="U190" i="39"/>
  <c r="I211" i="39"/>
  <c r="I121" i="39"/>
  <c r="I174" i="39"/>
  <c r="U49" i="39"/>
  <c r="I145" i="39"/>
  <c r="I187" i="39"/>
  <c r="G38" i="39"/>
  <c r="G141" i="39"/>
  <c r="G232" i="39"/>
  <c r="G39" i="39"/>
  <c r="G144" i="39"/>
  <c r="G233" i="39"/>
  <c r="G64" i="39"/>
  <c r="G166" i="39"/>
  <c r="G256" i="39"/>
  <c r="G55" i="39"/>
  <c r="G155" i="39"/>
  <c r="G248" i="39"/>
  <c r="U244" i="39"/>
  <c r="U213" i="39"/>
  <c r="I233" i="39"/>
  <c r="U227" i="39"/>
  <c r="I126" i="39"/>
  <c r="I149" i="39"/>
  <c r="I96" i="39"/>
  <c r="I137" i="39"/>
  <c r="I69" i="39"/>
  <c r="I222" i="39"/>
  <c r="G23" i="39"/>
  <c r="G125" i="39"/>
  <c r="G219" i="39"/>
  <c r="G24" i="39"/>
  <c r="G126" i="39"/>
  <c r="G220" i="39"/>
  <c r="G46" i="39"/>
  <c r="G149" i="39"/>
  <c r="G242" i="39"/>
  <c r="G36" i="39"/>
  <c r="G140" i="39"/>
  <c r="G231" i="39"/>
  <c r="U128" i="39"/>
  <c r="I29" i="39"/>
  <c r="U249" i="39"/>
  <c r="I32" i="39"/>
  <c r="I152" i="39"/>
  <c r="I188" i="39"/>
  <c r="I202" i="39"/>
  <c r="U165" i="39"/>
  <c r="I14" i="39"/>
  <c r="U170" i="39"/>
  <c r="U109" i="39"/>
  <c r="U119" i="39"/>
  <c r="U99" i="39"/>
  <c r="U103" i="39"/>
  <c r="U258" i="39"/>
  <c r="U159" i="39"/>
  <c r="U38" i="39"/>
  <c r="U129" i="39"/>
  <c r="U42" i="39"/>
  <c r="U247" i="39"/>
  <c r="U246" i="39"/>
  <c r="U154" i="39"/>
  <c r="U238" i="39"/>
  <c r="U245" i="39"/>
  <c r="U132" i="39"/>
  <c r="U212" i="39"/>
  <c r="U101" i="39"/>
  <c r="U163" i="39"/>
  <c r="U202" i="39"/>
  <c r="U210" i="39"/>
  <c r="U56" i="39"/>
  <c r="U64" i="39"/>
  <c r="U39" i="39"/>
  <c r="U10" i="39"/>
  <c r="U173" i="39"/>
  <c r="U60" i="39"/>
  <c r="U8" i="39"/>
  <c r="U179" i="39"/>
  <c r="U186" i="39"/>
  <c r="U216" i="39"/>
  <c r="U65" i="39"/>
  <c r="U115" i="39"/>
  <c r="U206" i="39"/>
  <c r="U147" i="39"/>
  <c r="U234" i="39"/>
  <c r="U97" i="39"/>
  <c r="U242" i="39"/>
  <c r="U155" i="39"/>
  <c r="U248" i="39"/>
  <c r="U43" i="39"/>
  <c r="U251" i="39"/>
  <c r="U237" i="39"/>
  <c r="U222" i="39"/>
  <c r="U57" i="39"/>
  <c r="U151" i="39"/>
  <c r="U107" i="39"/>
  <c r="U130" i="39"/>
  <c r="U117" i="39"/>
  <c r="I248" i="39"/>
  <c r="I208" i="39"/>
  <c r="I155" i="39"/>
  <c r="I20" i="39"/>
  <c r="I161" i="39"/>
  <c r="I181" i="39"/>
  <c r="I228" i="39"/>
  <c r="G48" i="39"/>
  <c r="G152" i="39"/>
  <c r="G244" i="39"/>
  <c r="G53" i="39"/>
  <c r="G153" i="39"/>
  <c r="G245" i="39"/>
  <c r="G73" i="39"/>
  <c r="G81" i="39"/>
  <c r="G178" i="39"/>
  <c r="G142" i="39"/>
  <c r="G97" i="39"/>
  <c r="G192" i="39"/>
  <c r="U171" i="39"/>
  <c r="I142" i="39"/>
  <c r="I256" i="39"/>
  <c r="I224" i="39"/>
  <c r="I36" i="39"/>
  <c r="I135" i="39"/>
  <c r="I231" i="39"/>
  <c r="I266" i="39"/>
  <c r="I180" i="39"/>
  <c r="U116" i="39"/>
  <c r="G87" i="39"/>
  <c r="G83" i="39"/>
  <c r="G180" i="39"/>
  <c r="G88" i="39"/>
  <c r="G85" i="39"/>
  <c r="G181" i="39"/>
  <c r="G16" i="39"/>
  <c r="G114" i="39"/>
  <c r="G207" i="39"/>
  <c r="G27" i="39"/>
  <c r="G128" i="39"/>
  <c r="G222" i="39"/>
  <c r="I171" i="39"/>
  <c r="U203" i="39"/>
  <c r="U67" i="39"/>
  <c r="I53" i="39"/>
  <c r="I38" i="39"/>
  <c r="I154" i="39"/>
  <c r="I196" i="39"/>
  <c r="I81" i="39"/>
  <c r="I62" i="39"/>
  <c r="I94" i="39"/>
  <c r="G61" i="39"/>
  <c r="G164" i="39"/>
  <c r="G253" i="39"/>
  <c r="G62" i="39"/>
  <c r="G165" i="39"/>
  <c r="G255" i="39"/>
  <c r="G130" i="39"/>
  <c r="G96" i="39"/>
  <c r="G191" i="39"/>
  <c r="G79" i="39"/>
  <c r="G82" i="39"/>
  <c r="G179" i="39"/>
  <c r="U178" i="39"/>
  <c r="U193" i="39"/>
  <c r="I92" i="39"/>
  <c r="I221" i="39"/>
  <c r="U201" i="39"/>
  <c r="U45" i="39"/>
  <c r="U204" i="39"/>
  <c r="U108" i="39"/>
  <c r="I184" i="39"/>
  <c r="U214" i="39"/>
  <c r="I128" i="39"/>
  <c r="I77" i="39"/>
  <c r="I172" i="39"/>
  <c r="G42" i="39"/>
  <c r="G147" i="39"/>
  <c r="G239" i="39"/>
  <c r="G43" i="39"/>
  <c r="G148" i="39"/>
  <c r="G241" i="39"/>
  <c r="G44" i="39"/>
  <c r="G71" i="39"/>
  <c r="G171" i="39"/>
  <c r="G263" i="39"/>
  <c r="G60" i="39"/>
  <c r="G163" i="39"/>
  <c r="G252" i="39"/>
  <c r="U169" i="39"/>
  <c r="I237" i="39"/>
  <c r="U81" i="39"/>
  <c r="I249" i="39"/>
  <c r="H179" i="39"/>
  <c r="I62" i="40"/>
  <c r="G62" i="40"/>
  <c r="H55" i="39"/>
  <c r="H152" i="39"/>
  <c r="H145" i="39"/>
  <c r="H110" i="39"/>
  <c r="H61" i="39"/>
  <c r="H183" i="39"/>
  <c r="H188" i="39"/>
  <c r="H155" i="39"/>
  <c r="H169" i="39"/>
  <c r="H99" i="39"/>
  <c r="H79" i="39"/>
  <c r="H134" i="39"/>
  <c r="H87" i="39"/>
  <c r="H203" i="39"/>
  <c r="H211" i="39"/>
  <c r="H105" i="35"/>
  <c r="H196" i="35"/>
  <c r="H115" i="35"/>
  <c r="H41" i="39"/>
  <c r="H173" i="39"/>
  <c r="H135" i="39"/>
  <c r="H71" i="39"/>
  <c r="H82" i="39"/>
  <c r="H130" i="39"/>
  <c r="H57" i="35"/>
  <c r="H118" i="35"/>
  <c r="H244" i="35"/>
  <c r="H122" i="39"/>
  <c r="H226" i="39"/>
  <c r="H175" i="39"/>
  <c r="H192" i="35"/>
  <c r="H33" i="35"/>
  <c r="H119" i="35"/>
  <c r="H234" i="35"/>
  <c r="H68" i="35"/>
  <c r="H263" i="35"/>
  <c r="H62" i="35"/>
  <c r="H150" i="35"/>
  <c r="H104" i="35"/>
  <c r="H232" i="35"/>
  <c r="H210" i="35"/>
  <c r="H148" i="35"/>
  <c r="H167" i="39"/>
  <c r="H81" i="39"/>
  <c r="H242" i="39"/>
  <c r="H170" i="39"/>
  <c r="H261" i="39"/>
  <c r="H128" i="35"/>
  <c r="H87" i="35"/>
  <c r="H181" i="35"/>
  <c r="H84" i="35"/>
  <c r="H77" i="39"/>
  <c r="H166" i="39"/>
  <c r="H96" i="39"/>
  <c r="H194" i="39"/>
  <c r="H75" i="39"/>
  <c r="H151" i="39"/>
  <c r="H198" i="39"/>
  <c r="H60" i="35"/>
  <c r="H102" i="35"/>
  <c r="H82" i="35"/>
  <c r="H46" i="39"/>
  <c r="H121" i="39"/>
  <c r="H240" i="35"/>
  <c r="H70" i="35"/>
  <c r="H131" i="35"/>
  <c r="H42" i="35"/>
  <c r="H38" i="35"/>
  <c r="H20" i="39"/>
  <c r="H184" i="39"/>
  <c r="H241" i="35"/>
  <c r="I251" i="35"/>
  <c r="I220" i="39"/>
  <c r="I114" i="39"/>
  <c r="I264" i="35"/>
  <c r="I112" i="39"/>
  <c r="I159" i="39"/>
  <c r="I40" i="39"/>
  <c r="I262" i="35"/>
  <c r="I101" i="39"/>
  <c r="I87" i="39"/>
  <c r="I39" i="39"/>
  <c r="I167" i="39"/>
  <c r="I226" i="39"/>
  <c r="I253" i="39"/>
  <c r="I253" i="35"/>
  <c r="I76" i="39"/>
  <c r="U47" i="39"/>
  <c r="U219" i="39"/>
  <c r="H156" i="39"/>
  <c r="H187" i="39"/>
  <c r="H27" i="39"/>
  <c r="H237" i="39"/>
  <c r="H147" i="39"/>
  <c r="H178" i="39"/>
  <c r="H232" i="39"/>
  <c r="H67" i="39"/>
  <c r="H47" i="39"/>
  <c r="H181" i="39"/>
  <c r="H222" i="39"/>
  <c r="H30" i="39"/>
  <c r="H53" i="39"/>
  <c r="H17" i="39"/>
  <c r="H39" i="39"/>
  <c r="H14" i="39"/>
  <c r="H92" i="39"/>
  <c r="H144" i="35"/>
  <c r="H205" i="39"/>
  <c r="H255" i="39"/>
  <c r="H205" i="35"/>
  <c r="H129" i="39"/>
  <c r="H154" i="39"/>
  <c r="H231" i="35"/>
  <c r="H140" i="35"/>
  <c r="H217" i="35"/>
  <c r="H159" i="39"/>
  <c r="H47" i="35"/>
  <c r="H162" i="35"/>
  <c r="H175" i="35"/>
  <c r="H65" i="39"/>
  <c r="H223" i="39"/>
  <c r="H91" i="39"/>
  <c r="H247" i="35"/>
  <c r="H101" i="35"/>
  <c r="H55" i="35"/>
  <c r="H222" i="35"/>
  <c r="H171" i="35"/>
  <c r="H156" i="35"/>
  <c r="H207" i="35"/>
  <c r="H106" i="35"/>
  <c r="H152" i="35"/>
  <c r="H72" i="35"/>
  <c r="H161" i="35"/>
  <c r="H260" i="35"/>
  <c r="H198" i="35"/>
  <c r="H74" i="35"/>
  <c r="H226" i="35"/>
  <c r="H264" i="35"/>
  <c r="H197" i="39"/>
  <c r="H202" i="39"/>
  <c r="H228" i="39"/>
  <c r="H238" i="35"/>
  <c r="H176" i="35"/>
  <c r="H9" i="39"/>
  <c r="H49" i="35"/>
  <c r="H107" i="35"/>
  <c r="H70" i="39"/>
  <c r="H106" i="39"/>
  <c r="H66" i="35"/>
  <c r="H97" i="35"/>
  <c r="H202" i="35"/>
  <c r="H217" i="39"/>
  <c r="H123" i="39"/>
  <c r="H112" i="39"/>
  <c r="H164" i="39"/>
  <c r="H267" i="39"/>
  <c r="H189" i="39"/>
  <c r="H24" i="39"/>
  <c r="H176" i="39"/>
  <c r="H76" i="39"/>
  <c r="H192" i="39"/>
  <c r="H108" i="35"/>
  <c r="H138" i="35"/>
  <c r="H43" i="35"/>
  <c r="I258" i="35"/>
  <c r="I245" i="39"/>
  <c r="I261" i="39"/>
  <c r="I255" i="39"/>
  <c r="I16" i="39"/>
  <c r="I261" i="35"/>
  <c r="I239" i="39"/>
  <c r="I58" i="39"/>
  <c r="I104" i="39"/>
  <c r="I22" i="39"/>
  <c r="I19" i="39"/>
  <c r="I148" i="39"/>
  <c r="I265" i="35"/>
  <c r="I127" i="39"/>
  <c r="I43" i="39"/>
  <c r="H11" i="35"/>
  <c r="H27" i="35"/>
  <c r="H13" i="35"/>
  <c r="H9" i="35"/>
  <c r="H12" i="35"/>
  <c r="H25" i="35"/>
  <c r="H24" i="35"/>
  <c r="H28" i="35"/>
  <c r="H19" i="35"/>
  <c r="H29" i="35"/>
  <c r="H18" i="35"/>
  <c r="H21" i="35"/>
  <c r="H30" i="35"/>
  <c r="H15" i="35"/>
  <c r="H172" i="39"/>
  <c r="H107" i="39"/>
  <c r="H247" i="39"/>
  <c r="H57" i="39"/>
  <c r="H157" i="35"/>
  <c r="H135" i="35"/>
  <c r="H237" i="35"/>
  <c r="H236" i="35"/>
  <c r="H180" i="35"/>
  <c r="H253" i="35"/>
  <c r="H213" i="39"/>
  <c r="H225" i="39"/>
  <c r="H44" i="39"/>
  <c r="H25" i="39"/>
  <c r="H35" i="35"/>
  <c r="H212" i="35"/>
  <c r="H246" i="35"/>
  <c r="H229" i="35"/>
  <c r="H243" i="39"/>
  <c r="H250" i="39"/>
  <c r="H264" i="39"/>
  <c r="H200" i="35"/>
  <c r="H112" i="35"/>
  <c r="H71" i="35"/>
  <c r="H265" i="35"/>
  <c r="H163" i="39"/>
  <c r="H59" i="39"/>
  <c r="H239" i="39"/>
  <c r="H231" i="39"/>
  <c r="H66" i="39"/>
  <c r="H251" i="39"/>
  <c r="H32" i="39"/>
  <c r="H248" i="39"/>
  <c r="H126" i="39"/>
  <c r="H173" i="35"/>
  <c r="H216" i="35"/>
  <c r="H191" i="35"/>
  <c r="H171" i="39"/>
  <c r="H111" i="35"/>
  <c r="H194" i="35"/>
  <c r="H56" i="35"/>
  <c r="H257" i="35"/>
  <c r="H209" i="35"/>
  <c r="H219" i="35"/>
  <c r="H130" i="35"/>
  <c r="H214" i="35"/>
  <c r="H133" i="39"/>
  <c r="H31" i="35"/>
  <c r="H20" i="35"/>
  <c r="H16" i="35"/>
  <c r="H23" i="35"/>
  <c r="H165" i="35"/>
  <c r="H163" i="35"/>
  <c r="X95" i="39"/>
  <c r="X61" i="35"/>
  <c r="X34" i="35"/>
  <c r="X33" i="35"/>
  <c r="X106" i="40"/>
  <c r="X250" i="39"/>
  <c r="X147" i="35"/>
  <c r="X256" i="39"/>
  <c r="X97" i="39"/>
  <c r="X55" i="40"/>
  <c r="X182" i="35"/>
  <c r="X42" i="35"/>
  <c r="X264" i="39"/>
  <c r="X106" i="39"/>
  <c r="X169" i="39"/>
  <c r="X246" i="35"/>
  <c r="X52" i="39"/>
  <c r="X60" i="40"/>
  <c r="X263" i="39"/>
  <c r="X139" i="39"/>
  <c r="X77" i="35"/>
  <c r="X209" i="35"/>
  <c r="X226" i="35"/>
  <c r="X79" i="40"/>
  <c r="X258" i="39"/>
  <c r="X158" i="35"/>
  <c r="X123" i="40"/>
  <c r="X32" i="35"/>
  <c r="X154" i="39"/>
  <c r="X173" i="39"/>
  <c r="X82" i="39"/>
  <c r="X50" i="39"/>
  <c r="X63" i="39"/>
  <c r="X68" i="39"/>
  <c r="X97" i="40"/>
  <c r="X189" i="39"/>
  <c r="X55" i="39"/>
  <c r="X262" i="39"/>
  <c r="X82" i="40"/>
  <c r="X195" i="39"/>
  <c r="X234" i="39"/>
  <c r="X74" i="39"/>
  <c r="X211" i="39"/>
  <c r="X64" i="40"/>
  <c r="X261" i="35"/>
  <c r="X231" i="35"/>
  <c r="X257" i="35"/>
  <c r="X204" i="35"/>
  <c r="X248" i="35"/>
  <c r="X254" i="35"/>
  <c r="X234" i="35"/>
  <c r="X75" i="35"/>
  <c r="X247" i="35"/>
  <c r="X138" i="35"/>
  <c r="X123" i="39"/>
  <c r="X109" i="39"/>
  <c r="X238" i="39"/>
  <c r="X241" i="35"/>
  <c r="X190" i="39"/>
  <c r="X165" i="39"/>
  <c r="X208" i="39"/>
  <c r="X69" i="39"/>
  <c r="X130" i="39"/>
  <c r="X48" i="40"/>
  <c r="X93" i="39"/>
  <c r="X205" i="39"/>
  <c r="X263" i="35"/>
  <c r="X102" i="39"/>
  <c r="X145" i="39"/>
  <c r="X121" i="39"/>
  <c r="X134" i="39"/>
  <c r="X201" i="39"/>
  <c r="X244" i="35"/>
  <c r="X149" i="39"/>
  <c r="X172" i="39"/>
  <c r="X53" i="40"/>
  <c r="X104" i="39"/>
  <c r="X164" i="39"/>
  <c r="X80" i="40"/>
  <c r="X236" i="35"/>
  <c r="X182" i="39"/>
  <c r="X156" i="39"/>
  <c r="X110" i="40"/>
  <c r="X169" i="35"/>
  <c r="X51" i="39"/>
  <c r="X129" i="39"/>
  <c r="X53" i="39"/>
  <c r="X84" i="39"/>
  <c r="X159" i="39"/>
  <c r="X152" i="39"/>
  <c r="X83" i="39"/>
  <c r="X170" i="39"/>
  <c r="X122" i="39"/>
  <c r="X222" i="35"/>
  <c r="X143" i="35"/>
  <c r="X143" i="39"/>
  <c r="X78" i="39"/>
  <c r="X167" i="39"/>
  <c r="X216" i="35"/>
  <c r="X39" i="40"/>
  <c r="X265" i="35"/>
  <c r="X115" i="39"/>
  <c r="X137" i="39"/>
  <c r="X88" i="39"/>
  <c r="X259" i="39"/>
  <c r="X62" i="39"/>
  <c r="X183" i="39"/>
  <c r="X175" i="39"/>
  <c r="X86" i="40"/>
  <c r="X174" i="39"/>
  <c r="X65" i="39"/>
  <c r="X245" i="39"/>
  <c r="X256" i="35"/>
  <c r="X193" i="39"/>
  <c r="X131" i="39"/>
  <c r="X262" i="35"/>
  <c r="X56" i="39"/>
  <c r="X100" i="35"/>
  <c r="X179" i="35"/>
  <c r="X81" i="39"/>
  <c r="X163" i="39"/>
  <c r="X65" i="40"/>
  <c r="X70" i="40"/>
  <c r="X224" i="39"/>
  <c r="X118" i="39"/>
  <c r="X76" i="40"/>
  <c r="X120" i="39"/>
  <c r="X239" i="35"/>
  <c r="X52" i="40"/>
  <c r="X126" i="39"/>
  <c r="X258" i="35"/>
  <c r="X236" i="39"/>
  <c r="X232" i="39"/>
  <c r="X61" i="40"/>
  <c r="X231" i="39"/>
  <c r="X153" i="35"/>
  <c r="X249" i="39"/>
  <c r="X72" i="40"/>
  <c r="X59" i="40"/>
  <c r="X204" i="39"/>
  <c r="X50" i="40"/>
  <c r="X77" i="40"/>
  <c r="X58" i="39"/>
  <c r="X151" i="39"/>
  <c r="X117" i="39"/>
  <c r="X95" i="40"/>
  <c r="X253" i="35"/>
  <c r="X85" i="40"/>
  <c r="X76" i="39"/>
  <c r="X135" i="39"/>
  <c r="X41" i="40"/>
  <c r="X252" i="39"/>
  <c r="X260" i="35"/>
  <c r="X77" i="39"/>
  <c r="X192" i="39"/>
  <c r="X215" i="39"/>
  <c r="X43" i="40"/>
  <c r="X88" i="40"/>
  <c r="X216" i="39"/>
  <c r="X57" i="35"/>
  <c r="X38" i="40"/>
  <c r="X68" i="40"/>
  <c r="X100" i="40"/>
  <c r="X247" i="39"/>
  <c r="X47" i="40"/>
  <c r="X229" i="39"/>
  <c r="X240" i="39"/>
  <c r="X257" i="39"/>
  <c r="X157" i="39"/>
  <c r="X146" i="39"/>
  <c r="X227" i="39"/>
  <c r="X148" i="39"/>
  <c r="X199" i="39"/>
  <c r="X99" i="39"/>
  <c r="X142" i="39"/>
  <c r="X185" i="39"/>
  <c r="X240" i="35"/>
  <c r="X162" i="39"/>
  <c r="X266" i="39"/>
  <c r="X102" i="35"/>
  <c r="X57" i="39"/>
  <c r="X83" i="40"/>
  <c r="X161" i="39"/>
  <c r="X81" i="40"/>
  <c r="X125" i="35"/>
  <c r="X127" i="40"/>
  <c r="X112" i="39"/>
  <c r="X188" i="39"/>
  <c r="X116" i="39"/>
  <c r="X186" i="39"/>
  <c r="X129" i="40"/>
  <c r="X213" i="39"/>
  <c r="X197" i="39"/>
  <c r="X104" i="40"/>
  <c r="X230" i="39"/>
  <c r="X112" i="35"/>
  <c r="X74" i="40"/>
  <c r="X233" i="35"/>
  <c r="X71" i="39"/>
  <c r="X180" i="39"/>
  <c r="X90" i="40"/>
  <c r="X121" i="40"/>
  <c r="X92" i="40"/>
  <c r="X105" i="40"/>
  <c r="X96" i="40"/>
  <c r="X116" i="40"/>
  <c r="X91" i="40"/>
  <c r="X66" i="40"/>
  <c r="X78" i="40"/>
  <c r="X113" i="40"/>
  <c r="X120" i="40"/>
  <c r="X101" i="40"/>
  <c r="X124" i="40"/>
  <c r="X130" i="40"/>
  <c r="X86" i="39"/>
  <c r="X94" i="39"/>
  <c r="X246" i="39"/>
  <c r="X118" i="40"/>
  <c r="X103" i="40"/>
  <c r="X117" i="40"/>
  <c r="X111" i="40"/>
  <c r="X89" i="40"/>
  <c r="X125" i="40"/>
  <c r="X108" i="40"/>
  <c r="X84" i="40"/>
  <c r="X87" i="40"/>
  <c r="X67" i="40"/>
  <c r="X62" i="40"/>
  <c r="X98" i="40"/>
  <c r="X109" i="40"/>
  <c r="X73" i="40"/>
  <c r="X119" i="40"/>
  <c r="X99" i="40"/>
  <c r="X228" i="39"/>
  <c r="X126" i="40"/>
  <c r="X71" i="40"/>
  <c r="X187" i="39"/>
  <c r="X63" i="40"/>
  <c r="X128" i="40"/>
  <c r="X260" i="39"/>
  <c r="X69" i="40"/>
  <c r="X181" i="39"/>
  <c r="I32" i="23"/>
  <c r="X107" i="40"/>
  <c r="X200" i="39"/>
  <c r="X115" i="40"/>
  <c r="X36" i="40"/>
  <c r="X110" i="39"/>
  <c r="X218" i="39"/>
  <c r="X94" i="40"/>
  <c r="I214" i="37"/>
  <c r="H214" i="39" s="1"/>
  <c r="X214" i="39"/>
  <c r="X105" i="39"/>
  <c r="X60" i="39"/>
  <c r="X155" i="39"/>
  <c r="M20" i="40"/>
  <c r="N20" i="40" s="1"/>
  <c r="O20" i="40" s="1"/>
  <c r="G20" i="40" s="1"/>
  <c r="X58" i="40"/>
  <c r="M8" i="40"/>
  <c r="N8" i="40" s="1"/>
  <c r="O8" i="40" s="1"/>
  <c r="G8" i="40" s="1"/>
  <c r="M36" i="40" l="1"/>
  <c r="N36" i="40" s="1"/>
  <c r="O36" i="40" s="1"/>
  <c r="G36" i="40" s="1"/>
  <c r="M83" i="40"/>
  <c r="N83" i="40" s="1"/>
  <c r="O83" i="40" s="1"/>
  <c r="G83" i="40" s="1"/>
  <c r="M49" i="39"/>
  <c r="N49" i="39" s="1"/>
  <c r="O49" i="39" s="1"/>
  <c r="G49" i="39" s="1"/>
  <c r="M8" i="39"/>
  <c r="N8" i="39" s="1"/>
  <c r="O8" i="39" s="1"/>
  <c r="G8" i="39" s="1"/>
  <c r="M8" i="35"/>
  <c r="P8" i="35" s="1"/>
  <c r="Q8" i="35" s="1"/>
  <c r="M233" i="35"/>
  <c r="P233" i="35" s="1"/>
  <c r="Q233" i="35" s="1"/>
  <c r="M215" i="39"/>
  <c r="P215" i="39" s="1"/>
  <c r="Q215" i="39" s="1"/>
  <c r="M105" i="40"/>
  <c r="N105" i="40" s="1"/>
  <c r="O105" i="40" s="1"/>
  <c r="G105" i="40" s="1"/>
  <c r="M58" i="40"/>
  <c r="N58" i="40" s="1"/>
  <c r="O58" i="40" s="1"/>
  <c r="G58" i="40" s="1"/>
  <c r="P20" i="40"/>
  <c r="Q20" i="40" s="1"/>
  <c r="M75" i="35"/>
  <c r="P75" i="35" s="1"/>
  <c r="Q75" i="35" s="1"/>
  <c r="P36" i="40"/>
  <c r="Q36" i="40" s="1"/>
  <c r="M32" i="35"/>
  <c r="P32" i="35" s="1"/>
  <c r="Q32" i="35" s="1"/>
  <c r="M193" i="35"/>
  <c r="N193" i="35" s="1"/>
  <c r="O193" i="35" s="1"/>
  <c r="G193" i="35" s="1"/>
  <c r="M116" i="39"/>
  <c r="N116" i="39" s="1"/>
  <c r="O116" i="39" s="1"/>
  <c r="G116" i="39" s="1"/>
  <c r="P8" i="40"/>
  <c r="Q8" i="40" s="1"/>
  <c r="AE19" i="21"/>
  <c r="AE18" i="21"/>
  <c r="AE17" i="21"/>
  <c r="AE16" i="21"/>
  <c r="AE15" i="21"/>
  <c r="B17" i="43" s="1"/>
  <c r="AE14" i="21"/>
  <c r="B16" i="43" s="1"/>
  <c r="AE13" i="21"/>
  <c r="AE12" i="21"/>
  <c r="AE11" i="21"/>
  <c r="AE10" i="21"/>
  <c r="AE9" i="21"/>
  <c r="AE8" i="21"/>
  <c r="AE7" i="21"/>
  <c r="B9" i="43" s="1"/>
  <c r="AE6" i="21"/>
  <c r="AE5" i="21"/>
  <c r="AE4" i="21"/>
  <c r="AE3" i="21"/>
  <c r="AE2" i="21"/>
  <c r="Q16" i="21"/>
  <c r="Z18" i="22" s="1"/>
  <c r="Q15" i="21"/>
  <c r="Z17" i="22" s="1"/>
  <c r="Q14" i="21"/>
  <c r="Z16" i="22" s="1"/>
  <c r="Q13" i="21"/>
  <c r="Z15" i="22" s="1"/>
  <c r="Q12" i="21"/>
  <c r="Z14" i="22" s="1"/>
  <c r="Q11" i="21"/>
  <c r="Z13" i="22" s="1"/>
  <c r="Q10" i="21"/>
  <c r="Z12" i="22" s="1"/>
  <c r="Q9" i="21"/>
  <c r="Z11" i="22" s="1"/>
  <c r="Q8" i="21"/>
  <c r="Z10" i="22" s="1"/>
  <c r="Q7" i="21"/>
  <c r="Z9" i="22" s="1"/>
  <c r="Q6" i="21"/>
  <c r="Q5" i="21"/>
  <c r="Q4" i="21"/>
  <c r="Q3" i="21"/>
  <c r="Q2" i="21"/>
  <c r="R2" i="21"/>
  <c r="R11" i="21"/>
  <c r="R12" i="21"/>
  <c r="R4" i="21"/>
  <c r="R3" i="21"/>
  <c r="R6" i="21"/>
  <c r="R13" i="21"/>
  <c r="R10" i="21"/>
  <c r="C16" i="43" l="1"/>
  <c r="D16" i="43" s="1"/>
  <c r="C9" i="43"/>
  <c r="D9" i="43" s="1"/>
  <c r="C17" i="43"/>
  <c r="D17" i="43" s="1"/>
  <c r="AB15" i="22"/>
  <c r="AB13" i="22"/>
  <c r="AB12" i="22"/>
  <c r="B17" i="22"/>
  <c r="C17" i="22" s="1"/>
  <c r="D17" i="22" s="1"/>
  <c r="P83" i="40"/>
  <c r="Q83" i="40" s="1"/>
  <c r="P8" i="39"/>
  <c r="Q8" i="39" s="1"/>
  <c r="P49" i="39"/>
  <c r="Q49" i="39" s="1"/>
  <c r="N8" i="35"/>
  <c r="O8" i="35" s="1"/>
  <c r="N233" i="35"/>
  <c r="O233" i="35" s="1"/>
  <c r="G233" i="35" s="1"/>
  <c r="N215" i="39"/>
  <c r="O215" i="39" s="1"/>
  <c r="G215" i="39" s="1"/>
  <c r="P105" i="40"/>
  <c r="Q105" i="40" s="1"/>
  <c r="P58" i="40"/>
  <c r="Q58" i="40" s="1"/>
  <c r="N75" i="35"/>
  <c r="O75" i="35" s="1"/>
  <c r="G75" i="35" s="1"/>
  <c r="N32" i="35"/>
  <c r="O32" i="35" s="1"/>
  <c r="G32" i="35" s="1"/>
  <c r="B16" i="22"/>
  <c r="C16" i="22" s="1"/>
  <c r="D16" i="22" s="1"/>
  <c r="P193" i="35"/>
  <c r="Q193" i="35" s="1"/>
  <c r="P116" i="39"/>
  <c r="Q116" i="39" s="1"/>
  <c r="B9" i="22"/>
  <c r="C9" i="22" s="1"/>
  <c r="D9" i="22" s="1"/>
  <c r="B10" i="22"/>
  <c r="C10" i="22" s="1"/>
  <c r="D10" i="22" s="1"/>
  <c r="B10" i="43"/>
  <c r="C10" i="43" s="1"/>
  <c r="D10" i="43" s="1"/>
  <c r="B18" i="22"/>
  <c r="C18" i="22" s="1"/>
  <c r="D18" i="22" s="1"/>
  <c r="B18" i="43"/>
  <c r="C18" i="43" s="1"/>
  <c r="D18" i="43" s="1"/>
  <c r="AA10" i="22"/>
  <c r="AA18" i="22"/>
  <c r="B11" i="22"/>
  <c r="C11" i="22" s="1"/>
  <c r="D11" i="22" s="1"/>
  <c r="B11" i="43"/>
  <c r="C11" i="43" s="1"/>
  <c r="D11" i="43" s="1"/>
  <c r="B19" i="22"/>
  <c r="C19" i="22" s="1"/>
  <c r="D19" i="22" s="1"/>
  <c r="B19" i="43"/>
  <c r="C19" i="43" s="1"/>
  <c r="D19" i="43" s="1"/>
  <c r="B12" i="22"/>
  <c r="C12" i="22" s="1"/>
  <c r="D12" i="22" s="1"/>
  <c r="B12" i="43"/>
  <c r="C12" i="43" s="1"/>
  <c r="D12" i="43" s="1"/>
  <c r="B20" i="22"/>
  <c r="C20" i="22" s="1"/>
  <c r="D20" i="22" s="1"/>
  <c r="B20" i="43"/>
  <c r="C20" i="43" s="1"/>
  <c r="D20" i="43" s="1"/>
  <c r="B5" i="22"/>
  <c r="C5" i="22" s="1"/>
  <c r="D5" i="22" s="1"/>
  <c r="B5" i="43"/>
  <c r="C5" i="43" s="1"/>
  <c r="D5" i="43" s="1"/>
  <c r="B13" i="22"/>
  <c r="C13" i="22" s="1"/>
  <c r="D13" i="22" s="1"/>
  <c r="B13" i="43"/>
  <c r="C13" i="43" s="1"/>
  <c r="D13" i="43" s="1"/>
  <c r="B21" i="22"/>
  <c r="C21" i="22" s="1"/>
  <c r="D21" i="22" s="1"/>
  <c r="B21" i="43"/>
  <c r="C21" i="43" s="1"/>
  <c r="D21" i="43" s="1"/>
  <c r="B6" i="22"/>
  <c r="C6" i="22" s="1"/>
  <c r="D6" i="22" s="1"/>
  <c r="B6" i="43"/>
  <c r="C6" i="43" s="1"/>
  <c r="D6" i="43" s="1"/>
  <c r="B14" i="22"/>
  <c r="C14" i="22" s="1"/>
  <c r="D14" i="22" s="1"/>
  <c r="B14" i="43"/>
  <c r="C14" i="43" s="1"/>
  <c r="D14" i="43" s="1"/>
  <c r="B7" i="22"/>
  <c r="C7" i="22" s="1"/>
  <c r="D7" i="22" s="1"/>
  <c r="B7" i="43"/>
  <c r="C7" i="43" s="1"/>
  <c r="D7" i="43" s="1"/>
  <c r="B15" i="22"/>
  <c r="C15" i="22" s="1"/>
  <c r="D15" i="22" s="1"/>
  <c r="B15" i="43"/>
  <c r="C15" i="43" s="1"/>
  <c r="D15" i="43" s="1"/>
  <c r="B8" i="22"/>
  <c r="C8" i="22" s="1"/>
  <c r="D8" i="22" s="1"/>
  <c r="B8" i="43"/>
  <c r="C8" i="43" s="1"/>
  <c r="D8" i="43" s="1"/>
  <c r="AA12" i="22"/>
  <c r="B4" i="43"/>
  <c r="C4" i="43" s="1"/>
  <c r="D4" i="43" s="1"/>
  <c r="AA11" i="22"/>
  <c r="Z4" i="22"/>
  <c r="Z7" i="22"/>
  <c r="AA7" i="22" s="1"/>
  <c r="AA13" i="22"/>
  <c r="AA14" i="22"/>
  <c r="AA15" i="22"/>
  <c r="Z8" i="22"/>
  <c r="AA8" i="22" s="1"/>
  <c r="AA16" i="22"/>
  <c r="Z5" i="22"/>
  <c r="AA5" i="22" s="1"/>
  <c r="Z6" i="22"/>
  <c r="AA6" i="22" s="1"/>
  <c r="AA9" i="22"/>
  <c r="AA17" i="22"/>
  <c r="B4" i="22"/>
  <c r="R14" i="21"/>
  <c r="R5" i="21"/>
  <c r="R7" i="21"/>
  <c r="R9" i="21"/>
  <c r="R8" i="21"/>
  <c r="R15" i="21"/>
  <c r="R16" i="21"/>
  <c r="C4" i="22" l="1"/>
  <c r="D4" i="22" s="1"/>
  <c r="AC18" i="22"/>
  <c r="AC14" i="22"/>
  <c r="AC10" i="22"/>
  <c r="AC6" i="22"/>
  <c r="AC17" i="22"/>
  <c r="AC13" i="22"/>
  <c r="AC9" i="22"/>
  <c r="AC5" i="22"/>
  <c r="AC16" i="22"/>
  <c r="AC12" i="22"/>
  <c r="AC8" i="22"/>
  <c r="AC4" i="22"/>
  <c r="AC15" i="22"/>
  <c r="AC11" i="22"/>
  <c r="AC7" i="22"/>
  <c r="E14" i="22"/>
  <c r="E16" i="22"/>
  <c r="AB5" i="22"/>
  <c r="E6" i="22" s="1"/>
  <c r="AB6" i="22"/>
  <c r="E7" i="22" s="1"/>
  <c r="AB8" i="22"/>
  <c r="E9" i="22" s="1"/>
  <c r="E18" i="22"/>
  <c r="E19" i="22"/>
  <c r="AB16" i="22"/>
  <c r="E21" i="22"/>
  <c r="AB18" i="22"/>
  <c r="AB4" i="22"/>
  <c r="E5" i="22" s="1"/>
  <c r="AB10" i="22"/>
  <c r="E12" i="22"/>
  <c r="AB11" i="22"/>
  <c r="E13" i="22"/>
  <c r="AB7" i="22"/>
  <c r="E8" i="22" s="1"/>
  <c r="E11" i="22"/>
  <c r="AB9" i="22"/>
  <c r="E17" i="22"/>
  <c r="AB14" i="22"/>
  <c r="E20" i="22"/>
  <c r="AB17" i="22"/>
  <c r="G8" i="35"/>
  <c r="G5" i="22" l="1"/>
  <c r="F5" i="22"/>
  <c r="F6" i="22"/>
  <c r="AD5" i="22"/>
  <c r="AD6" i="22" l="1"/>
  <c r="G6" i="22"/>
  <c r="AG5" i="22"/>
  <c r="F7" i="22"/>
  <c r="G7" i="22" l="1"/>
  <c r="AG6" i="22"/>
  <c r="AD7" i="22" l="1"/>
  <c r="F8" i="22"/>
  <c r="AD8" i="22" l="1"/>
  <c r="G8" i="22"/>
  <c r="AG7" i="22"/>
  <c r="F9" i="22"/>
  <c r="G9" i="22" l="1"/>
  <c r="AG8" i="22"/>
  <c r="F14" i="22" l="1"/>
  <c r="F11" i="22"/>
  <c r="F13" i="22"/>
  <c r="F19" i="22"/>
  <c r="F12" i="22"/>
  <c r="F21" i="22"/>
  <c r="F16" i="22"/>
  <c r="F20" i="22"/>
  <c r="F18" i="22"/>
  <c r="F17" i="22"/>
  <c r="L3" i="21" l="1"/>
  <c r="M3" i="21" s="1"/>
  <c r="L2" i="21"/>
  <c r="M2" i="21" s="1"/>
  <c r="L4" i="21"/>
  <c r="G20" i="22"/>
  <c r="AI17" i="22"/>
  <c r="G17" i="22"/>
  <c r="AI14" i="22"/>
  <c r="G12" i="22"/>
  <c r="AH10" i="22"/>
  <c r="G14" i="22"/>
  <c r="AH12" i="22"/>
  <c r="G21" i="22"/>
  <c r="AI18" i="22"/>
  <c r="G11" i="22"/>
  <c r="AH9" i="22"/>
  <c r="AI13" i="22"/>
  <c r="G16" i="22"/>
  <c r="AI16" i="22"/>
  <c r="G19" i="22"/>
  <c r="AI15" i="22"/>
  <c r="G18" i="22"/>
  <c r="G13" i="22"/>
  <c r="AH11" i="22"/>
  <c r="AF15" i="22"/>
  <c r="AF16" i="22"/>
  <c r="AF13" i="22"/>
  <c r="AE11" i="22"/>
  <c r="AF18" i="22"/>
  <c r="AF14" i="22"/>
  <c r="AE9" i="22"/>
  <c r="AE10" i="22"/>
  <c r="AF17" i="22"/>
  <c r="AE12" i="22"/>
  <c r="M4" i="21" l="1"/>
  <c r="F3" i="22" l="1"/>
  <c r="G3" i="22"/>
  <c r="AA4" i="22"/>
  <c r="AG4" i="22" l="1"/>
  <c r="AD4" i="22"/>
</calcChain>
</file>

<file path=xl/sharedStrings.xml><?xml version="1.0" encoding="utf-8"?>
<sst xmlns="http://schemas.openxmlformats.org/spreadsheetml/2006/main" count="1856" uniqueCount="803">
  <si>
    <t>Comments</t>
  </si>
  <si>
    <t>Don't know</t>
  </si>
  <si>
    <t>Not yet answered</t>
  </si>
  <si>
    <t>Introduction</t>
  </si>
  <si>
    <t>Acknowledgements</t>
  </si>
  <si>
    <t>Warning</t>
  </si>
  <si>
    <t>This Guide has been produced with care and to the best of our ability. However, CREST accepts no responsibility for any problems or incidents arising from its use.</t>
  </si>
  <si>
    <t>Guidelines</t>
  </si>
  <si>
    <t>Weighting</t>
  </si>
  <si>
    <t>Prepare</t>
  </si>
  <si>
    <t>Respond</t>
  </si>
  <si>
    <t>x 1</t>
  </si>
  <si>
    <t>x 2</t>
  </si>
  <si>
    <t>x 3</t>
  </si>
  <si>
    <t>Cyber Security Incident Response</t>
  </si>
  <si>
    <t>Maturity level (1 to 5)</t>
  </si>
  <si>
    <t>Target maturity (1 to 5)</t>
  </si>
  <si>
    <t>rating</t>
  </si>
  <si>
    <t>target</t>
  </si>
  <si>
    <t>Evidence</t>
  </si>
  <si>
    <t>Maturity model for Phase 1 - Prepare</t>
  </si>
  <si>
    <t>Maturity model for Phase 2 - Respond</t>
  </si>
  <si>
    <t>Maturity model for Phase 3 - Follow Up</t>
  </si>
  <si>
    <t>CSIR</t>
  </si>
  <si>
    <t>Key components</t>
  </si>
  <si>
    <t>Agriculture, Forestry, Fishing and Hunting</t>
  </si>
  <si>
    <t>Mining, Quarrying, and Oil and Gas Extraction</t>
  </si>
  <si>
    <t>Utilities</t>
  </si>
  <si>
    <t>Construction</t>
  </si>
  <si>
    <t>Manufacturing</t>
  </si>
  <si>
    <t>Wholesale Trade</t>
  </si>
  <si>
    <t>Retail Trade</t>
  </si>
  <si>
    <t>Transportation and Warehousing</t>
  </si>
  <si>
    <t>Information</t>
  </si>
  <si>
    <t>Insurance</t>
  </si>
  <si>
    <t>Real Estate and Rental and Leasing</t>
  </si>
  <si>
    <t>Professional, Scientific, and Technical Services</t>
  </si>
  <si>
    <t>Management of Companies and Enterprises</t>
  </si>
  <si>
    <t>Administrative and Support and Waste Management and Remediation Services</t>
  </si>
  <si>
    <t>Educational Services</t>
  </si>
  <si>
    <t>Health Care and Social Assistance</t>
  </si>
  <si>
    <t>Arts, Entertainment, and Recreation</t>
  </si>
  <si>
    <t>Accommodation and Food Services</t>
  </si>
  <si>
    <t>Other Services (except Public Administration)</t>
  </si>
  <si>
    <t>Public Administration</t>
  </si>
  <si>
    <t>Not selected</t>
  </si>
  <si>
    <t>Level 1</t>
  </si>
  <si>
    <t>Level 2</t>
  </si>
  <si>
    <t>Level 3</t>
  </si>
  <si>
    <t>Raising awareness about the need for an effective cyber security response capability?</t>
  </si>
  <si>
    <t>Do your business impact assessments determine the level of business impact if:</t>
  </si>
  <si>
    <t>Important information was compromised (eg key data is inaccurate or wrongly processed)?</t>
  </si>
  <si>
    <t>Critical systems or infrastructure were no longer available?</t>
  </si>
  <si>
    <t>Level 4</t>
  </si>
  <si>
    <t>Have you assigned responsibility for protecting your critical assets to capable, named individuals?</t>
  </si>
  <si>
    <t>Level 5</t>
  </si>
  <si>
    <t>The cyber security landscape relevant to your organisation?</t>
  </si>
  <si>
    <t>Possible threat vectors for attacks to exploit (eg Internet downloads, unauthorised USB sticks, misconfigured systems, inappropriate access, or collusion)?</t>
  </si>
  <si>
    <t>The nature of your business, business strategy, business processes and risk appetite?</t>
  </si>
  <si>
    <t>Key dependencies your organisation has; for example on people, technology, suppliers, partners and the environment in which you operate?</t>
  </si>
  <si>
    <t>The assets which are most likely to be targeted, such as infrastructure, money, intellectual property or people – and the computer systems that support them?</t>
  </si>
  <si>
    <t>Do you carry out periodic scenario-based training, helping to ensure that relevant individuals understand their role and prepare them to handle cyber security incidents?</t>
  </si>
  <si>
    <t>Does this scenario-based training work through a series of attack scenarios fine-tuned to the threats and vulnerabilities your organisation face?</t>
  </si>
  <si>
    <t>Do you evaluate newly emerging methods of conducting more advanced cyber security threat analysis to help improve the effectiveness of your cyber security threat analysis?</t>
  </si>
  <si>
    <t>No</t>
  </si>
  <si>
    <t>Merchant banking</t>
  </si>
  <si>
    <t>Retail banking</t>
  </si>
  <si>
    <t>Investment banking</t>
  </si>
  <si>
    <t>Card services</t>
  </si>
  <si>
    <t>Other banking services</t>
  </si>
  <si>
    <t>Other financial services</t>
  </si>
  <si>
    <t>Whole organisation</t>
  </si>
  <si>
    <t>Region</t>
  </si>
  <si>
    <t>Business unit</t>
  </si>
  <si>
    <t>Web application</t>
  </si>
  <si>
    <t>Infrastructure</t>
  </si>
  <si>
    <t>Respondent details</t>
  </si>
  <si>
    <t>Partly</t>
  </si>
  <si>
    <t>Mostly</t>
  </si>
  <si>
    <t>Fully</t>
  </si>
  <si>
    <t>Response</t>
  </si>
  <si>
    <t>Weighted score</t>
  </si>
  <si>
    <t>Evidence supplied</t>
  </si>
  <si>
    <t>Level 1 (%)</t>
  </si>
  <si>
    <t>Level 2 (%)</t>
  </si>
  <si>
    <t>Level 3 (%)</t>
  </si>
  <si>
    <t>Level 4 (%)</t>
  </si>
  <si>
    <t>Level 5 (%)</t>
  </si>
  <si>
    <t>Response (0-3)</t>
  </si>
  <si>
    <t>0-8</t>
  </si>
  <si>
    <t>9-30</t>
  </si>
  <si>
    <t>31-70</t>
  </si>
  <si>
    <t>71-92</t>
  </si>
  <si>
    <t>93-100</t>
  </si>
  <si>
    <r>
      <t xml:space="preserve">Scope of assessment     </t>
    </r>
    <r>
      <rPr>
        <i/>
        <sz val="10"/>
        <rFont val="Calibri"/>
        <family val="2"/>
        <scheme val="minor"/>
      </rPr>
      <t>All fields marked * MUST be completed</t>
    </r>
  </si>
  <si>
    <t>Name of area of assessment *</t>
  </si>
  <si>
    <t>Business unit (or equivalent) *</t>
  </si>
  <si>
    <t>Organisation *</t>
  </si>
  <si>
    <t>Sector *</t>
  </si>
  <si>
    <t>Scope of assessment *</t>
  </si>
  <si>
    <t>Date of assessment *</t>
  </si>
  <si>
    <t>Name of respondent *</t>
  </si>
  <si>
    <t>Role or position *</t>
  </si>
  <si>
    <t>Department *</t>
  </si>
  <si>
    <t>Type of assessment *</t>
  </si>
  <si>
    <t>Qualifications of assessor - CREST *</t>
  </si>
  <si>
    <t>Qualifications of assessor - other *</t>
  </si>
  <si>
    <t>Is the criticality of these assets:</t>
  </si>
  <si>
    <t>N/A</t>
  </si>
  <si>
    <t>Defined in a structured, systematic manner?</t>
  </si>
  <si>
    <t>Based on an analysis of their strategic or monetary value?</t>
  </si>
  <si>
    <t>Have you identified:</t>
  </si>
  <si>
    <t>Where your critical systems are physically located in your organisation and in third party organisations?</t>
  </si>
  <si>
    <t>On which systems your confidential information is stored or processed (eg on servers, devices and in the cloud)?</t>
  </si>
  <si>
    <t>Do you conduct business impact assessments of your critical assets (either individually or in aggregate) to determine the likely (or actual) level of business impact caused if your organisation was hit by a cyber security incident?</t>
  </si>
  <si>
    <t>Sensitive or other confidential information was disclosed to unauthorised parties?</t>
  </si>
  <si>
    <t>Potential or actual financial loss?</t>
  </si>
  <si>
    <t>Compliance implications (eg fines, business restrictions or other penalties)?</t>
  </si>
  <si>
    <t>Damage to reputation?</t>
  </si>
  <si>
    <t>Loss of management control?</t>
  </si>
  <si>
    <t>Impaired growth?</t>
  </si>
  <si>
    <t>Threat analysis</t>
  </si>
  <si>
    <t>Do you analyse cyber security threats and associated vulnerabilities?</t>
  </si>
  <si>
    <t>Is your cyber security threat analysis:</t>
  </si>
  <si>
    <t>Carried out in a structured, systematic manner?</t>
  </si>
  <si>
    <t>Conducted on a regular basis?</t>
  </si>
  <si>
    <t>Does your cyber security threat analysis give you a good understanding of the level of threat to your organisation from different types of cyber security incidents?</t>
  </si>
  <si>
    <t>Relevant sources of threats (eg organised crime syndicates, state-sponsored organisations, extremist groups, hacktivists, insiders – or a combination of these)?</t>
  </si>
  <si>
    <t>Which cyber security threats are most likely to affect your critical information assets?</t>
  </si>
  <si>
    <t>Vulnerabilities to each particular cyber security threat (eg control weaknesses or special circumstances)?</t>
  </si>
  <si>
    <t>The technical infrastructure that supports your critical assets?</t>
  </si>
  <si>
    <t>Does your cyber security threat analysis address all stages of a cyber security attack, including:</t>
  </si>
  <si>
    <t>Reconnaissance (gaining information about a target individual or organisation for use in a future cyber-attack)?</t>
  </si>
  <si>
    <t>Disruption (eg to a business, system or service)?</t>
  </si>
  <si>
    <t>Extraction (eg obtaining money, sensitive information or user credentials from the target)?</t>
  </si>
  <si>
    <t>Manipulation (eg adding, changing or deleting key information)?</t>
  </si>
  <si>
    <t>Do you put your cyber security threat analysis into context, based on a solid understanding of:</t>
  </si>
  <si>
    <t>Do you perform realistic simulations of possible cyber security incidents (eg by carrying out scenario testing)?</t>
  </si>
  <si>
    <t>Do you make scenario testing more effective by ensuring it includes:</t>
  </si>
  <si>
    <t>Simulating a real attack as closely as possible?</t>
  </si>
  <si>
    <t>Evaluating situational awareness and applicability to your organisation?</t>
  </si>
  <si>
    <t>Initiating a fictional (but realistic) attack internally and assessing how well you can respond to it?</t>
  </si>
  <si>
    <t>Do you carry out cyber security scenarios:</t>
  </si>
  <si>
    <t>That result in different outcomes such as unavailability, data theft and data/systems corruption?</t>
  </si>
  <si>
    <t>Where your systems and/or data have suffered integrity loss?</t>
  </si>
  <si>
    <t>People</t>
  </si>
  <si>
    <t>Do you have a point of contact for handling cyber security incidents?</t>
  </si>
  <si>
    <t>Have all employees been:</t>
  </si>
  <si>
    <t>Made aware of the risk from cyber security attacks</t>
  </si>
  <si>
    <t>Briefed on how to report actual and suspected cyber security incidents?</t>
  </si>
  <si>
    <t>Shown how to help reduce the likelihood and frequency of these attacks?</t>
  </si>
  <si>
    <t>Do you have a cyber security incident response team?</t>
  </si>
  <si>
    <t>Does your cyber security incident response team understand the:</t>
  </si>
  <si>
    <t>Key concepts of cyber security incident response (eg drivers, definitions, approaches)?</t>
  </si>
  <si>
    <t>Requirements for reporting certain types of cyber security incident?</t>
  </si>
  <si>
    <t>Is your cyber security incident response team:</t>
  </si>
  <si>
    <t>Supported by key stakeholders, such as senior management, the PR department, HR, Legal, IT and business unit management</t>
  </si>
  <si>
    <t>Given the authority to confiscate or disconnect equipment and monitor suspicious activity</t>
  </si>
  <si>
    <t>Able to undertake external communications and information sharing (eg what can be shared with whom, when, and over what channels)</t>
  </si>
  <si>
    <t>Clear about escalation points in the cyber security incident management process</t>
  </si>
  <si>
    <t>Is your cyber security incident response team empowered – without fear of blame or recrimination - to:</t>
  </si>
  <si>
    <t>Escalate the problem to management in a timely manner?</t>
  </si>
  <si>
    <t>Explain the possible consequences of the cyber security incident – and its potential impact on the business?</t>
  </si>
  <si>
    <t>Get relevant outsiders involved?</t>
  </si>
  <si>
    <t>How to carry out sophisticated cyber security incident investigations quickly and effectively</t>
  </si>
  <si>
    <t>The different types of cyber security attacker (and how they operate)?</t>
  </si>
  <si>
    <t>Advanced persistent threats?</t>
  </si>
  <si>
    <t>Methods of compromising systems?</t>
  </si>
  <si>
    <t>Sophisticated analysis of malware?</t>
  </si>
  <si>
    <t>Does your cyber security incident team have a cyber security incident response toolkit to help investigations?</t>
  </si>
  <si>
    <t>Does your cyber security incident response toolkit include:</t>
  </si>
  <si>
    <t>A suitable method for recording all aspects of the incident, ideally using a template to ensure a consistent, comprehensive approach?</t>
  </si>
  <si>
    <t>Contact details of all key stakeholders, such as internal and external investigators, technical specialist, suppliers, legal resources, human resources, public relations and business management?</t>
  </si>
  <si>
    <t>Incident analysis resources: such as port lists; packet sniffers and protocol analysers; documentation for security systems (eg IDS, SIEM, malware protection); network diagrams; and a list of critical assets.</t>
  </si>
  <si>
    <t>Forensic imaging tools (eg an imaging laptop; encrypted disks for image storage; mobile phone; digital camera / recorder; portable printer; removable media with trusted versions of programs; and evidence gathering accessories)?</t>
  </si>
  <si>
    <t>Physical tools (eg screwdrivers, Allen keys, wire cutters, evidence bags, gloves and torch)?</t>
  </si>
  <si>
    <t>Process</t>
  </si>
  <si>
    <t>Do you have:</t>
  </si>
  <si>
    <t>Policies, processes, plans or methodologies to help you respond to cyber security incidents effectively?</t>
  </si>
  <si>
    <t>A formal cyber security incident response process?</t>
  </si>
  <si>
    <t>A strategic approach for handling cyber security incidents?</t>
  </si>
  <si>
    <t>Does your cyber security incident response strategy include:</t>
  </si>
  <si>
    <t>Identifying the key components of an effective cyber security incident response process?</t>
  </si>
  <si>
    <t>Aligning cyber security incident response with business continuity plans and arrangements?</t>
  </si>
  <si>
    <t>Addressing arrangements corporate-wide (including third parties, where needed)?</t>
  </si>
  <si>
    <t>Providing sufficient funding and resources to deal with cyber security incidents effectively?</t>
  </si>
  <si>
    <t>Appointing individuals in advance who have sufficient decision-making authority to take action fast in an emergency situation?</t>
  </si>
  <si>
    <t>Determining what activities should be outsourced to an external cyber security incident response specialist</t>
  </si>
  <si>
    <t>Developing criteria upon which to base selection of the right cyber security incident response providers, ensuring value for money?</t>
  </si>
  <si>
    <t>Evaluating the benefits offered by appropriately certified cyber security incident response providers?</t>
  </si>
  <si>
    <t>Does your cyber security incident response process take account of:</t>
  </si>
  <si>
    <t>Advice and guidance provided on government websites, such as the CESG Top ten steps to cyber security and GovCertUK incident response guidelines?</t>
  </si>
  <si>
    <t>Publicly available traditional or cyber security specific incident response guides, such as the NIST Computer Security Handling Guide (Special Publication 800-61), the Responding to targeted cyber attacks report from ISACA (collaborating with E&amp;Y) and the CREST Cyber Security Incident Response Guide?</t>
  </si>
  <si>
    <t>Does your cyber security incident response process cover all stage of an investigation, which includes:</t>
  </si>
  <si>
    <t>Identifying cyber security incidents?</t>
  </si>
  <si>
    <t>Investigating the situation (including triage)?</t>
  </si>
  <si>
    <t>Taking appropriate action (eg contain incident and eradicate cause)?</t>
  </si>
  <si>
    <t>Recovering systems, data and connectivity?</t>
  </si>
  <si>
    <t>Does your cyber security incident response process state:</t>
  </si>
  <si>
    <t>Who should be responsible for each step?</t>
  </si>
  <si>
    <t>How it should be carried out?</t>
  </si>
  <si>
    <t>Who to contact for support?</t>
  </si>
  <si>
    <t>Is your cyber security incident response process integrated with:</t>
  </si>
  <si>
    <t>Relevant day-to-day third parties (eg suppliers, partners and customers)?</t>
  </si>
  <si>
    <t>Specialist third party security experts, such as outsourced security services (eg security device management) to Managed Security Services Providers (MSSP) or a Security Operations Centre (SOC)?</t>
  </si>
  <si>
    <t>Human Resources (HR), if prosecution is likely or the culprit is suspected to be internal?</t>
  </si>
  <si>
    <t>Legal counsel and Public Relations (PR)?</t>
  </si>
  <si>
    <t>Maintaining the integrity of your most important data in a compromised environment)?</t>
  </si>
  <si>
    <t>Preventing (or reducing) unauthorised disclosure of confidential information?</t>
  </si>
  <si>
    <t>Complying with data privacy or data protection requirements (eg reporting the loss of personal data)?</t>
  </si>
  <si>
    <t>Monitoring new (and existing) vulnerabilities during the cyber security attack?</t>
  </si>
  <si>
    <t>Has your cyber security incident response process been:</t>
  </si>
  <si>
    <t>Signed off by appropriate management?</t>
  </si>
  <si>
    <t>Kept up to date?</t>
  </si>
  <si>
    <t>Reviewed on a regular basis?</t>
  </si>
  <si>
    <t>Does your cyber security incident response process enable you to respond to a cyber security incident:</t>
  </si>
  <si>
    <t>Quickly (ie within critical timescales)?</t>
  </si>
  <si>
    <t>Effectively (ensuring that all services have been restored to working order)?</t>
  </si>
  <si>
    <t>In a consistent manner?</t>
  </si>
  <si>
    <t>Does your cyber security incident response process enable you to:</t>
  </si>
  <si>
    <t>Cope with many different scenarios?</t>
  </si>
  <si>
    <t>Proactively implement and adapt approaches as needed?</t>
  </si>
  <si>
    <t>Is your cyber security incident response process tested:</t>
  </si>
  <si>
    <t>Thoroughly using a range of different scenarios?</t>
  </si>
  <si>
    <t>On a regular basis?</t>
  </si>
  <si>
    <t>In conjunction with relevant third parties?</t>
  </si>
  <si>
    <t>Do you analyse the results of these tests?</t>
  </si>
  <si>
    <t>Do you address weaknesses identified during these tests?</t>
  </si>
  <si>
    <t>Technology</t>
  </si>
  <si>
    <t>Do you have technical arrangements to support cyber security incident response?</t>
  </si>
  <si>
    <t>Do your technical arrangements for supporting cyber security incident response provide you (and any relevant third parties) with sufficient understanding of:</t>
  </si>
  <si>
    <t>Your IT infrastructure?</t>
  </si>
  <si>
    <t>The topology of your networks (eg via a suitable network diagram)?</t>
  </si>
  <si>
    <t>Do your technical arrangements for supporting cyber security incident response include:</t>
  </si>
  <si>
    <t>An appropriate set of incident response tools?</t>
  </si>
  <si>
    <t>Implementing technical controls like firewalls, mail filters and intrusion detection systems (IDS) or data loss prevention (DLP) technology?</t>
  </si>
  <si>
    <t>Logging the right events and turning on the appropriate logging features?</t>
  </si>
  <si>
    <t>Maintaining sufficient historical data (eg because logs are overwritten or you do not have sufficient storage space)?</t>
  </si>
  <si>
    <t>Deploying other suitable technical controls, as required, such as patching?</t>
  </si>
  <si>
    <t>Identifying your Internet points of presence (‘touch points’)?</t>
  </si>
  <si>
    <t>Do your technical arrangements for support cyber security incident response provide you with enough relevant knowledge to conduct a suitable investigation?</t>
  </si>
  <si>
    <t>Do you have information readily available that will help the cyber security incident response team (including third party experts) to respond quickly and effectively?</t>
  </si>
  <si>
    <t>Does this information include relevant details about:</t>
  </si>
  <si>
    <t>Business management (eg what the business does, main point(s) of contact, approach to business impact assessment)?</t>
  </si>
  <si>
    <t>IT infrastructure (eg network diagrams, system architecture and layout)?</t>
  </si>
  <si>
    <t>Data (eg what type of information is processed, where and how)?</t>
  </si>
  <si>
    <t>Event logging (eg what types of data and events are logged; on which systems; how and when; as well as how this data is collated and analysed)?</t>
  </si>
  <si>
    <t>In the event of a cyber security incident are you able to quickly get relevant information from:</t>
  </si>
  <si>
    <t>Technical security specialists?</t>
  </si>
  <si>
    <t>Relevant business representatives?</t>
  </si>
  <si>
    <t>Your Crisis Management Team?</t>
  </si>
  <si>
    <t>Legal or HR specialists?</t>
  </si>
  <si>
    <t>In the event of a cyber security incident are you able to:</t>
  </si>
  <si>
    <t>Gain fast access to facilities at your outsourced service providers (ie access to premises or equipment)?</t>
  </si>
  <si>
    <t>Obtain essential supporting information (eg event logs) from all your third party suppliers (eg cloud service suppliers, infrastructure outsourcers and managed service providers) in a timely and suitable manner?</t>
  </si>
  <si>
    <t>Contact relevant people in third parties who would be impacted if your organisation had to operate in a degraded capacity?</t>
  </si>
  <si>
    <t>Control environment</t>
  </si>
  <si>
    <t>Do you have a set of controls to help reduce the frequency and impact of cyber security incidents?</t>
  </si>
  <si>
    <t>Information classification, labelling and handling techniques?</t>
  </si>
  <si>
    <t>Access control arrangements?</t>
  </si>
  <si>
    <t>Patch management?</t>
  </si>
  <si>
    <t>Firewalls?</t>
  </si>
  <si>
    <t>Malware protection?</t>
  </si>
  <si>
    <t>Backups?</t>
  </si>
  <si>
    <t>Is your cyber security control set:</t>
  </si>
  <si>
    <t>Based on a formal cyber security framework, such as the SANS top 20 cyber security controls or the CESG 10 Steps to Cyber Security or PAS 55?</t>
  </si>
  <si>
    <t>Signed-off by senior management?</t>
  </si>
  <si>
    <t>Kept-up-to date?</t>
  </si>
  <si>
    <t>Monitored for effectiveness?</t>
  </si>
  <si>
    <t>Do you provide internet access through a central corporate gateway, rather than locally?</t>
  </si>
  <si>
    <t>Do you deploy technical security monitoring tools?</t>
  </si>
  <si>
    <t>Do your technical security monitoring tools include:</t>
  </si>
  <si>
    <t>Intrusion prevention systems (IPS)?</t>
  </si>
  <si>
    <t>Intrusion detection systems (IDS)?</t>
  </si>
  <si>
    <t>Data loss preventions (DLP) systems?</t>
  </si>
  <si>
    <t>A searchable incident event repository (SIEM)?</t>
  </si>
  <si>
    <t>Commercial APT prevention tools?</t>
  </si>
  <si>
    <t>Is your cyber security control set supplemented by specialised cyber security controls?</t>
  </si>
  <si>
    <t>Do your specialised cyber security controls include:</t>
  </si>
  <si>
    <t>Multi factor authentication - something you know (eg a User ID and password) and something you have (eg an access, bank or smart card)?</t>
  </si>
  <si>
    <t>Digital certificates used to “sign” code from a vendor so that the code can be trusted?</t>
  </si>
  <si>
    <t>Whitelisting (defining all acceptable ports, addresses or similar – and preventing all other access) or blacklisting (preventing access from specific sites, or addresses)?</t>
  </si>
  <si>
    <t>Is your cyber security control set supplemented by advanced cyber security controls?</t>
  </si>
  <si>
    <t>Do your advanced cyber security controls include:</t>
  </si>
  <si>
    <t>Continuous monitoring (eg via a Security Operations centre (SOC)?</t>
  </si>
  <si>
    <t>Proactive APT assessments?</t>
  </si>
  <si>
    <t>Outbound gateway consolidation?</t>
  </si>
  <si>
    <t>System virtualisation?</t>
  </si>
  <si>
    <t>Sensitive network or data segregation?</t>
  </si>
  <si>
    <t>Counterintelligence operations?</t>
  </si>
  <si>
    <t>Does your cyber security control set help you to:</t>
  </si>
  <si>
    <t>Make it more difficult for attackers to be successful?</t>
  </si>
  <si>
    <t>Detect that a cyber security attack is being planned - or is already underway?</t>
  </si>
  <si>
    <t>Maturity assessment</t>
  </si>
  <si>
    <t>Have you created an organisation-specific definition of the term “cyber security incident” so that the scope of the term is clear?</t>
  </si>
  <si>
    <t>Does your definition of the term “cyber security incident” take account of the:</t>
  </si>
  <si>
    <t>Different types of cyber security incident (eg hacking, malware or social engineering)?</t>
  </si>
  <si>
    <t>Sources of cyber security incidents (eg petty criminals, insiders, hacktivists, an organised crime syndicate, extremist group or state-sponsored body)?</t>
  </si>
  <si>
    <t>Basic cyber security incidents (eg minor crime, localised disruption and theft)?</t>
  </si>
  <si>
    <t>Sophisticated cyber security attacks (eg major organised crime, widespread disruption, critical damage to national infrastructure and even warfare)?</t>
  </si>
  <si>
    <t>Difference between a cyber security and a traditional IT or information security incident (if any)?</t>
  </si>
  <si>
    <t>Do you maintain an appropriate cyber security incident response capability?</t>
  </si>
  <si>
    <t>Does your cyber security incident response capability include:</t>
  </si>
  <si>
    <t>Appointing a cyber security incident response team (internal and / or external) and determining what services they should provide?</t>
  </si>
  <si>
    <t>Developing a consistent, repeatable cyber security incident response process or methodology for handling cyber security incidents (or suspected incidents) as they occur, so that the appropriate actions are taken?</t>
  </si>
  <si>
    <t>Making effective use of relevant technologies?</t>
  </si>
  <si>
    <t>Ensuring that cyber security incidents are properly followed up once they have been responded to effectively?</t>
  </si>
  <si>
    <t>Have you obtained senior management commitment for your cyber security incident response capability?</t>
  </si>
  <si>
    <t>Does senior management commitment include:</t>
  </si>
  <si>
    <t>Determining whether to establish a specialised cyber security incident response capability or integrate cyber security incidents into existing incident management systems?</t>
  </si>
  <si>
    <t>Finding appropriate external sources and levels of guidance to help you prepare for a cyber security incident</t>
  </si>
  <si>
    <t>Do you know your state of readiness to be able to respond to a cyber security incident in a fast, effective manner?</t>
  </si>
  <si>
    <t>Do you determine the requirements you have for your cyber security incident response capability?</t>
  </si>
  <si>
    <t>Do you measure the level of maturity of your cyber security incident response capability in terms of:</t>
  </si>
  <si>
    <t>People (eg an incident response team or individual, technical experts, fast access to decision-makers, representation from key suppliers)?</t>
  </si>
  <si>
    <t>Process (eg knowing what to do, how to do it and when to do it – when detecting, containing, eradicating or recovering from a cyber security incident)?</t>
  </si>
  <si>
    <t>Technology (eg knowing their network topology, providing the right event logs)?</t>
  </si>
  <si>
    <t>Information (eg having information close to hand about business operations and priorities; critical assets; and key dependencies, such as on third parties, important locations or where relevant information resides)?</t>
  </si>
  <si>
    <t>Preparedness, response and follow up activities?</t>
  </si>
  <si>
    <t>Ability to adopt a systematic, structured approach to cyber security incident response?</t>
  </si>
  <si>
    <t>Do you compare the maturity of your cyber security incident response capability:</t>
  </si>
  <si>
    <t>To your requirements for such a capability?</t>
  </si>
  <si>
    <t>With similar organisation to help determine if this level of maturity is appropriate for your organisation?</t>
  </si>
  <si>
    <t>Does the make-up of your your cyber security incident response capability take into account what can and cannot be done with the time, resources and money available?</t>
  </si>
  <si>
    <t>Do you continually review the internal capabilities and capacity of your cyber security incident response team?</t>
  </si>
  <si>
    <t>Identification</t>
  </si>
  <si>
    <t>Do you identify suspected cyber security incidents?</t>
  </si>
  <si>
    <t>Do you inform users that they should:</t>
  </si>
  <si>
    <t>Report all suspected cyber security breaches to a central point (eg information failures; loss of services; detection of malicious code; denial of service attacks; errors from incomplete or inaccurate business data)?</t>
  </si>
  <si>
    <t>Note all important details (eg type of breach, messages on screen, and details of unusual occurrences)?</t>
  </si>
  <si>
    <t>Restrain from attempting to take remedial actions themselves?</t>
  </si>
  <si>
    <t>Do you identify cyber security incidents by analysing suspicious events reported by users to the IT help desk (or equivalent)?</t>
  </si>
  <si>
    <t>System logs (eg operating system logs, service and application logs, network device logs and network flows)</t>
  </si>
  <si>
    <t>Publicly available information (eg information on new exploits, information exchange groups, third party organisations, governments)?</t>
  </si>
  <si>
    <t>People from within your organisation?</t>
  </si>
  <si>
    <t>Anomalies detected by audits, investigations or reviews?</t>
  </si>
  <si>
    <t>Having identified a suspected cyber security incident, do you:</t>
  </si>
  <si>
    <t>Analyse all available information related to a potential cyber security incident?</t>
  </si>
  <si>
    <t>Determine what has actually happened (eg a DDOS, malware attack, system hack, session hijack or data corruption)?</t>
  </si>
  <si>
    <t>Confirm that they have actually been subject to a cyber security attack or had a cyber-related breach (the unknown element)?</t>
  </si>
  <si>
    <t>Monitor all relevant events?</t>
  </si>
  <si>
    <t>Carry out monitoring regularly?</t>
  </si>
  <si>
    <t>Respond to alerts correctly (avoiding the risk of overlooking indicative alerts or over-reacting to benign alerts)?</t>
  </si>
  <si>
    <t>Aggregate what may seem like benign alerts into what is a coherent threat message?</t>
  </si>
  <si>
    <t>Do you take additional steps to identify cyber security incidents by:</t>
  </si>
  <si>
    <t>Providing situational awareness (particularly through cyber intelligence)?</t>
  </si>
  <si>
    <t>Continuously monitoring events that could result in your organisation being affected by a cyber security incident?</t>
  </si>
  <si>
    <t>Evaluating threat analytics (typically based on the threat model of the behaviour of attacks), helping to determine both symptoms and behaviour?</t>
  </si>
  <si>
    <t>Performing specialised analysis of host assets, network data and attack files (eg malware)?</t>
  </si>
  <si>
    <t>Prioritising assets to be investigated?</t>
  </si>
  <si>
    <t>Addressing unusual or novel problems (eg to do with bespoke file types or encryption)?</t>
  </si>
  <si>
    <t>Investigation</t>
  </si>
  <si>
    <t>Understanding</t>
  </si>
  <si>
    <t>Do you take steps to investigate the cyber security incident?</t>
  </si>
  <si>
    <t>Does your investigation of the event include:</t>
  </si>
  <si>
    <t>Establishing the objectives of the investigation?</t>
  </si>
  <si>
    <t>Performing detailed analysis of the cyber security incident?</t>
  </si>
  <si>
    <t>Does your analysis of the cyber security incident include:</t>
  </si>
  <si>
    <t>Identifying what systems, networks and information (assets) have been compromised?</t>
  </si>
  <si>
    <t>Determining what information has been disclosed to unauthorised parties, stolen, deleted or corrupted?</t>
  </si>
  <si>
    <t>Working out how it happened (eg how did the attacker gain entry to the system)?</t>
  </si>
  <si>
    <t>Finding out who did it (ie which threat agent or agents)?</t>
  </si>
  <si>
    <t>Determining why they did it, such as financial crime (eg fraud or extortion), theft of intellectual property, personal attack (eg revenge), or disruption to critical services?</t>
  </si>
  <si>
    <t>Estimating the potential business impact of the cyber security incident?</t>
  </si>
  <si>
    <t>Do your investigation determine what:</t>
  </si>
  <si>
    <t>Methodologies the attackers are using?</t>
  </si>
  <si>
    <t>Who their target is for the attack (eg an individual, the whole organisation, your market sector or the government)?</t>
  </si>
  <si>
    <t>Do you have access to cyber threat intelligence?</t>
  </si>
  <si>
    <t>Does your cyber threat intelligence come from a variety of reputable sources, such as government, CERTS, collaborative groups or expert third parties?</t>
  </si>
  <si>
    <t>Does your cyber threat intelligence help you to determine the attacker(s):</t>
  </si>
  <si>
    <t>Capabilities (what can they actually do)?</t>
  </si>
  <si>
    <t>Motives (why are they attacking you)?</t>
  </si>
  <si>
    <t>Likely actions (eg their tactics, techniques and procedures)?</t>
  </si>
  <si>
    <t>Triage</t>
  </si>
  <si>
    <t>Do you perform Triage on the cyber security incident in the early part of an investigation?</t>
  </si>
  <si>
    <t>Do the actions you carry out as part of Triage include:</t>
  </si>
  <si>
    <t>Classifying cyber security incidents (eg critical, significant, normal or negligible impact)?</t>
  </si>
  <si>
    <t>Prioritising these incidents (eg high, medium or low)?</t>
  </si>
  <si>
    <t>Assigning incidents to appropriate personnel in terms of their legitimacy, correctness, constituency origin, severity or impact?</t>
  </si>
  <si>
    <t>First response</t>
  </si>
  <si>
    <t>Do you have one or more named individuals (or a team) who are capable of dealing with the initial stages of cyber incident response (first responders)?</t>
  </si>
  <si>
    <t>Are your first responders able to:</t>
  </si>
  <si>
    <t>Classify and prioritise cyber security incidents?</t>
  </si>
  <si>
    <t>Avoid taking the wrong initial action when a cyber security attack occurs (eg taking systems off the network or cleaning up systems, which could have a detrimental affect like alerting an attacker or destroying vital evidence)?</t>
  </si>
  <si>
    <t>Identify quickly when the scope and severity is beyond local or in-house skills?</t>
  </si>
  <si>
    <t>Have arrangements to have been made in advance so that expert investigators:</t>
  </si>
  <si>
    <t>Are available at short notice?</t>
  </si>
  <si>
    <t>Have enough prior information to be able to hit the ground running?</t>
  </si>
  <si>
    <t>Do you have a crisis management team (or equivalent) to support serious cyber security incidents?</t>
  </si>
  <si>
    <t>Are you able to manage the cyber security incident:</t>
  </si>
  <si>
    <t>Via one central point of contact?</t>
  </si>
  <si>
    <t>From one central location?</t>
  </si>
  <si>
    <t>In a specialised incident response location, such as a ‘war room’, if required?</t>
  </si>
  <si>
    <t>Initial analysis</t>
  </si>
  <si>
    <t>Do you perform initial analysis to determine the precise nature of the incident?</t>
  </si>
  <si>
    <t>Are your cyber security incident investigations:</t>
  </si>
  <si>
    <t>Evidence-driven, based on information gathered from corporate infrastructure or applications (typically event logs)?</t>
  </si>
  <si>
    <t>Intelligence driven, based on information gathered from: government agencies (eg CPNI), monitoring of internal resources, open source information or data provided internally?</t>
  </si>
  <si>
    <t>Do your cyber security incident investigations include:</t>
  </si>
  <si>
    <t>Considering all relevant event logs (eg logs generated by firewalls, web servers, traditional servers / workstations, business applications, email history and archives, network data, internet usage and building access)?</t>
  </si>
  <si>
    <t>Examining important alerts or suspicious events in logs or technical security monitoring systems (eg IDS, IPS, DLP or SIEM)?</t>
  </si>
  <si>
    <t>Correlating them with network data (including data from cloud service providers)?</t>
  </si>
  <si>
    <t>Comparing these pieces of information against threat intelligence?</t>
  </si>
  <si>
    <t>Do you thoroughly investigate each possible trigger event including:</t>
  </si>
  <si>
    <t>Date/time?</t>
  </si>
  <si>
    <t>Internet protocol (IP) address (internal or external)?</t>
  </si>
  <si>
    <t>Port (source or destination), domain and file (eg exe, .dll)?</t>
  </si>
  <si>
    <t>System (hardware vendor, operating system, applications, purpose, location)?</t>
  </si>
  <si>
    <t>Do you retain relevant logs:</t>
  </si>
  <si>
    <t>For as long as possible?</t>
  </si>
  <si>
    <t>As part of an approved log retention policy?</t>
  </si>
  <si>
    <t>Action</t>
  </si>
  <si>
    <t>Containment</t>
  </si>
  <si>
    <t>Do you take steps to contain the damage being done by the cyber security incident?</t>
  </si>
  <si>
    <t>Does the objective of containment include:</t>
  </si>
  <si>
    <t>Making best efforts to return to functionality as normal?</t>
  </si>
  <si>
    <t>Returning to business as usual?</t>
  </si>
  <si>
    <t>Continuing to analyse the incident?</t>
  </si>
  <si>
    <t>Planning longer term remediation?</t>
  </si>
  <si>
    <t>Does containment include stopping it from spreading to other:</t>
  </si>
  <si>
    <t>Networks within your organisation?</t>
  </si>
  <si>
    <t>Networks beyond your organisation?</t>
  </si>
  <si>
    <t>Devices within your organisation?</t>
  </si>
  <si>
    <t>Devices beyond your organisation?</t>
  </si>
  <si>
    <t>Does containment include a number of concurrent actions aimed at reducing the immediate impact of the cyber security incident?</t>
  </si>
  <si>
    <t>Does containment include removing the attacker’s access to your systems?</t>
  </si>
  <si>
    <t>Do your methods of containment include:</t>
  </si>
  <si>
    <t>Blocking (and logging) of unauthorised access?</t>
  </si>
  <si>
    <t>Blocking malware sources (eg email addresses and websites)?</t>
  </si>
  <si>
    <t>Closing particular ports and mail servers?</t>
  </si>
  <si>
    <t>Firewall filtering?</t>
  </si>
  <si>
    <t>Relocating website home pages?</t>
  </si>
  <si>
    <t>Isolating systems?</t>
  </si>
  <si>
    <t>Taking back-ups?</t>
  </si>
  <si>
    <t>Do your containment strategies include clearly documented criteria to facilitate decision-making?</t>
  </si>
  <si>
    <t>Do your containment strategies include evaluating the:</t>
  </si>
  <si>
    <t>Potential damage to and theft of resources?</t>
  </si>
  <si>
    <t>Need for evidence preservation?</t>
  </si>
  <si>
    <t>Service availability (eg network connectivity, services provided to external parties)?</t>
  </si>
  <si>
    <t>Time and resources needed to implement the strategy?</t>
  </si>
  <si>
    <t>Effectiveness of the strategy (eg partial containment, full containment)?</t>
  </si>
  <si>
    <t>Duration of the solution (eg emergency workaround to be removed in four hours, temporary workaround to be removed in two weeks, permanent solution)?</t>
  </si>
  <si>
    <t>Identifying immediate actions to be performed (eg based on high risk assets, time dependant issues, business / commercial decisions)?</t>
  </si>
  <si>
    <t>Minimising the risk that an attacker will respond/escalate?</t>
  </si>
  <si>
    <t>Determining whether findings identified during the investigation are critical?</t>
  </si>
  <si>
    <t>Reacting to critical findings during the investigation?</t>
  </si>
  <si>
    <t>Eradication</t>
  </si>
  <si>
    <t>Do you take steps to eliminate the cause of the cyber security incident (eradication)?</t>
  </si>
  <si>
    <t>Does eradication include (where necessary):</t>
  </si>
  <si>
    <t>Removing the attack from the network?</t>
  </si>
  <si>
    <t>Deleting malware?</t>
  </si>
  <si>
    <t>Disabling breached user accounts?</t>
  </si>
  <si>
    <t>Identifying vulnerabilities that were exploited?</t>
  </si>
  <si>
    <t>Mitigating vulnerabilities that were exploited?</t>
  </si>
  <si>
    <t>Does the eradication process include:</t>
  </si>
  <si>
    <t>Identifying all affected hosts within your organisation, so that they can be remediated?</t>
  </si>
  <si>
    <t>Identifying all affected hosts beyond your organisation, so that they can be remediated?</t>
  </si>
  <si>
    <t>Carrying out malware analysis?</t>
  </si>
  <si>
    <t>Checking for any response from the attacker to your actions?</t>
  </si>
  <si>
    <t>Developing a response (preferably in advance) if the attacker uses a different method of attack?</t>
  </si>
  <si>
    <t>Allowing sufficient time to ensure that the network is secure and that there is no response from the attacker?</t>
  </si>
  <si>
    <t>Do you produce an eradication plan?</t>
  </si>
  <si>
    <t>Is the eradication plan executed with speed and precision?</t>
  </si>
  <si>
    <t>Does the eradication plan enable actions to be taken to prevent attackers:</t>
  </si>
  <si>
    <t>Sensing they have been discovered once eradication is underway?</t>
  </si>
  <si>
    <t>Re-establishing a base and entrenching themselves into the network again?</t>
  </si>
  <si>
    <t>Continuing the attack during eradication?</t>
  </si>
  <si>
    <t>Avoiding identification during eradication?</t>
  </si>
  <si>
    <t>Do you take steps to preserve evidence when dealing with the cyber security?</t>
  </si>
  <si>
    <t>Do you have a formal process for handling evidence when dealing with the cyber security?</t>
  </si>
  <si>
    <t>Does your process for handling evidence include:</t>
  </si>
  <si>
    <t>Allowing for admissibility of evidence (whether or not the evidence can be used in court)?</t>
  </si>
  <si>
    <t>Allowing for weight of evidence (the quality and completeness of evidence)?</t>
  </si>
  <si>
    <t>Adherence to an approved set of guidelines, such as the Association of Chief Police Officers (ACPO) Guidelines on Computer Evidence (ACPO)?</t>
  </si>
  <si>
    <t>Complying with relevant laws?</t>
  </si>
  <si>
    <t>Does your process for handling evidence explicitly include complying with the:</t>
  </si>
  <si>
    <t>Police and Criminal evidence act 1984 (PACE)?</t>
  </si>
  <si>
    <t>Data Protection Act 1988?</t>
  </si>
  <si>
    <t>Computer Misuse Act 1990?</t>
  </si>
  <si>
    <t>Regulation of Investigatory Powers 2000 (RIPA)?</t>
  </si>
  <si>
    <t>When handling evidence do you maintain a chain of evidence for:</t>
  </si>
  <si>
    <t>Paper-based information?</t>
  </si>
  <si>
    <t>Electronic information?</t>
  </si>
  <si>
    <t>Do you keep a detailed written log of every action taken during the investigation?</t>
  </si>
  <si>
    <t>Identifying information (eg the location, serial number, model number, hostname, media access control (MAC) addresses, and IP addresses of a computer)?</t>
  </si>
  <si>
    <t>Name, title, and phone number of each individual who collected or handled the evidence during the investigation?</t>
  </si>
  <si>
    <t>Time and date (including time zone) of each occurrence of evidence handling?</t>
  </si>
  <si>
    <t>Locations where the evidence was stored?</t>
  </si>
  <si>
    <t>Clear and precise evidence to be referred to at a later date?</t>
  </si>
  <si>
    <t>The sequence of events and actions taken to be repeated by opposition experts, if required?</t>
  </si>
  <si>
    <t>When gathering data for a potential prosecution, do you ensure that:</t>
  </si>
  <si>
    <t>Any systems under investigation are not turned off until an expert decision on the risk of doing so has been made?</t>
  </si>
  <si>
    <t>Analysis is not performed on a live system under investigation before a forensically safe image has been taken?</t>
  </si>
  <si>
    <t>When supporting forensic work, do you ensure that:</t>
  </si>
  <si>
    <t>Forensic work is only being performed on copies of the evidential material (eg using imaging technology)?</t>
  </si>
  <si>
    <t>The integrity of all evidential material is protected?</t>
  </si>
  <si>
    <t>Recovery</t>
  </si>
  <si>
    <t>Objectives</t>
  </si>
  <si>
    <t>Do you take steps to recover from a cyber security incident quickly and effectively?</t>
  </si>
  <si>
    <t>Do your objectives for recovering from a cyber security incident cover immediate business requirements, including:</t>
  </si>
  <si>
    <t>Restoring systems to normal operation as soon as possible?</t>
  </si>
  <si>
    <t>Confirming that the systems are functioning normally?</t>
  </si>
  <si>
    <t>Restricting the amount of financial loss?</t>
  </si>
  <si>
    <t>Protecting the reputation of your organisation?</t>
  </si>
  <si>
    <t>Protecting confidential information?</t>
  </si>
  <si>
    <t>Complying with legal and regulatory requirements (eg PCI / DSS, NERC, ISO 27001, HIPAA or FISMA)?</t>
  </si>
  <si>
    <t>Limiting liabilities if things go wrong - or if there is a court case (ie take ‘reasonable’ precautions)?</t>
  </si>
  <si>
    <t>Providing assurance to third parties that everything is under control?</t>
  </si>
  <si>
    <t>Remediating vulnerabilities to prevent similar incidents occurring?</t>
  </si>
  <si>
    <t>Addressing similar weaknesses in your cyber security controls enterprise-wide and beyond?</t>
  </si>
  <si>
    <t>Reducing the frequency and impact of future security incidents?</t>
  </si>
  <si>
    <t>Proactively responding to the attack (eg by closing channels or 'attacking the attacker')?</t>
  </si>
  <si>
    <t>Closing down any criminal operation?</t>
  </si>
  <si>
    <t>Punishing offenders (eg prosecuting criminals, exposing national saboteurs and disciplining insiders?</t>
  </si>
  <si>
    <t>Recovery Plan</t>
  </si>
  <si>
    <t>Do you have a formal recovery plan for recovering from a cyber security incident?</t>
  </si>
  <si>
    <t>Does your recovery plan enable you to recover from a cyber security incident:</t>
  </si>
  <si>
    <t>Does your recovery plan cover basic recovery techniques including:</t>
  </si>
  <si>
    <t>Rebuilding infected systems (often from known ‘clean’ sources)</t>
  </si>
  <si>
    <t>Reconnecting networks</t>
  </si>
  <si>
    <t>Restoring, recreating or correcting information?</t>
  </si>
  <si>
    <t>Documenting changes made to the infrastructure?</t>
  </si>
  <si>
    <t>Dealing with parts of your systems or networks that cannot be recovered?</t>
  </si>
  <si>
    <t>Does your recovery plan cover additional recovery techniques including:</t>
  </si>
  <si>
    <t>Replacing compromised files with clean versions?</t>
  </si>
  <si>
    <t>Removing temporary constraints imposed during the containment period?</t>
  </si>
  <si>
    <t>Resetting passwords on compromised accounts?</t>
  </si>
  <si>
    <t>Installing patches, changing passwords and tightening network perimeter security, such as firewall rulesets?</t>
  </si>
  <si>
    <t>Testing systems thoroughly – including security controls?</t>
  </si>
  <si>
    <t>Confirming the integrity of business systems and controls?</t>
  </si>
  <si>
    <t>Announcing the resumption of business services to all relevant stakeholders?</t>
  </si>
  <si>
    <t>Validation</t>
  </si>
  <si>
    <t>Do you validate that systems are operating normally again by:</t>
  </si>
  <si>
    <t>Carrying out an independent penetration test of the affected systems?</t>
  </si>
  <si>
    <t>Undertaking a security controls assessment?</t>
  </si>
  <si>
    <t>To help detect further attacks (or attempted attacks) do you:</t>
  </si>
  <si>
    <t>Retain cyber security threat intelligence (including network situational awareness)?</t>
  </si>
  <si>
    <t>Monitor the network over an extended time?</t>
  </si>
  <si>
    <t>Once systems have been recovered and controls have been tested do you:</t>
  </si>
  <si>
    <t>Provided stakeholders with a brief summary of what took place?</t>
  </si>
  <si>
    <t>Brief stakeholders within a day or so of the event?</t>
  </si>
  <si>
    <t>Follow up</t>
  </si>
  <si>
    <t>Incident investigation</t>
  </si>
  <si>
    <t>Do you investigate cyber security incidents more thoroughly after they have been resolved?</t>
  </si>
  <si>
    <t>Is your investigation carried out in a structured, systematic manner?</t>
  </si>
  <si>
    <t>Do you perform problem cause analysis for cyber security incidents?</t>
  </si>
  <si>
    <t>Do you carry out root cause identification for cyber security incidents?</t>
  </si>
  <si>
    <t>Does your root cause identification help to identify previously unknown sources of cyber security incidents?</t>
  </si>
  <si>
    <t>Do you quantify the business impact of cyber security incidents (eg in terms of financial, reputational, management or compliance impact)?</t>
  </si>
  <si>
    <t>Do you carry out sufficient investigation to identify the perpetrators(s) of the cyber security incident, which may involve specialist support, such as from forensic investigators?</t>
  </si>
  <si>
    <t>Reporting</t>
  </si>
  <si>
    <t>Are cyber security incidents reported to relevant internal stakeholders (eg information security, corporate IT departments and business units)?</t>
  </si>
  <si>
    <t>Are you aware of:</t>
  </si>
  <si>
    <t>Your regulatory and legal reporting requirements (eg mandatory reporting to particular authorities)?</t>
  </si>
  <si>
    <t>What types of cyber security incident need to be reported?</t>
  </si>
  <si>
    <t>To which external body each type of cyber security incidents need to be reported?</t>
  </si>
  <si>
    <t>The format in which cyber security incidents need to be reported?</t>
  </si>
  <si>
    <t>The objectives of reporting cyber security incidents?</t>
  </si>
  <si>
    <t>Do you report targeted cyber security incidents, to required authorities, such as GovCertUK (the Government’s Computer Emergency Response Team)?</t>
  </si>
  <si>
    <t>Do you notify required authorities, such as GovCertUK (the Government’s Computer Emergency Response Team) of any other (non-targeted) cyber security incidents?</t>
  </si>
  <si>
    <t>When reporting cyber security incidents, do you provide:</t>
  </si>
  <si>
    <t>A full description of the nature of the incident, its history, and what actions were taken to recover?</t>
  </si>
  <si>
    <t>A realistic estimate of the financial cost of the incident, as well as other impacts on the business, such as in terms of damage to reputation, loss of management control or impaired growth?</t>
  </si>
  <si>
    <t>Recommendations regarding enhanced or additional controls required to prevent, detect, remediate or recover from cyber security incidents more effectively?</t>
  </si>
  <si>
    <t>Do you voluntarily report cyber security incidents to important stakeholders, such as law enforcement agencies, specialised bodies (eg NIST, ENISA or CREST), regulatory bodies with particular market sectors (eg the FSA or Bank of England in Finance) or collaborative groups?</t>
  </si>
  <si>
    <t>Do you provide recommendations to external bodies regarding enhanced or additional controls required to prevent, detect, remediate or recover from cyber security incidents more effectively?</t>
  </si>
  <si>
    <t>Post incident review</t>
  </si>
  <si>
    <t>Do you carry out post incident reviews for particular cyber security incidents?</t>
  </si>
  <si>
    <t>Is your post incident review process formalised (eg documented and approved)?</t>
  </si>
  <si>
    <t>Do your post incident reviews include analysing the incident management process to determine:</t>
  </si>
  <si>
    <t>How quickly actions were taken to identify, respond to and recover from the incident?</t>
  </si>
  <si>
    <t>The level of protection maintained over critical systems and confidential information during the incident?</t>
  </si>
  <si>
    <t>How well staff and management performed in dealing with the incident?</t>
  </si>
  <si>
    <t>If all key discussions and decisions conducted during the eradication event were well documented?</t>
  </si>
  <si>
    <t>The effectiveness of procedures?</t>
  </si>
  <si>
    <t>If any steps or actions taken might have inhibited the recovery?</t>
  </si>
  <si>
    <t>If any unforeseen events could have been prevented?</t>
  </si>
  <si>
    <t>Do your post incident reviews include informing possible future actions by evaluating:</t>
  </si>
  <si>
    <t>What the staff and management can do differently the next time a similar cyber security incident occurs?</t>
  </si>
  <si>
    <t>How information sharing with other organisations can be improved?</t>
  </si>
  <si>
    <t>What corrective actions can prevent similar incidents in the future?</t>
  </si>
  <si>
    <t>Any precursors or indicators that should be watched for in the future to detect similar incidents?</t>
  </si>
  <si>
    <t>How results can be fed back into your risk assessment methodology?</t>
  </si>
  <si>
    <t>Are the results of your post implementation review report presented to all relevant stakeholders?</t>
  </si>
  <si>
    <t>Is your post incident review process evaluated on a regular basis to identify any improvements that can be made to it)?</t>
  </si>
  <si>
    <t>Lessons learned</t>
  </si>
  <si>
    <t>Do you identify lessons learned from cyber security incidents?</t>
  </si>
  <si>
    <t>Are lessons learned:</t>
  </si>
  <si>
    <t>Formally documented?</t>
  </si>
  <si>
    <t>Communicated to relevant stakeholders?</t>
  </si>
  <si>
    <t>Built upon in the form of tangible actions?</t>
  </si>
  <si>
    <t>Used to share both key issues and good practice across all areas of the business, not just within IT and cyber security teams?</t>
  </si>
  <si>
    <t>Is communication to stakeholders about lessons learned:</t>
  </si>
  <si>
    <t>Clear and concise?</t>
  </si>
  <si>
    <t>Focused on problem resolution and control improvement?</t>
  </si>
  <si>
    <t>Are formal actions plans developed to help build on lessons learned?</t>
  </si>
  <si>
    <t>Do actions plans:</t>
  </si>
  <si>
    <t>Consider whether technical capability gaps contributed to the attacker’s success or whether people or process gaps were the main culprit?</t>
  </si>
  <si>
    <t>Leverage lessons learned from the incident to become more resilient in the face of future cyber security attacks?</t>
  </si>
  <si>
    <t>Do actions plans include projects or initiatives, technical and nontechnical that will help:</t>
  </si>
  <si>
    <t>Reduce an attacker’s chance of success?</t>
  </si>
  <si>
    <t>Respond to an attacker’s activities more rapidly and effectively?</t>
  </si>
  <si>
    <t>Is each action:</t>
  </si>
  <si>
    <t>Assigned to a named individual?</t>
  </si>
  <si>
    <t>Given a suitable priority?</t>
  </si>
  <si>
    <t>Allocated a completion date?</t>
  </si>
  <si>
    <t>Monitored to ensure that it is being completed in a timely and effective manner?</t>
  </si>
  <si>
    <t>Updating</t>
  </si>
  <si>
    <t>Following a cyber security incident, do you carry out any updates (eg to your cyber security incident response approaches, controls and related documents)?</t>
  </si>
  <si>
    <t>Following a cyber security incident, do you update your:</t>
  </si>
  <si>
    <t>Cyber security incident management methodologies or processes?</t>
  </si>
  <si>
    <t>Cyber security incident response plan?</t>
  </si>
  <si>
    <t>Management controls (eg training and awareness)</t>
  </si>
  <si>
    <t>Technical controls (eg patching, configuring system logs, and use of intrusion prevention / detection tools)</t>
  </si>
  <si>
    <t>Roles and responsibilities for handling incidents?</t>
  </si>
  <si>
    <t>Following a cyber security incident, do you feed the results of incident analysis back into your:</t>
  </si>
  <si>
    <t>Risk assessment methodologies?</t>
  </si>
  <si>
    <t>Cyber security threat analysis?</t>
  </si>
  <si>
    <t>Business continuity or crisis management arrangements?</t>
  </si>
  <si>
    <t>Contractual arrangements with third party suppliers?</t>
  </si>
  <si>
    <t>Are updates carried out:</t>
  </si>
  <si>
    <t>Using a structured, systematic process?</t>
  </si>
  <si>
    <t>In accordance with formally approved documentation?</t>
  </si>
  <si>
    <t>Following a cyber security incident, do you review your state of readiness for handling a cyber security incident?</t>
  </si>
  <si>
    <t>Trend analysis</t>
  </si>
  <si>
    <t>Do you maintain a central register of all cyber security incidents?</t>
  </si>
  <si>
    <t>Does this register link with the risk registers used to record cyber risks?</t>
  </si>
  <si>
    <t>Do you analyse relevant cyber security incident data regularly (trend analysis) to help:</t>
  </si>
  <si>
    <t>Evaluate patterns and trends of cyber security incidents?</t>
  </si>
  <si>
    <t>Identify common factors that have influenced cyber security incidents?</t>
  </si>
  <si>
    <t>Determine the effectiveness of controls (eg which controls are better at preventing, detecting and delaying cyber security incidents or minimising their business impact)?</t>
  </si>
  <si>
    <t>Understand the costs and impacts associated with cyber security incidents?</t>
  </si>
  <si>
    <t>Does your analysis of cyber security incident data include:</t>
  </si>
  <si>
    <t>Searching your archived data, as required?</t>
  </si>
  <si>
    <t>Protecting your archived data, as it is often sensitive?</t>
  </si>
  <si>
    <t>Does your trend analysis include:</t>
  </si>
  <si>
    <t>Looking for flaws across the entire organisation or over time, rather than just concentrating on what can be perceived as a single event?</t>
  </si>
  <si>
    <t>Sharing information about your cyber security incidents with the wider community (eg in your markets sector, membership bodies, government and law enforcement)?</t>
  </si>
  <si>
    <t>Do your objectives for sharing information include:</t>
  </si>
  <si>
    <t>Gaining advice on reducing vulnerabilities in your organisation?</t>
  </si>
  <si>
    <t>Learning how to configure systems to reduce the potential attack surface?</t>
  </si>
  <si>
    <t>Getting hold of tools and services to help you fix problems?</t>
  </si>
  <si>
    <t>Do these activities include:</t>
  </si>
  <si>
    <t>Taking part in external events, such as by attending conferences, enrolling in training programmes and subscribing to specialised services?</t>
  </si>
  <si>
    <t>Collaborating with relevant third parties, such as participating in information exchanges, contributing to scenario-based rehearsals and introducing two-way cyber security alert mechanisms?</t>
  </si>
  <si>
    <t>Making use of the UK Government’s certified Cyber Incident Response (CIR) services?</t>
  </si>
  <si>
    <t>Criticality assessment</t>
  </si>
  <si>
    <t>Phase/Step</t>
  </si>
  <si>
    <t>Step</t>
  </si>
  <si>
    <t>Q</t>
  </si>
  <si>
    <t>subQ</t>
  </si>
  <si>
    <t>Text</t>
  </si>
  <si>
    <t>Order</t>
  </si>
  <si>
    <t>Phase</t>
  </si>
  <si>
    <t>Sub-heading</t>
  </si>
  <si>
    <t>Stub</t>
  </si>
  <si>
    <t>Type</t>
  </si>
  <si>
    <t>FullQ</t>
  </si>
  <si>
    <t>Do your business impact assessments cover all relevant types of business consequences that could affect your organisation, including:</t>
  </si>
  <si>
    <t>Does your threat analysis focus on:</t>
  </si>
  <si>
    <t>Does your cyber security incident response team have access to individuals (internal and external) who have a deep understanding about:</t>
  </si>
  <si>
    <t>To help identify potential cyber security incidents do you monitor information from a variety of sources, including:</t>
  </si>
  <si>
    <t>When monitoring information from relevant technical sources, such as specialised security software (eg SIEM or IDS) do you:</t>
  </si>
  <si>
    <t>Does your approach to containing cyber security incidents include:</t>
  </si>
  <si>
    <t>Does this action log include:</t>
  </si>
  <si>
    <t>Does the content of the action log enable:</t>
  </si>
  <si>
    <t>Do your objectives for recovering from a cyber security incident cover wider implications for reducing the likelihood of future attacks, including:</t>
  </si>
  <si>
    <t>Is a report produced from your post incident review?</t>
  </si>
  <si>
    <t>a</t>
  </si>
  <si>
    <t>b</t>
  </si>
  <si>
    <t>c</t>
  </si>
  <si>
    <t>d</t>
  </si>
  <si>
    <t>e</t>
  </si>
  <si>
    <t>f</t>
  </si>
  <si>
    <t>g</t>
  </si>
  <si>
    <t>h</t>
  </si>
  <si>
    <t>Check order</t>
  </si>
  <si>
    <t>x 4</t>
  </si>
  <si>
    <t>x 5</t>
  </si>
  <si>
    <t>Weighted score (0-15)</t>
  </si>
  <si>
    <t>Overview</t>
  </si>
  <si>
    <t>• People, process, technology and information</t>
  </si>
  <si>
    <t>• Preparedness, response and follow up activities</t>
  </si>
  <si>
    <t>Cyber Security Incident response process</t>
  </si>
  <si>
    <t>This tool provides an assessment against a maturity model that is based on the 15 steps within the 3 phase Cyber Security Incident response process presented in the CREST Cyber Security Incident Response Guide, as shown in the diagram below.</t>
  </si>
  <si>
    <t>Maturity model</t>
  </si>
  <si>
    <t>To deal with a cyber security incident quickly and effectively you will need to build an appropriate cyber security incident response capability, the maturity of which can be assessed against an appropriate maturity model by using this assessment tool.</t>
  </si>
  <si>
    <t>The maturity model used in this tool is based on a traditional, proven model shown below. This model can be used to determine the level of maturity of an organisation cyber security incident response capability, ranging from 1 (least effective) to 5 (most effective).</t>
  </si>
  <si>
    <t xml:space="preserve">Different types of organisation will require different levels of maturity in cyber security incident response. For example, a small company operating in the retail business will not have the same requirement – or ability – to respond to cyber security incidents in the same way as a major corporate organisation in the finance sector – or a government department. </t>
  </si>
  <si>
    <t>How to use the tool</t>
  </si>
  <si>
    <t>Weighting configuration</t>
  </si>
  <si>
    <t>Target level configuration</t>
  </si>
  <si>
    <t>Important</t>
  </si>
  <si>
    <t>Critical</t>
  </si>
  <si>
    <t>Custom</t>
  </si>
  <si>
    <t/>
  </si>
  <si>
    <t>Have you defined your critical information assets?</t>
  </si>
  <si>
    <t>Does your defined set of critical information assets include:</t>
  </si>
  <si>
    <t>Important business applications?</t>
  </si>
  <si>
    <t>Key systems and networks (infrastructure)?</t>
  </si>
  <si>
    <t>Confidential data?</t>
  </si>
  <si>
    <t>Linked to a knowledge base of known attack types and attack agents?</t>
  </si>
  <si>
    <t>Does your cyber security threat analysis cover:</t>
  </si>
  <si>
    <t>The ‘attacker kill chain’ (ie reconnaissance, weaponize, deliver, exploit, install, command &amp; control and act on objectives)?</t>
  </si>
  <si>
    <t>Both the attacker and defender aspects of an attack?</t>
  </si>
  <si>
    <t>Does your threat analysis include information from cyber security threat intelligence sources?</t>
  </si>
  <si>
    <t>Do your cyber security threat intelligence sources include information:</t>
  </si>
  <si>
    <t>You have specially compiled in your own organisation?</t>
  </si>
  <si>
    <t>Obtained from the government, collaborative groups, competitors or CERTs and vendors)?</t>
  </si>
  <si>
    <t>Purchased from reputable vendors?</t>
  </si>
  <si>
    <t>Does your threat analysis include actionable cyber security threat intelligence, enabling positive changes to be made immediately?</t>
  </si>
  <si>
    <t>Forensics?</t>
  </si>
  <si>
    <t>Definitions required to support the Triage element of the cyber security incident process (eg to define what criteria re required to classify and prioritise incidents)?</t>
  </si>
  <si>
    <t>Does your cyber security incident response process include pre-agreed response actions (eg using attack play-books) for particular situations</t>
  </si>
  <si>
    <t>Does your cyber security incident response process address important security requirements during the investigation, which includes:</t>
  </si>
  <si>
    <t>Does your control set include basic controls to help support cyber security incident investigations, including:</t>
  </si>
  <si>
    <t>‘Secure’ configuration of servers and connected devices?</t>
  </si>
  <si>
    <t>Is this analysis based on:</t>
  </si>
  <si>
    <t>Comparing characteristics of the suspicious event to known ‘normal’ system and network behaviour?</t>
  </si>
  <si>
    <t>A good working knowledge of what indictors of compromise (IOCs) would look like?</t>
  </si>
  <si>
    <t>Alerts generated by technical security software (eg IDS, IPS, DLP, SIEM, antivirus and spam software), file integrity checking software, monitoring services (often provided by a third party)?</t>
  </si>
  <si>
    <t>Data provided by monitoring services or a Security Operations Centre (often provided by third parties)?</t>
  </si>
  <si>
    <t>A variety of third parties (eg customers, suppliers, IT providers, ISPs, partners; government bodies)?</t>
  </si>
  <si>
    <t>Investigate different types of technical information, such as IP addresses?</t>
  </si>
  <si>
    <t>Carry out monitoring in an appropriate manner, focusing on finding anomalies?</t>
  </si>
  <si>
    <t>Do you use security analytics?</t>
  </si>
  <si>
    <t>Does your security analytics include:</t>
  </si>
  <si>
    <t>Testing for possible attackers or poor user behaviour (eg users opening ‘honey pot’ attachments, or similar)?</t>
  </si>
  <si>
    <t>Automated analytics platform (more than just a SIEM)?</t>
  </si>
  <si>
    <t>Placing priority on the speed of investigation?</t>
  </si>
  <si>
    <t>Are you able to quickly contact third parties that you may wish to get involved, such as technology forensics specialists, technology analysts (for example, database experts), information analysts (for example, accountants), legal experts and on-site police support?</t>
  </si>
  <si>
    <t>Collaboration</t>
  </si>
  <si>
    <t>Do you analyse the possible systemic nature of the attack?</t>
  </si>
  <si>
    <t>Does this analysis include:</t>
  </si>
  <si>
    <t>Tying disparate events together into a coherent picture?</t>
  </si>
  <si>
    <t>Linking events to possible related events in other organisations with which you are associated (eg other Banks if you are in the Banking sector)?</t>
  </si>
  <si>
    <t>Do you have separate containment strategies for different types of:</t>
  </si>
  <si>
    <t>Cyber security attack?</t>
  </si>
  <si>
    <t>Sources of attack (the attack agent)?</t>
  </si>
  <si>
    <t>Ensuring that actions can be performed safely (eg by avoiding actions that can hamper response strategies, such as ‘seize and replace’)?</t>
  </si>
  <si>
    <t>Does your approach to containing cyber security incidents include analysing:</t>
  </si>
  <si>
    <t>Events in relation to the ‘attacker kill chain’ (ie reconnaissance, weaponize, deliver, exploit, install, command &amp; control and act on objectives)?</t>
  </si>
  <si>
    <t>Showing who did what, where, when, how and to what?</t>
  </si>
  <si>
    <t>Identifying where, when and how certain actions were taken by the perpetrators, such as command and control; exfiltration?</t>
  </si>
  <si>
    <t>Is your recovery plan:</t>
  </si>
  <si>
    <t>Linked to the nature of the attack</t>
  </si>
  <si>
    <t>Based on a risk-based approach to recovery?</t>
  </si>
  <si>
    <t>Designed to prevent exacerbating current risks caused by the incident or introducing new risks?</t>
  </si>
  <si>
    <t>Does your problem cause analysis include using appropriate investigative techniques, such as:</t>
  </si>
  <si>
    <t>Does your root cause identification include using appropriate investigative techniques, such as:</t>
  </si>
  <si>
    <t>Does your investigation cover events in relation to the ‘attacker kill chain’ (ie reconnaissance, weaponize, deliver, exploit, install, command &amp; control and act on objectives)?</t>
  </si>
  <si>
    <t>Does your investigation link to wider problem management activities, such as those used in service management (eg ITIL approach)?</t>
  </si>
  <si>
    <t>How long attackers were in systems before detection?</t>
  </si>
  <si>
    <t>What actions attackers took and planned to take</t>
  </si>
  <si>
    <t>i</t>
  </si>
  <si>
    <t>Is communication to stakeholders about lessons learned used to:</t>
  </si>
  <si>
    <t>Help identify any gaps that remain and proposed efforts to mitigate them?</t>
  </si>
  <si>
    <t>Inform strategic security goals?</t>
  </si>
  <si>
    <t>When updating controls, do you consider the attack vectors causing most concern, which often include:</t>
  </si>
  <si>
    <t>When updating controls, do you:</t>
  </si>
  <si>
    <t>Consider their effectiveness in relation to events in the ‘attacker kill chain’ (ie reconnaissance, weaponize, deliver, exploit, install, command &amp; control and act on objectives)?</t>
  </si>
  <si>
    <t>Review implications for tactical and short term security projects?</t>
  </si>
  <si>
    <t>Business intelligence initiatives?</t>
  </si>
  <si>
    <t>Address attribution (eg their ability to bundle data together to produce meaningful conclusions)</t>
  </si>
  <si>
    <t>Does your trend analysis:</t>
  </si>
  <si>
    <t>Cover all types of technology, rather than just particular types or suppliers (ie it is technology agnostic)?</t>
  </si>
  <si>
    <t>Evaluate the mean time of cyber security incident investigations (ie how long each investigation took to identify, respond to and recover from incidents)</t>
  </si>
  <si>
    <t>Check weighting</t>
  </si>
  <si>
    <t>People, Process, Technology and Information</t>
  </si>
  <si>
    <r>
      <rPr>
        <i/>
        <sz val="11"/>
        <color theme="1"/>
        <rFont val="Calibri"/>
        <family val="2"/>
        <scheme val="minor"/>
      </rPr>
      <t>Note:</t>
    </r>
    <r>
      <rPr>
        <sz val="11"/>
        <color theme="1"/>
        <rFont val="Calibri"/>
        <family val="2"/>
        <scheme val="minor"/>
      </rPr>
      <t xml:space="preserve"> The maturity of the cyber security incident response capability can play a significant role in determining the level of third-party involvement required during a breach investigation and eradication event. Organisations with mature cyber security incident response capabilities may conduct most of their operations in-house, while those who are less mature may depend entirely on third parties.</t>
    </r>
  </si>
  <si>
    <t>Many organisations are extremely concerned about potential and actual cyber security attacks, both on their own organisations and in ones similar to them. Dealing with cyber security incidents – particularly sophisticated cyber security attacks – can be a very difficult task, even for the most advanced organisations. Your organisation should therefore develop an appropriate cyber security incident response capability, which will enable you to adopt a systematic, structured approach to cyber security incident response.</t>
  </si>
  <si>
    <t>However, many organisations do not know their state of readiness to be able to respond to a cyber security incident in a fast, effective manner. One of the best ways to help determine this is to measure the level of maturity of your cyber security incident response capability in terms of:</t>
  </si>
  <si>
    <r>
      <t xml:space="preserve">Instructions on how the tool works and how it can be used can be found on the </t>
    </r>
    <r>
      <rPr>
        <b/>
        <i/>
        <sz val="11"/>
        <color theme="1"/>
        <rFont val="Calibri"/>
        <family val="2"/>
        <scheme val="minor"/>
      </rPr>
      <t>Guidelines</t>
    </r>
    <r>
      <rPr>
        <sz val="11"/>
        <color theme="1"/>
        <rFont val="Calibri"/>
        <family val="2"/>
        <scheme val="minor"/>
      </rPr>
      <t xml:space="preserve"> worksheet.</t>
    </r>
  </si>
  <si>
    <t>CREST would like to extend its special thanks to those CREST member organisations and third parties who took part in interviews, participated in the workshop or completed questionnaires.</t>
  </si>
  <si>
    <t xml:space="preserve">This tool enables a detailed assessment to be made about the level of maturity of your cyber security incident response capability, based on the response given to a series of detailed questions associated with each of the 15 steps. </t>
  </si>
  <si>
    <r>
      <rPr>
        <b/>
        <i/>
        <sz val="11"/>
        <color theme="1"/>
        <rFont val="Calibri"/>
        <family val="2"/>
        <scheme val="minor"/>
      </rPr>
      <t>Step 1</t>
    </r>
    <r>
      <rPr>
        <sz val="11"/>
        <color theme="1"/>
        <rFont val="Calibri"/>
        <family val="2"/>
        <scheme val="minor"/>
      </rPr>
      <t xml:space="preserve"> - Complete the details for the environment being assessed in the </t>
    </r>
    <r>
      <rPr>
        <i/>
        <sz val="11"/>
        <color theme="1"/>
        <rFont val="Calibri"/>
        <family val="2"/>
        <scheme val="minor"/>
      </rPr>
      <t>Profile and Scope</t>
    </r>
    <r>
      <rPr>
        <sz val="11"/>
        <color theme="1"/>
        <rFont val="Calibri"/>
        <family val="2"/>
        <scheme val="minor"/>
      </rPr>
      <t xml:space="preserve"> worksheet using the text boxes and drop-down lists provided. The name entered for </t>
    </r>
    <r>
      <rPr>
        <i/>
        <sz val="11"/>
        <color theme="1"/>
        <rFont val="Calibri"/>
        <family val="2"/>
        <scheme val="minor"/>
      </rPr>
      <t xml:space="preserve">Name of Area of Assessment </t>
    </r>
    <r>
      <rPr>
        <sz val="11"/>
        <color theme="1"/>
        <rFont val="Calibri"/>
        <family val="2"/>
        <scheme val="minor"/>
      </rPr>
      <t xml:space="preserve">will automatically appear on the four </t>
    </r>
    <r>
      <rPr>
        <i/>
        <sz val="11"/>
        <color theme="1"/>
        <rFont val="Calibri"/>
        <family val="2"/>
        <scheme val="minor"/>
      </rPr>
      <t>Results</t>
    </r>
    <r>
      <rPr>
        <sz val="11"/>
        <color theme="1"/>
        <rFont val="Calibri"/>
        <family val="2"/>
        <scheme val="minor"/>
      </rPr>
      <t xml:space="preserve"> worksheets.</t>
    </r>
  </si>
  <si>
    <r>
      <rPr>
        <i/>
        <sz val="11"/>
        <color theme="1"/>
        <rFont val="Calibri"/>
        <family val="2"/>
        <scheme val="minor"/>
      </rPr>
      <t>Note:</t>
    </r>
    <r>
      <rPr>
        <sz val="11"/>
        <color theme="1"/>
        <rFont val="Calibri"/>
        <family val="2"/>
        <scheme val="minor"/>
      </rPr>
      <t xml:space="preserve"> You can assign greater importance to the results of particular questions by modifying their weighting factors using the drop-down lists on the </t>
    </r>
    <r>
      <rPr>
        <i/>
        <sz val="11"/>
        <color theme="1"/>
        <rFont val="Calibri"/>
        <family val="2"/>
        <scheme val="minor"/>
      </rPr>
      <t>Weightings</t>
    </r>
    <r>
      <rPr>
        <sz val="11"/>
        <color theme="1"/>
        <rFont val="Calibri"/>
        <family val="2"/>
        <scheme val="minor"/>
      </rPr>
      <t xml:space="preserve"> worksheet. However, the default settings for each weighting factor have been carefully pre-assigned by CREST, so typically these would not need to be changed.</t>
    </r>
  </si>
  <si>
    <r>
      <rPr>
        <b/>
        <i/>
        <sz val="11"/>
        <color theme="1"/>
        <rFont val="Calibri"/>
        <family val="2"/>
        <scheme val="minor"/>
      </rPr>
      <t>Step 3</t>
    </r>
    <r>
      <rPr>
        <sz val="11"/>
        <color theme="1"/>
        <rFont val="Calibri"/>
        <family val="2"/>
        <scheme val="minor"/>
      </rPr>
      <t xml:space="preserve"> - Carry out the assessment for each of the three phases by answering the questions in the corresponding </t>
    </r>
    <r>
      <rPr>
        <i/>
        <sz val="11"/>
        <color theme="1"/>
        <rFont val="Calibri"/>
        <family val="2"/>
        <scheme val="minor"/>
      </rPr>
      <t>Assessment</t>
    </r>
    <r>
      <rPr>
        <sz val="11"/>
        <color theme="1"/>
        <rFont val="Calibri"/>
        <family val="2"/>
        <scheme val="minor"/>
      </rPr>
      <t xml:space="preserve"> worksheets. Details of any supporting evidence for your responses should be documented in the </t>
    </r>
    <r>
      <rPr>
        <i/>
        <sz val="11"/>
        <color theme="1"/>
        <rFont val="Calibri"/>
        <family val="2"/>
        <scheme val="minor"/>
      </rPr>
      <t>Evidence supplied</t>
    </r>
    <r>
      <rPr>
        <sz val="11"/>
        <color theme="1"/>
        <rFont val="Calibri"/>
        <family val="2"/>
        <scheme val="minor"/>
      </rPr>
      <t xml:space="preserve"> column and any additional comments recorded in the </t>
    </r>
    <r>
      <rPr>
        <i/>
        <sz val="11"/>
        <color theme="1"/>
        <rFont val="Calibri"/>
        <family val="2"/>
        <scheme val="minor"/>
      </rPr>
      <t>Comments</t>
    </r>
    <r>
      <rPr>
        <sz val="11"/>
        <color theme="1"/>
        <rFont val="Calibri"/>
        <family val="2"/>
        <scheme val="minor"/>
      </rPr>
      <t xml:space="preserve"> column. </t>
    </r>
  </si>
  <si>
    <t>Basic</t>
  </si>
  <si>
    <r>
      <rPr>
        <b/>
        <i/>
        <sz val="11"/>
        <color theme="1"/>
        <rFont val="Calibri"/>
        <family val="2"/>
        <scheme val="minor"/>
      </rPr>
      <t>Step 2</t>
    </r>
    <r>
      <rPr>
        <sz val="11"/>
        <color theme="1"/>
        <rFont val="Calibri"/>
        <family val="2"/>
        <scheme val="minor"/>
      </rPr>
      <t xml:space="preserve"> - Select the target level of maturity required for the environment being assessed </t>
    </r>
    <r>
      <rPr>
        <i/>
        <sz val="11"/>
        <color theme="1"/>
        <rFont val="Calibri"/>
        <family val="2"/>
        <scheme val="minor"/>
      </rPr>
      <t>(Basic,</t>
    </r>
    <r>
      <rPr>
        <sz val="11"/>
        <color theme="1"/>
        <rFont val="Calibri"/>
        <family val="2"/>
        <scheme val="minor"/>
      </rPr>
      <t xml:space="preserve"> </t>
    </r>
    <r>
      <rPr>
        <i/>
        <sz val="11"/>
        <color theme="1"/>
        <rFont val="Calibri"/>
        <family val="2"/>
        <scheme val="minor"/>
      </rPr>
      <t>Important</t>
    </r>
    <r>
      <rPr>
        <sz val="11"/>
        <color theme="1"/>
        <rFont val="Calibri"/>
        <family val="2"/>
        <scheme val="minor"/>
      </rPr>
      <t xml:space="preserve"> or </t>
    </r>
    <r>
      <rPr>
        <i/>
        <sz val="11"/>
        <color theme="1"/>
        <rFont val="Calibri"/>
        <family val="2"/>
        <scheme val="minor"/>
      </rPr>
      <t>Critical)</t>
    </r>
    <r>
      <rPr>
        <sz val="11"/>
        <color theme="1"/>
        <rFont val="Calibri"/>
        <family val="2"/>
        <scheme val="minor"/>
      </rPr>
      <t xml:space="preserve"> by clicking on the appropriate option button in the </t>
    </r>
    <r>
      <rPr>
        <i/>
        <sz val="11"/>
        <color theme="1"/>
        <rFont val="Calibri"/>
        <family val="2"/>
        <scheme val="minor"/>
      </rPr>
      <t>Targets</t>
    </r>
    <r>
      <rPr>
        <sz val="11"/>
        <color theme="1"/>
        <rFont val="Calibri"/>
        <family val="2"/>
        <scheme val="minor"/>
      </rPr>
      <t xml:space="preserve"> worksheet. One of four target profiles can be chosen, and the associated maturity level for each step can be modified by editing the values in the right-hand table. The default profile is </t>
    </r>
    <r>
      <rPr>
        <i/>
        <sz val="11"/>
        <color theme="1"/>
        <rFont val="Calibri"/>
        <family val="2"/>
        <scheme val="minor"/>
      </rPr>
      <t>Basic</t>
    </r>
    <r>
      <rPr>
        <sz val="11"/>
        <color theme="1"/>
        <rFont val="Calibri"/>
        <family val="2"/>
        <scheme val="minor"/>
      </rPr>
      <t>.</t>
    </r>
  </si>
  <si>
    <t>Your cyber security incident response capability should consist of appropriately skilled people guided by well-designed, repeatable processes and effective use of relevant technologies that will enable you to conduct a thorough investigation and successfully eradicate adversaries who are deeply embedded in your environment.</t>
  </si>
  <si>
    <t>Cyber Security Incident Response 
Detailed Maturity Assessment Tool</t>
  </si>
  <si>
    <r>
      <rPr>
        <i/>
        <sz val="11"/>
        <color theme="1"/>
        <rFont val="Calibri"/>
        <family val="2"/>
        <scheme val="minor"/>
      </rPr>
      <t>Note:</t>
    </r>
    <r>
      <rPr>
        <sz val="11"/>
        <color theme="1"/>
        <rFont val="Calibri"/>
        <family val="2"/>
        <scheme val="minor"/>
      </rPr>
      <t xml:space="preserve"> There is also a </t>
    </r>
    <r>
      <rPr>
        <i/>
        <sz val="11"/>
        <color theme="1"/>
        <rFont val="Calibri"/>
        <family val="2"/>
        <scheme val="minor"/>
      </rPr>
      <t>High-level Maturity Assessment Tool</t>
    </r>
    <r>
      <rPr>
        <sz val="11"/>
        <color theme="1"/>
        <rFont val="Calibri"/>
        <family val="2"/>
        <scheme val="minor"/>
      </rPr>
      <t xml:space="preserve"> available, which allows an assessment to be made to determine the level of maturity of your cyber security incident response capability at a high level, based on a simple selection of the level of maturity for each of the 15 steps.</t>
    </r>
  </si>
  <si>
    <t>This assessment tool provides a mechanism for carrying out an assessment of the level of maturity an organisation has for their cyber security incident response capability at a detailed level. It can be used to assess your state of readiness in being able to respond to a cyber security incident in a fast, effective and secure manner.</t>
  </si>
  <si>
    <t>Credits</t>
  </si>
  <si>
    <t xml:space="preserve">This tool has been developed for CREST by </t>
  </si>
  <si>
    <t>© CREST 2014</t>
  </si>
  <si>
    <t xml:space="preserve">Consequently, the level of maturity your organisation has in cyber security incident response should be reviewed in context and compared to your actual requirements for such a capability. The maturity of your organisation can then be compared with other similar organisation to help determine if the level of maturity is appropriate. </t>
  </si>
  <si>
    <t>A weighting factor can be set to give the results to particular questions more importance than others. The answers to the questions are then used by the tool to generate the relevant levels of maturity for each of the steps, based on a carefully designed algorithm that takes account of both the level of response to each question and the question's given weighting.</t>
  </si>
  <si>
    <r>
      <rPr>
        <b/>
        <i/>
        <sz val="11"/>
        <color theme="1"/>
        <rFont val="Calibri"/>
        <family val="2"/>
        <scheme val="minor"/>
      </rPr>
      <t>Step 4</t>
    </r>
    <r>
      <rPr>
        <sz val="11"/>
        <color theme="1"/>
        <rFont val="Calibri"/>
        <family val="2"/>
        <scheme val="minor"/>
      </rPr>
      <t xml:space="preserve"> - Review a summary of the results using the </t>
    </r>
    <r>
      <rPr>
        <i/>
        <sz val="11"/>
        <color theme="1"/>
        <rFont val="Calibri"/>
        <family val="2"/>
        <scheme val="minor"/>
      </rPr>
      <t>Aggregated Results</t>
    </r>
    <r>
      <rPr>
        <sz val="11"/>
        <color theme="1"/>
        <rFont val="Calibri"/>
        <family val="2"/>
        <scheme val="minor"/>
      </rPr>
      <t xml:space="preserve"> worksheet to gain a high level picture of the overall level of maturity for the environment assessed.</t>
    </r>
  </si>
  <si>
    <r>
      <rPr>
        <b/>
        <i/>
        <sz val="11"/>
        <color theme="1"/>
        <rFont val="Calibri"/>
        <family val="2"/>
        <scheme val="minor"/>
      </rPr>
      <t>Step 5</t>
    </r>
    <r>
      <rPr>
        <sz val="11"/>
        <color theme="1"/>
        <rFont val="Calibri"/>
        <family val="2"/>
        <scheme val="minor"/>
      </rPr>
      <t xml:space="preserve"> - Investigate results at a detailed level by using the appropriate </t>
    </r>
    <r>
      <rPr>
        <i/>
        <sz val="11"/>
        <color theme="1"/>
        <rFont val="Calibri"/>
        <family val="2"/>
        <scheme val="minor"/>
      </rPr>
      <t>Results</t>
    </r>
    <r>
      <rPr>
        <sz val="11"/>
        <color theme="1"/>
        <rFont val="Calibri"/>
        <family val="2"/>
        <scheme val="minor"/>
      </rPr>
      <t xml:space="preserve"> worksheet to understand the level of maturity for particular topics or questions.</t>
    </r>
  </si>
  <si>
    <t>detail_maturity_score</t>
  </si>
  <si>
    <t>maturity_response_frame</t>
  </si>
  <si>
    <t>sector_responses</t>
  </si>
  <si>
    <t>size_responses</t>
  </si>
  <si>
    <t>weighting_response_reverse</t>
  </si>
  <si>
    <t>weighting_responses</t>
  </si>
  <si>
    <t>weighting_scores</t>
  </si>
  <si>
    <t>MMAT_Header_Text</t>
  </si>
  <si>
    <t>MMAT_Results</t>
  </si>
  <si>
    <t>MMAT_Text_Ref</t>
  </si>
  <si>
    <t>Contents_Headings</t>
  </si>
  <si>
    <t>Contents_Text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</si>
</sst>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
    <numFmt numFmtId="166" formatCode="yyyy\-mm\-dd;@"/>
  </numFmts>
  <fonts count="36" x14ac:knownFonts="1">
    <font>
      <sz val="11"/>
      <color theme="1"/>
      <name val="Calibri"/>
      <family val="2"/>
      <scheme val="minor"/>
    </font>
    <font>
      <sz val="10"/>
      <name val="Arial"/>
      <family val="2"/>
    </font>
    <font>
      <sz val="10"/>
      <name val="Calibri"/>
      <family val="2"/>
      <scheme val="minor"/>
    </font>
    <font>
      <b/>
      <sz val="14"/>
      <name val="Calibri"/>
      <family val="2"/>
      <scheme val="minor"/>
    </font>
    <font>
      <sz val="12"/>
      <name val="Calibri"/>
      <family val="2"/>
      <scheme val="minor"/>
    </font>
    <font>
      <i/>
      <sz val="10"/>
      <name val="Calibri"/>
      <family val="2"/>
      <scheme val="minor"/>
    </font>
    <font>
      <sz val="10"/>
      <name val="Verdana"/>
      <family val="2"/>
    </font>
    <font>
      <b/>
      <sz val="10"/>
      <name val="Calibri"/>
      <family val="2"/>
      <scheme val="minor"/>
    </font>
    <font>
      <b/>
      <sz val="11"/>
      <color theme="1"/>
      <name val="Calibri"/>
      <family val="2"/>
      <scheme val="minor"/>
    </font>
    <font>
      <sz val="11"/>
      <color theme="0"/>
      <name val="Calibri"/>
      <family val="2"/>
      <scheme val="minor"/>
    </font>
    <font>
      <sz val="36"/>
      <color theme="1"/>
      <name val="Calibri"/>
      <family val="2"/>
      <scheme val="minor"/>
    </font>
    <font>
      <b/>
      <sz val="15"/>
      <color theme="3"/>
      <name val="Calibri"/>
      <family val="2"/>
      <scheme val="minor"/>
    </font>
    <font>
      <b/>
      <sz val="13"/>
      <color theme="3"/>
      <name val="Calibri"/>
      <family val="2"/>
      <scheme val="minor"/>
    </font>
    <font>
      <b/>
      <u/>
      <sz val="15"/>
      <color theme="3"/>
      <name val="Calibri"/>
      <family val="2"/>
      <scheme val="minor"/>
    </font>
    <font>
      <sz val="20"/>
      <color theme="3"/>
      <name val="Calibri"/>
      <family val="2"/>
      <scheme val="minor"/>
    </font>
    <font>
      <sz val="11"/>
      <name val="Calibri"/>
      <family val="2"/>
      <scheme val="minor"/>
    </font>
    <font>
      <b/>
      <sz val="14"/>
      <color theme="0"/>
      <name val="Calibri"/>
      <family val="2"/>
      <scheme val="minor"/>
    </font>
    <font>
      <sz val="25"/>
      <color rgb="FF1F497D"/>
      <name val="Calibri"/>
      <family val="2"/>
      <scheme val="minor"/>
    </font>
    <font>
      <sz val="20"/>
      <color theme="0"/>
      <name val="Calibri"/>
      <family val="2"/>
      <scheme val="minor"/>
    </font>
    <font>
      <b/>
      <sz val="12"/>
      <color theme="1"/>
      <name val="Calibri"/>
      <family val="2"/>
      <scheme val="minor"/>
    </font>
    <font>
      <sz val="14"/>
      <name val="Calibri"/>
      <family val="2"/>
      <scheme val="minor"/>
    </font>
    <font>
      <sz val="18"/>
      <color theme="0"/>
      <name val="Calibri"/>
      <family val="2"/>
      <scheme val="minor"/>
    </font>
    <font>
      <b/>
      <sz val="16"/>
      <color theme="0"/>
      <name val="Calibri"/>
      <family val="2"/>
      <scheme val="minor"/>
    </font>
    <font>
      <sz val="14"/>
      <color theme="0"/>
      <name val="Calibri"/>
      <family val="2"/>
      <scheme val="minor"/>
    </font>
    <font>
      <b/>
      <sz val="14"/>
      <color rgb="FFFF0000"/>
      <name val="Calibri"/>
      <family val="2"/>
      <scheme val="minor"/>
    </font>
    <font>
      <sz val="15"/>
      <color theme="1"/>
      <name val="Calibri"/>
      <family val="2"/>
      <scheme val="minor"/>
    </font>
    <font>
      <sz val="14"/>
      <color theme="1"/>
      <name val="Calibri"/>
      <family val="2"/>
      <scheme val="minor"/>
    </font>
    <font>
      <sz val="10"/>
      <color theme="3"/>
      <name val="Calibri"/>
      <family val="2"/>
      <scheme val="minor"/>
    </font>
    <font>
      <sz val="9"/>
      <color theme="1"/>
      <name val="Calibri"/>
      <family val="2"/>
      <scheme val="minor"/>
    </font>
    <font>
      <sz val="9"/>
      <name val="Calibri"/>
      <family val="2"/>
      <scheme val="minor"/>
    </font>
    <font>
      <sz val="8"/>
      <color rgb="FF000000"/>
      <name val="Tahoma"/>
      <family val="2"/>
    </font>
    <font>
      <b/>
      <sz val="11"/>
      <color theme="3"/>
      <name val="Calibri"/>
      <family val="2"/>
      <scheme val="minor"/>
    </font>
    <font>
      <b/>
      <sz val="11"/>
      <color rgb="FFFF0000"/>
      <name val="Calibri"/>
      <family val="2"/>
      <scheme val="minor"/>
    </font>
    <font>
      <b/>
      <sz val="11"/>
      <color rgb="FF00B050"/>
      <name val="Calibri"/>
      <family val="2"/>
      <scheme val="minor"/>
    </font>
    <font>
      <i/>
      <sz val="11"/>
      <color theme="1"/>
      <name val="Calibri"/>
      <family val="2"/>
      <scheme val="minor"/>
    </font>
    <font>
      <b/>
      <i/>
      <sz val="11"/>
      <color theme="1"/>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3" tint="0.79998168889431442"/>
        <bgColor indexed="64"/>
      </patternFill>
    </fill>
    <fill>
      <patternFill patternType="solid">
        <fgColor rgb="FFE87727"/>
        <bgColor indexed="64"/>
      </patternFill>
    </fill>
    <fill>
      <patternFill patternType="solid">
        <fgColor rgb="FF41AD48"/>
        <bgColor indexed="64"/>
      </patternFill>
    </fill>
    <fill>
      <patternFill patternType="solid">
        <fgColor rgb="FF25408F"/>
        <bgColor indexed="64"/>
      </patternFill>
    </fill>
    <fill>
      <patternFill patternType="solid">
        <fgColor rgb="FF727375"/>
        <bgColor indexed="64"/>
      </patternFill>
    </fill>
    <fill>
      <patternFill patternType="solid">
        <fgColor rgb="FF921B1D"/>
        <bgColor indexed="64"/>
      </patternFill>
    </fill>
    <fill>
      <patternFill patternType="solid">
        <fgColor theme="3"/>
        <bgColor indexed="64"/>
      </patternFill>
    </fill>
    <fill>
      <patternFill patternType="solid">
        <fgColor theme="9" tint="0.59999389629810485"/>
        <bgColor indexed="64"/>
      </patternFill>
    </fill>
    <fill>
      <patternFill patternType="solid">
        <fgColor theme="8" tint="0.79998168889431442"/>
        <bgColor indexed="64"/>
      </patternFill>
    </fill>
  </fills>
  <borders count="54">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ck">
        <color rgb="FF25408F"/>
      </left>
      <right style="thick">
        <color rgb="FF25408F"/>
      </right>
      <top style="thick">
        <color rgb="FF25408F"/>
      </top>
      <bottom style="thick">
        <color rgb="FF25408F"/>
      </bottom>
      <diagonal/>
    </border>
    <border>
      <left/>
      <right/>
      <top/>
      <bottom style="medium">
        <color theme="4" tint="0.39997558519241921"/>
      </bottom>
      <diagonal/>
    </border>
    <border>
      <left style="thin">
        <color indexed="64"/>
      </left>
      <right/>
      <top/>
      <bottom style="medium">
        <color theme="4" tint="0.39997558519241921"/>
      </bottom>
      <diagonal/>
    </border>
    <border>
      <left style="thin">
        <color theme="0" tint="-0.499984740745262"/>
      </left>
      <right/>
      <top/>
      <bottom/>
      <diagonal/>
    </border>
    <border>
      <left/>
      <right/>
      <top style="thin">
        <color theme="0" tint="-0.34998626667073579"/>
      </top>
      <bottom style="thin">
        <color theme="0" tint="-0.34998626667073579"/>
      </bottom>
      <diagonal/>
    </border>
    <border>
      <left style="thin">
        <color theme="0" tint="-0.499984740745262"/>
      </left>
      <right/>
      <top style="thin">
        <color theme="0" tint="-0.34998626667073579"/>
      </top>
      <bottom style="thin">
        <color theme="0" tint="-0.34998626667073579"/>
      </bottom>
      <diagonal/>
    </border>
    <border>
      <left/>
      <right/>
      <top style="thin">
        <color theme="0" tint="-0.34998626667073579"/>
      </top>
      <bottom/>
      <diagonal/>
    </border>
    <border>
      <left style="thin">
        <color theme="0" tint="-0.499984740745262"/>
      </left>
      <right/>
      <top style="thin">
        <color theme="0" tint="-0.34998626667073579"/>
      </top>
      <bottom/>
      <diagonal/>
    </border>
    <border>
      <left/>
      <right/>
      <top/>
      <bottom style="thin">
        <color theme="0" tint="-0.34998626667073579"/>
      </bottom>
      <diagonal/>
    </border>
    <border>
      <left style="thin">
        <color theme="0" tint="-0.499984740745262"/>
      </left>
      <right/>
      <top/>
      <bottom style="thin">
        <color theme="0" tint="-0.34998626667073579"/>
      </bottom>
      <diagonal/>
    </border>
    <border>
      <left style="thin">
        <color theme="0" tint="-0.499984740745262"/>
      </left>
      <right/>
      <top/>
      <bottom style="medium">
        <color theme="0"/>
      </bottom>
      <diagonal/>
    </border>
    <border>
      <left/>
      <right/>
      <top/>
      <bottom style="medium">
        <color theme="0"/>
      </bottom>
      <diagonal/>
    </border>
    <border>
      <left style="thin">
        <color theme="0" tint="-0.34998626667073579"/>
      </left>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diagonal/>
    </border>
    <border>
      <left/>
      <right/>
      <top/>
      <bottom style="thin">
        <color theme="0" tint="-0.499984740745262"/>
      </bottom>
      <diagonal/>
    </border>
    <border>
      <left style="thin">
        <color theme="0" tint="-0.499984740745262"/>
      </left>
      <right/>
      <top/>
      <bottom style="thin">
        <color theme="0" tint="-0.499984740745262"/>
      </bottom>
      <diagonal/>
    </border>
    <border>
      <left/>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1" fillId="0" borderId="0"/>
    <xf numFmtId="0" fontId="6" fillId="0" borderId="0"/>
    <xf numFmtId="0" fontId="11" fillId="0" borderId="7" applyNumberFormat="0" applyFill="0" applyAlignment="0" applyProtection="0"/>
    <xf numFmtId="0" fontId="12" fillId="0" borderId="8" applyNumberFormat="0" applyFill="0" applyAlignment="0" applyProtection="0"/>
    <xf numFmtId="0" fontId="31" fillId="0" borderId="16" applyNumberFormat="0" applyFill="0" applyAlignment="0" applyProtection="0"/>
  </cellStyleXfs>
  <cellXfs count="345">
    <xf numFmtId="0" fontId="0" fillId="0" borderId="0" xfId="0"/>
    <xf numFmtId="0" fontId="2" fillId="0" borderId="0" xfId="1" applyFont="1" applyFill="1" applyBorder="1" applyAlignment="1" applyProtection="1">
      <alignment vertical="top" wrapText="1"/>
    </xf>
    <xf numFmtId="1" fontId="4" fillId="0" borderId="0" xfId="1" applyNumberFormat="1" applyFont="1" applyFill="1" applyBorder="1" applyAlignment="1" applyProtection="1">
      <alignment horizontal="left" vertical="center"/>
    </xf>
    <xf numFmtId="1" fontId="5" fillId="0" borderId="0" xfId="1" applyNumberFormat="1" applyFont="1" applyFill="1" applyBorder="1" applyAlignment="1" applyProtection="1">
      <alignment horizontal="left" vertical="center"/>
    </xf>
    <xf numFmtId="0" fontId="2" fillId="0" borderId="0" xfId="1" applyFont="1" applyBorder="1" applyProtection="1"/>
    <xf numFmtId="0" fontId="2" fillId="0" borderId="0" xfId="1" applyFont="1" applyFill="1" applyBorder="1" applyProtection="1"/>
    <xf numFmtId="0" fontId="8" fillId="3" borderId="4" xfId="0" applyFont="1" applyFill="1" applyBorder="1" applyAlignment="1">
      <alignment vertical="top" wrapText="1"/>
    </xf>
    <xf numFmtId="0" fontId="8" fillId="0" borderId="0" xfId="0" applyFont="1" applyAlignment="1">
      <alignment vertical="center"/>
    </xf>
    <xf numFmtId="0" fontId="0" fillId="0" borderId="4" xfId="0" applyBorder="1" applyAlignment="1">
      <alignment vertical="center" wrapText="1"/>
    </xf>
    <xf numFmtId="0" fontId="0" fillId="0" borderId="0" xfId="0" applyAlignment="1">
      <alignment horizontal="left"/>
    </xf>
    <xf numFmtId="0" fontId="0" fillId="0" borderId="0" xfId="0" applyAlignment="1">
      <alignment vertical="center"/>
    </xf>
    <xf numFmtId="0" fontId="12" fillId="0" borderId="0" xfId="4" applyBorder="1"/>
    <xf numFmtId="0" fontId="11" fillId="0" borderId="0" xfId="3" applyBorder="1"/>
    <xf numFmtId="0" fontId="0" fillId="0" borderId="0" xfId="0"/>
    <xf numFmtId="0" fontId="13" fillId="0" borderId="0" xfId="3" applyFont="1" applyBorder="1" applyAlignment="1">
      <alignment vertical="center"/>
    </xf>
    <xf numFmtId="0" fontId="2" fillId="0" borderId="1" xfId="1" applyFont="1" applyFill="1" applyBorder="1" applyProtection="1"/>
    <xf numFmtId="0" fontId="2" fillId="2" borderId="2" xfId="1" applyFont="1" applyFill="1" applyBorder="1" applyAlignment="1" applyProtection="1">
      <alignment vertical="center" wrapText="1"/>
    </xf>
    <xf numFmtId="0" fontId="3" fillId="2" borderId="2" xfId="1" applyFont="1" applyFill="1" applyBorder="1" applyAlignment="1" applyProtection="1">
      <alignment horizontal="left" vertical="center" wrapText="1"/>
    </xf>
    <xf numFmtId="0" fontId="2" fillId="2" borderId="2" xfId="1" applyFont="1" applyFill="1" applyBorder="1" applyAlignment="1" applyProtection="1">
      <alignment vertical="center"/>
    </xf>
    <xf numFmtId="0" fontId="0" fillId="0" borderId="0" xfId="0" applyFill="1"/>
    <xf numFmtId="0" fontId="10" fillId="0" borderId="0" xfId="0" applyFont="1" applyAlignment="1">
      <alignment horizontal="center" vertical="center" wrapText="1"/>
    </xf>
    <xf numFmtId="0" fontId="0" fillId="0" borderId="0" xfId="0" applyBorder="1"/>
    <xf numFmtId="0" fontId="0" fillId="0" borderId="0" xfId="0" applyProtection="1"/>
    <xf numFmtId="0" fontId="16" fillId="6" borderId="4" xfId="0" applyFont="1" applyFill="1" applyBorder="1" applyAlignment="1">
      <alignment vertical="center" wrapText="1"/>
    </xf>
    <xf numFmtId="0" fontId="16" fillId="5" borderId="4" xfId="0" applyFont="1" applyFill="1" applyBorder="1" applyAlignment="1">
      <alignment vertical="center" wrapText="1"/>
    </xf>
    <xf numFmtId="0" fontId="16" fillId="4" borderId="4" xfId="0" applyFont="1" applyFill="1" applyBorder="1" applyAlignment="1">
      <alignment vertical="center" wrapText="1"/>
    </xf>
    <xf numFmtId="165" fontId="9" fillId="0" borderId="0" xfId="0" applyNumberFormat="1" applyFont="1" applyBorder="1" applyAlignment="1">
      <alignment vertical="center" wrapText="1"/>
    </xf>
    <xf numFmtId="165" fontId="9" fillId="0" borderId="1" xfId="0" applyNumberFormat="1" applyFont="1" applyBorder="1" applyAlignment="1">
      <alignment vertical="center" wrapText="1"/>
    </xf>
    <xf numFmtId="165" fontId="9" fillId="0" borderId="10" xfId="0" applyNumberFormat="1" applyFont="1" applyBorder="1" applyAlignment="1" applyProtection="1">
      <alignment vertical="center" wrapText="1"/>
    </xf>
    <xf numFmtId="165" fontId="9" fillId="0" borderId="12" xfId="0" applyNumberFormat="1" applyFont="1" applyBorder="1" applyAlignment="1" applyProtection="1">
      <alignment vertical="center" wrapText="1"/>
    </xf>
    <xf numFmtId="164" fontId="0" fillId="0" borderId="11" xfId="0" applyNumberFormat="1" applyBorder="1" applyAlignment="1" applyProtection="1">
      <alignment horizontal="center" vertical="center"/>
    </xf>
    <xf numFmtId="165" fontId="9" fillId="0" borderId="10" xfId="0" applyNumberFormat="1" applyFont="1" applyBorder="1" applyAlignment="1">
      <alignment vertical="center" wrapText="1"/>
    </xf>
    <xf numFmtId="164" fontId="0" fillId="0" borderId="11" xfId="0" applyNumberFormat="1" applyBorder="1" applyAlignment="1">
      <alignment horizontal="center" vertical="center"/>
    </xf>
    <xf numFmtId="0" fontId="0" fillId="0" borderId="4" xfId="0" applyBorder="1" applyAlignment="1">
      <alignment vertical="center"/>
    </xf>
    <xf numFmtId="0" fontId="0" fillId="0" borderId="9" xfId="0" applyBorder="1" applyAlignment="1">
      <alignment vertical="center"/>
    </xf>
    <xf numFmtId="0" fontId="0" fillId="0" borderId="5" xfId="0" applyBorder="1" applyAlignment="1">
      <alignment vertical="center"/>
    </xf>
    <xf numFmtId="0" fontId="0" fillId="0" borderId="14" xfId="0" applyBorder="1" applyAlignment="1">
      <alignment vertical="center"/>
    </xf>
    <xf numFmtId="0" fontId="0" fillId="0" borderId="3" xfId="0" applyBorder="1" applyAlignment="1">
      <alignment vertical="center" wrapText="1"/>
    </xf>
    <xf numFmtId="0" fontId="0" fillId="0" borderId="14" xfId="0" applyBorder="1" applyAlignment="1">
      <alignment vertical="center" wrapText="1"/>
    </xf>
    <xf numFmtId="0" fontId="11" fillId="0" borderId="0" xfId="3" applyBorder="1" applyAlignment="1">
      <alignment horizontal="center"/>
    </xf>
    <xf numFmtId="0" fontId="19" fillId="3" borderId="5" xfId="0" applyFont="1" applyFill="1" applyBorder="1" applyAlignment="1">
      <alignment vertical="center"/>
    </xf>
    <xf numFmtId="0" fontId="22" fillId="8" borderId="14" xfId="0" applyFont="1" applyFill="1" applyBorder="1" applyAlignment="1">
      <alignment vertical="center" wrapText="1"/>
    </xf>
    <xf numFmtId="0" fontId="2" fillId="0" borderId="1" xfId="1" applyFont="1" applyFill="1" applyBorder="1" applyAlignment="1" applyProtection="1">
      <alignment vertical="top" wrapText="1"/>
    </xf>
    <xf numFmtId="0" fontId="7" fillId="0" borderId="1" xfId="1" applyFont="1" applyFill="1" applyBorder="1" applyAlignment="1" applyProtection="1">
      <alignment vertical="top" wrapText="1"/>
    </xf>
    <xf numFmtId="0" fontId="15" fillId="0" borderId="1" xfId="1" applyFont="1" applyFill="1" applyBorder="1" applyAlignment="1" applyProtection="1">
      <alignment horizontal="left" vertical="center"/>
    </xf>
    <xf numFmtId="0" fontId="4" fillId="0" borderId="1" xfId="1" applyFont="1" applyFill="1" applyBorder="1" applyAlignment="1" applyProtection="1">
      <alignment horizontal="left" vertical="center" wrapText="1" indent="2"/>
    </xf>
    <xf numFmtId="0" fontId="2" fillId="0" borderId="2" xfId="1" applyFont="1" applyFill="1" applyBorder="1" applyAlignment="1" applyProtection="1">
      <alignment vertical="top" wrapText="1"/>
    </xf>
    <xf numFmtId="0" fontId="7" fillId="0" borderId="2" xfId="1" applyFont="1" applyFill="1" applyBorder="1" applyAlignment="1" applyProtection="1">
      <alignment vertical="top" wrapText="1"/>
    </xf>
    <xf numFmtId="0" fontId="15" fillId="0" borderId="2" xfId="1" applyFont="1" applyFill="1" applyBorder="1" applyAlignment="1" applyProtection="1">
      <alignment horizontal="left" vertical="center"/>
    </xf>
    <xf numFmtId="0" fontId="4" fillId="0" borderId="2" xfId="1" applyFont="1" applyFill="1" applyBorder="1" applyAlignment="1" applyProtection="1">
      <alignment horizontal="left" vertical="center" wrapText="1" indent="2"/>
    </xf>
    <xf numFmtId="0" fontId="2" fillId="0" borderId="2" xfId="1" applyFont="1" applyFill="1" applyBorder="1" applyProtection="1"/>
    <xf numFmtId="0" fontId="7" fillId="0" borderId="0" xfId="1" applyFont="1" applyFill="1" applyBorder="1" applyAlignment="1" applyProtection="1">
      <alignment vertical="top" wrapText="1"/>
    </xf>
    <xf numFmtId="0" fontId="15" fillId="0" borderId="0" xfId="1" applyFont="1" applyFill="1" applyBorder="1" applyAlignment="1" applyProtection="1">
      <alignment horizontal="left" vertical="center"/>
    </xf>
    <xf numFmtId="0" fontId="2" fillId="0" borderId="0" xfId="1" applyFont="1" applyFill="1" applyBorder="1" applyProtection="1">
      <protection locked="0"/>
    </xf>
    <xf numFmtId="0" fontId="0" fillId="0" borderId="0" xfId="0" applyProtection="1">
      <protection locked="0"/>
    </xf>
    <xf numFmtId="0" fontId="23" fillId="6" borderId="0" xfId="0" applyFont="1" applyFill="1" applyBorder="1" applyAlignment="1">
      <alignment horizontal="left" vertical="center" wrapText="1"/>
    </xf>
    <xf numFmtId="0" fontId="18" fillId="6" borderId="0" xfId="3" applyFont="1" applyFill="1" applyBorder="1" applyAlignment="1">
      <alignment horizontal="left" vertical="center"/>
    </xf>
    <xf numFmtId="0" fontId="24" fillId="2" borderId="2" xfId="1" applyFont="1" applyFill="1" applyBorder="1" applyAlignment="1" applyProtection="1">
      <alignment horizontal="left" vertical="center" indent="2"/>
    </xf>
    <xf numFmtId="0" fontId="25" fillId="0" borderId="0" xfId="0" applyFont="1" applyAlignment="1">
      <alignment horizontal="center"/>
    </xf>
    <xf numFmtId="0" fontId="18" fillId="6" borderId="0" xfId="3" applyFont="1" applyFill="1" applyBorder="1" applyAlignment="1" applyProtection="1">
      <alignment horizontal="left" vertical="center"/>
    </xf>
    <xf numFmtId="0" fontId="0" fillId="0" borderId="0" xfId="0" applyFill="1" applyProtection="1"/>
    <xf numFmtId="0" fontId="11" fillId="0" borderId="0" xfId="3" applyBorder="1" applyAlignment="1" applyProtection="1">
      <alignment horizontal="center"/>
    </xf>
    <xf numFmtId="0" fontId="25" fillId="0" borderId="0" xfId="0" applyFont="1" applyAlignment="1" applyProtection="1">
      <alignment horizontal="center"/>
    </xf>
    <xf numFmtId="0" fontId="25" fillId="0" borderId="0" xfId="0" applyFont="1" applyAlignment="1" applyProtection="1">
      <alignment horizontal="center" wrapText="1"/>
    </xf>
    <xf numFmtId="0" fontId="25" fillId="0" borderId="0" xfId="0" applyFont="1" applyProtection="1"/>
    <xf numFmtId="0" fontId="0" fillId="0" borderId="0" xfId="0" applyAlignment="1"/>
    <xf numFmtId="0" fontId="23" fillId="6" borderId="0" xfId="0" applyFont="1" applyFill="1" applyBorder="1" applyAlignment="1">
      <alignment horizontal="left" vertical="center"/>
    </xf>
    <xf numFmtId="0" fontId="26" fillId="0" borderId="0" xfId="0" applyFont="1" applyAlignment="1">
      <alignment horizontal="center"/>
    </xf>
    <xf numFmtId="0" fontId="23" fillId="6" borderId="0" xfId="0" applyFont="1" applyFill="1" applyBorder="1" applyAlignment="1">
      <alignment horizontal="center" vertical="center" wrapText="1"/>
    </xf>
    <xf numFmtId="0" fontId="27" fillId="6" borderId="0" xfId="3" applyFont="1" applyFill="1" applyBorder="1" applyAlignment="1">
      <alignment horizontal="left" vertical="center"/>
    </xf>
    <xf numFmtId="0" fontId="26" fillId="0" borderId="0" xfId="0" applyFont="1" applyAlignment="1" applyProtection="1">
      <alignment horizontal="center"/>
    </xf>
    <xf numFmtId="0" fontId="26" fillId="0" borderId="0" xfId="0" applyFont="1" applyAlignment="1" applyProtection="1">
      <alignment horizontal="center" wrapText="1"/>
    </xf>
    <xf numFmtId="0" fontId="23" fillId="9" borderId="0" xfId="0" applyFont="1" applyFill="1" applyAlignment="1">
      <alignment horizontal="center" vertical="center"/>
    </xf>
    <xf numFmtId="49" fontId="4" fillId="0" borderId="15" xfId="0" applyNumberFormat="1" applyFont="1" applyFill="1" applyBorder="1" applyAlignment="1" applyProtection="1">
      <alignment horizontal="center" vertical="center" wrapText="1"/>
      <protection locked="0"/>
    </xf>
    <xf numFmtId="1" fontId="0" fillId="0" borderId="11" xfId="0" applyNumberFormat="1" applyBorder="1" applyAlignment="1">
      <alignment horizontal="center" vertical="center"/>
    </xf>
    <xf numFmtId="1" fontId="0" fillId="0" borderId="13" xfId="0" applyNumberFormat="1" applyBorder="1" applyAlignment="1">
      <alignment horizontal="center" vertical="center"/>
    </xf>
    <xf numFmtId="166" fontId="29" fillId="0" borderId="4" xfId="1" applyNumberFormat="1" applyFont="1" applyFill="1" applyBorder="1" applyAlignment="1" applyProtection="1">
      <alignment horizontal="left" vertical="center" indent="1"/>
      <protection locked="0"/>
    </xf>
    <xf numFmtId="0" fontId="2" fillId="0" borderId="1" xfId="1" applyFont="1" applyFill="1" applyBorder="1" applyProtection="1">
      <protection locked="0"/>
    </xf>
    <xf numFmtId="0" fontId="2" fillId="0" borderId="0" xfId="1" applyFont="1" applyBorder="1" applyProtection="1">
      <protection locked="0"/>
    </xf>
    <xf numFmtId="0" fontId="2" fillId="2" borderId="2" xfId="1" applyFont="1" applyFill="1" applyBorder="1" applyAlignment="1" applyProtection="1">
      <alignment vertical="center"/>
      <protection locked="0"/>
    </xf>
    <xf numFmtId="0" fontId="2" fillId="0" borderId="2" xfId="1" applyFont="1" applyFill="1" applyBorder="1" applyProtection="1">
      <protection locked="0"/>
    </xf>
    <xf numFmtId="0" fontId="0" fillId="0" borderId="10" xfId="0" applyBorder="1"/>
    <xf numFmtId="0" fontId="18" fillId="6" borderId="0" xfId="3" applyFont="1" applyFill="1" applyBorder="1" applyAlignment="1" applyProtection="1">
      <alignment horizontal="left" vertical="center"/>
    </xf>
    <xf numFmtId="0" fontId="0" fillId="0" borderId="0" xfId="0" applyAlignment="1">
      <alignment horizontal="left" vertical="top" wrapText="1"/>
    </xf>
    <xf numFmtId="0" fontId="31" fillId="0" borderId="16" xfId="5" applyBorder="1"/>
    <xf numFmtId="49" fontId="18" fillId="6" borderId="0" xfId="3" applyNumberFormat="1" applyFont="1" applyFill="1" applyBorder="1" applyAlignment="1">
      <alignment horizontal="left" vertical="center"/>
    </xf>
    <xf numFmtId="0" fontId="18" fillId="6" borderId="0" xfId="3" applyFont="1" applyFill="1" applyBorder="1" applyAlignment="1">
      <alignment horizontal="left"/>
    </xf>
    <xf numFmtId="49" fontId="0" fillId="0" borderId="0" xfId="0" applyNumberFormat="1" applyAlignment="1">
      <alignment horizontal="left"/>
    </xf>
    <xf numFmtId="0" fontId="23" fillId="7" borderId="18" xfId="0" applyFont="1" applyFill="1" applyBorder="1" applyAlignment="1">
      <alignment vertical="center"/>
    </xf>
    <xf numFmtId="0" fontId="0" fillId="0" borderId="19" xfId="0" applyBorder="1" applyAlignment="1">
      <alignment horizontal="left"/>
    </xf>
    <xf numFmtId="49" fontId="0" fillId="0" borderId="19" xfId="0" applyNumberFormat="1" applyBorder="1" applyAlignment="1">
      <alignment horizontal="left"/>
    </xf>
    <xf numFmtId="0" fontId="0" fillId="0" borderId="19" xfId="0" applyBorder="1"/>
    <xf numFmtId="0" fontId="0" fillId="0" borderId="20" xfId="0" applyBorder="1" applyAlignment="1">
      <alignment horizontal="left" vertical="top" wrapText="1"/>
    </xf>
    <xf numFmtId="0" fontId="0" fillId="0" borderId="19" xfId="0" applyBorder="1" applyAlignment="1">
      <alignment horizontal="left" vertical="top" wrapText="1"/>
    </xf>
    <xf numFmtId="0" fontId="0" fillId="0" borderId="0" xfId="0" applyBorder="1" applyAlignment="1">
      <alignment horizontal="left"/>
    </xf>
    <xf numFmtId="49" fontId="0" fillId="0" borderId="0" xfId="0" applyNumberFormat="1" applyBorder="1" applyAlignment="1">
      <alignment horizontal="left"/>
    </xf>
    <xf numFmtId="0" fontId="0" fillId="0" borderId="20" xfId="0" applyBorder="1"/>
    <xf numFmtId="0" fontId="12" fillId="0" borderId="19" xfId="4" applyBorder="1" applyAlignment="1">
      <alignment vertical="center"/>
    </xf>
    <xf numFmtId="0" fontId="0" fillId="0" borderId="19" xfId="0" applyBorder="1" applyAlignment="1">
      <alignment horizontal="left" vertical="top" wrapText="1" indent="2"/>
    </xf>
    <xf numFmtId="0" fontId="0" fillId="0" borderId="21" xfId="0" applyBorder="1"/>
    <xf numFmtId="0" fontId="0" fillId="0" borderId="22" xfId="0" applyBorder="1" applyAlignment="1">
      <alignment horizontal="left" vertical="top" wrapText="1"/>
    </xf>
    <xf numFmtId="0" fontId="0" fillId="0" borderId="21" xfId="0" applyBorder="1" applyAlignment="1">
      <alignment horizontal="left" vertical="top" wrapText="1" indent="2"/>
    </xf>
    <xf numFmtId="0" fontId="0" fillId="0" borderId="21" xfId="0" applyBorder="1" applyAlignment="1">
      <alignment horizontal="left" vertical="top" wrapText="1"/>
    </xf>
    <xf numFmtId="0" fontId="0" fillId="0" borderId="23" xfId="0" applyBorder="1" applyAlignment="1">
      <alignment horizontal="left"/>
    </xf>
    <xf numFmtId="49" fontId="0" fillId="0" borderId="23" xfId="0" applyNumberFormat="1" applyBorder="1" applyAlignment="1">
      <alignment horizontal="left"/>
    </xf>
    <xf numFmtId="0" fontId="0" fillId="0" borderId="23" xfId="0" applyBorder="1"/>
    <xf numFmtId="0" fontId="0" fillId="0" borderId="24" xfId="0" applyBorder="1" applyAlignment="1">
      <alignment horizontal="left" vertical="top" wrapText="1"/>
    </xf>
    <xf numFmtId="0" fontId="0" fillId="0" borderId="23" xfId="0" applyBorder="1" applyAlignment="1">
      <alignment horizontal="left" vertical="top" wrapText="1"/>
    </xf>
    <xf numFmtId="0" fontId="0" fillId="0" borderId="24" xfId="0" applyBorder="1"/>
    <xf numFmtId="0" fontId="12" fillId="0" borderId="23" xfId="4" applyBorder="1" applyAlignment="1">
      <alignment vertical="center"/>
    </xf>
    <xf numFmtId="0" fontId="0" fillId="0" borderId="25" xfId="0" applyBorder="1" applyAlignment="1">
      <alignment horizontal="left"/>
    </xf>
    <xf numFmtId="49" fontId="0" fillId="0" borderId="26" xfId="0" applyNumberFormat="1" applyBorder="1" applyAlignment="1">
      <alignment horizontal="left"/>
    </xf>
    <xf numFmtId="0" fontId="0" fillId="0" borderId="26" xfId="0" applyBorder="1"/>
    <xf numFmtId="0" fontId="23" fillId="6" borderId="26" xfId="0" applyFont="1" applyFill="1" applyBorder="1" applyAlignment="1">
      <alignment horizontal="left" vertical="center" wrapText="1"/>
    </xf>
    <xf numFmtId="0" fontId="23" fillId="5" borderId="0" xfId="0" applyFont="1" applyFill="1" applyBorder="1" applyAlignment="1">
      <alignment horizontal="left" vertical="center"/>
    </xf>
    <xf numFmtId="0" fontId="23" fillId="5" borderId="0" xfId="0" applyFont="1" applyFill="1" applyBorder="1" applyAlignment="1">
      <alignment horizontal="left" vertical="center" wrapText="1"/>
    </xf>
    <xf numFmtId="0" fontId="23" fillId="5" borderId="0" xfId="0" applyFont="1" applyFill="1" applyBorder="1" applyAlignment="1">
      <alignment horizontal="center" vertical="center" wrapText="1"/>
    </xf>
    <xf numFmtId="0" fontId="23" fillId="4" borderId="0" xfId="0" applyFont="1" applyFill="1" applyBorder="1" applyAlignment="1">
      <alignment horizontal="left" vertical="center"/>
    </xf>
    <xf numFmtId="0" fontId="23" fillId="4" borderId="0" xfId="0" applyFont="1" applyFill="1" applyBorder="1" applyAlignment="1">
      <alignment horizontal="left" vertical="center" wrapText="1"/>
    </xf>
    <xf numFmtId="0" fontId="23" fillId="4" borderId="0" xfId="0" applyFont="1" applyFill="1" applyBorder="1" applyAlignment="1">
      <alignment horizontal="center" vertical="center" wrapText="1"/>
    </xf>
    <xf numFmtId="0" fontId="0" fillId="0" borderId="0" xfId="0" applyAlignment="1" applyProtection="1">
      <protection locked="0"/>
    </xf>
    <xf numFmtId="0" fontId="18" fillId="6" borderId="0" xfId="3" applyFont="1" applyFill="1" applyBorder="1" applyAlignment="1" applyProtection="1">
      <alignment horizontal="left" vertical="center"/>
      <protection locked="0"/>
    </xf>
    <xf numFmtId="0" fontId="0" fillId="0" borderId="23" xfId="0" applyFill="1" applyBorder="1"/>
    <xf numFmtId="0" fontId="0" fillId="0" borderId="0" xfId="0" applyFill="1" applyBorder="1"/>
    <xf numFmtId="0" fontId="0" fillId="0" borderId="19" xfId="0" applyFill="1" applyBorder="1"/>
    <xf numFmtId="0" fontId="0" fillId="0" borderId="21" xfId="0" applyFill="1" applyBorder="1"/>
    <xf numFmtId="0" fontId="15" fillId="0" borderId="19" xfId="0" applyFont="1" applyFill="1" applyBorder="1" applyAlignment="1">
      <alignment horizontal="left" vertical="center" wrapText="1"/>
    </xf>
    <xf numFmtId="0" fontId="15" fillId="0" borderId="26" xfId="0" applyFont="1" applyFill="1" applyBorder="1" applyAlignment="1" applyProtection="1">
      <alignment horizontal="center" vertical="center" wrapText="1"/>
      <protection locked="0"/>
    </xf>
    <xf numFmtId="0" fontId="15" fillId="0" borderId="26" xfId="0" applyFont="1" applyFill="1" applyBorder="1" applyAlignment="1" applyProtection="1">
      <alignment horizontal="center" vertical="center"/>
      <protection locked="0"/>
    </xf>
    <xf numFmtId="0" fontId="15" fillId="0" borderId="0" xfId="0" applyFont="1" applyFill="1" applyBorder="1" applyAlignment="1" applyProtection="1">
      <alignment horizontal="center" vertical="center" wrapText="1"/>
      <protection locked="0"/>
    </xf>
    <xf numFmtId="0" fontId="15" fillId="0" borderId="23" xfId="0" applyFont="1" applyFill="1" applyBorder="1" applyAlignment="1" applyProtection="1">
      <alignment horizontal="center" vertical="center"/>
      <protection locked="0"/>
    </xf>
    <xf numFmtId="0" fontId="15" fillId="0" borderId="23" xfId="0" applyFont="1" applyFill="1" applyBorder="1" applyAlignment="1" applyProtection="1">
      <alignment horizontal="center" vertical="center" wrapText="1"/>
      <protection locked="0"/>
    </xf>
    <xf numFmtId="0" fontId="15" fillId="0" borderId="19" xfId="0" applyFont="1" applyFill="1" applyBorder="1" applyAlignment="1" applyProtection="1">
      <alignment horizontal="center" vertical="center"/>
      <protection locked="0"/>
    </xf>
    <xf numFmtId="0" fontId="15" fillId="0" borderId="19" xfId="0" applyFont="1" applyFill="1" applyBorder="1" applyAlignment="1" applyProtection="1">
      <alignment horizontal="center" vertical="center" wrapText="1"/>
      <protection locked="0"/>
    </xf>
    <xf numFmtId="0" fontId="15" fillId="0" borderId="0" xfId="0" applyFont="1" applyFill="1" applyAlignment="1" applyProtection="1">
      <alignment horizontal="center" vertical="center"/>
      <protection locked="0"/>
    </xf>
    <xf numFmtId="0" fontId="15" fillId="0" borderId="0" xfId="0" applyFont="1" applyFill="1" applyBorder="1" applyAlignment="1">
      <alignment horizontal="center" vertical="center" wrapText="1"/>
    </xf>
    <xf numFmtId="0" fontId="15" fillId="0" borderId="23" xfId="0" applyFont="1" applyFill="1" applyBorder="1" applyAlignment="1">
      <alignment horizontal="center" vertical="center" wrapText="1"/>
    </xf>
    <xf numFmtId="0" fontId="15" fillId="0" borderId="19" xfId="0" applyFont="1" applyFill="1" applyBorder="1" applyAlignment="1">
      <alignment horizontal="center" vertical="center"/>
    </xf>
    <xf numFmtId="0" fontId="15" fillId="0" borderId="23" xfId="0" applyFont="1" applyFill="1" applyBorder="1" applyAlignment="1">
      <alignment horizontal="center" vertical="center"/>
    </xf>
    <xf numFmtId="0" fontId="15" fillId="0" borderId="0" xfId="0" applyFont="1" applyFill="1" applyAlignment="1" applyProtection="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3" xfId="0" applyBorder="1" applyAlignment="1">
      <alignment horizontal="center" vertical="center"/>
    </xf>
    <xf numFmtId="0" fontId="18" fillId="4" borderId="0" xfId="3" applyFont="1" applyFill="1" applyBorder="1" applyAlignment="1" applyProtection="1">
      <alignment horizontal="left" vertical="center"/>
    </xf>
    <xf numFmtId="0" fontId="0" fillId="0" borderId="0" xfId="0" applyFill="1" applyBorder="1" applyProtection="1">
      <protection locked="0"/>
    </xf>
    <xf numFmtId="0" fontId="0" fillId="0" borderId="23" xfId="0" applyFill="1" applyBorder="1" applyProtection="1">
      <protection locked="0"/>
    </xf>
    <xf numFmtId="0" fontId="0" fillId="0" borderId="19" xfId="0" applyFill="1" applyBorder="1" applyProtection="1">
      <protection locked="0"/>
    </xf>
    <xf numFmtId="0" fontId="0" fillId="0" borderId="21" xfId="0" applyFill="1" applyBorder="1" applyProtection="1">
      <protection locked="0"/>
    </xf>
    <xf numFmtId="0" fontId="18" fillId="5" borderId="0" xfId="3" applyFont="1" applyFill="1" applyBorder="1" applyAlignment="1" applyProtection="1">
      <alignment horizontal="left" vertical="center"/>
    </xf>
    <xf numFmtId="1" fontId="20" fillId="0" borderId="30" xfId="0" applyNumberFormat="1" applyFont="1" applyBorder="1" applyAlignment="1" applyProtection="1">
      <alignment horizontal="right" vertical="center" wrapText="1" indent="1"/>
    </xf>
    <xf numFmtId="1" fontId="20" fillId="0" borderId="31" xfId="0" applyNumberFormat="1" applyFont="1" applyBorder="1" applyAlignment="1" applyProtection="1">
      <alignment horizontal="right" vertical="center" wrapText="1" indent="1"/>
    </xf>
    <xf numFmtId="1" fontId="20" fillId="0" borderId="32" xfId="0" applyNumberFormat="1" applyFont="1" applyBorder="1" applyAlignment="1" applyProtection="1">
      <alignment horizontal="right" vertical="center" wrapText="1" indent="1"/>
    </xf>
    <xf numFmtId="0" fontId="15" fillId="0" borderId="21"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0" xfId="0" applyFont="1" applyFill="1" applyBorder="1" applyAlignment="1" applyProtection="1">
      <alignment horizontal="center" vertical="center" wrapText="1"/>
    </xf>
    <xf numFmtId="0" fontId="15" fillId="0" borderId="23" xfId="0" applyFont="1" applyFill="1" applyBorder="1" applyAlignment="1" applyProtection="1">
      <alignment horizontal="center" vertical="center"/>
    </xf>
    <xf numFmtId="0" fontId="15" fillId="0" borderId="19" xfId="0" applyFont="1" applyFill="1" applyBorder="1" applyAlignment="1" applyProtection="1">
      <alignment horizontal="center" vertical="center"/>
    </xf>
    <xf numFmtId="0" fontId="15" fillId="0" borderId="21"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15" fillId="0" borderId="23" xfId="0" applyFont="1" applyFill="1" applyBorder="1" applyAlignment="1" applyProtection="1">
      <alignment horizontal="center" vertical="center" wrapText="1"/>
    </xf>
    <xf numFmtId="0" fontId="15" fillId="0" borderId="19" xfId="0" applyFont="1" applyFill="1" applyBorder="1" applyAlignment="1" applyProtection="1">
      <alignment horizontal="center" vertical="center" wrapText="1"/>
    </xf>
    <xf numFmtId="0" fontId="15" fillId="0" borderId="21" xfId="0" applyFont="1" applyFill="1" applyBorder="1" applyAlignment="1" applyProtection="1">
      <alignment horizontal="center" vertical="center" wrapText="1"/>
    </xf>
    <xf numFmtId="0" fontId="16" fillId="6" borderId="9" xfId="0" applyFont="1" applyFill="1" applyBorder="1" applyAlignment="1">
      <alignment vertical="center" wrapText="1"/>
    </xf>
    <xf numFmtId="0" fontId="16" fillId="6" borderId="2" xfId="0" applyFont="1" applyFill="1" applyBorder="1" applyAlignment="1">
      <alignment vertical="center" wrapText="1"/>
    </xf>
    <xf numFmtId="0" fontId="16" fillId="5" borderId="10" xfId="0" applyFont="1" applyFill="1" applyBorder="1" applyAlignment="1">
      <alignment vertical="center" wrapText="1"/>
    </xf>
    <xf numFmtId="0" fontId="16" fillId="5" borderId="0" xfId="0" applyFont="1" applyFill="1" applyBorder="1" applyAlignment="1">
      <alignment vertical="center" wrapText="1"/>
    </xf>
    <xf numFmtId="0" fontId="16" fillId="4" borderId="10" xfId="0" applyFont="1" applyFill="1" applyBorder="1" applyAlignment="1">
      <alignment vertical="center" wrapText="1"/>
    </xf>
    <xf numFmtId="0" fontId="16" fillId="4" borderId="0" xfId="0" applyFont="1" applyFill="1" applyBorder="1" applyAlignment="1">
      <alignment vertical="center" wrapText="1"/>
    </xf>
    <xf numFmtId="0" fontId="16" fillId="6" borderId="2" xfId="0" applyFont="1" applyFill="1" applyBorder="1" applyAlignment="1" applyProtection="1">
      <alignment vertical="center" wrapText="1"/>
    </xf>
    <xf numFmtId="0" fontId="16" fillId="5" borderId="11" xfId="0" applyFont="1" applyFill="1" applyBorder="1" applyAlignment="1" applyProtection="1">
      <alignment vertical="center" wrapText="1"/>
    </xf>
    <xf numFmtId="0" fontId="16" fillId="4" borderId="11" xfId="0" applyFont="1" applyFill="1" applyBorder="1" applyAlignment="1" applyProtection="1">
      <alignment vertical="center" wrapText="1"/>
    </xf>
    <xf numFmtId="0" fontId="0" fillId="0" borderId="0" xfId="0" applyAlignment="1" applyProtection="1">
      <alignment vertical="top"/>
    </xf>
    <xf numFmtId="0" fontId="26" fillId="0" borderId="0" xfId="0" applyFont="1" applyAlignment="1" applyProtection="1"/>
    <xf numFmtId="0" fontId="0" fillId="0" borderId="0" xfId="0" applyAlignment="1" applyProtection="1">
      <alignment horizontal="center" vertical="center"/>
    </xf>
    <xf numFmtId="0" fontId="0" fillId="4" borderId="23" xfId="0" applyFill="1" applyBorder="1" applyAlignment="1">
      <alignment horizontal="center" vertical="center"/>
    </xf>
    <xf numFmtId="0" fontId="0" fillId="0" borderId="0" xfId="0" applyAlignment="1">
      <alignment horizontal="left" vertical="top"/>
    </xf>
    <xf numFmtId="1" fontId="0" fillId="0" borderId="11" xfId="0" applyNumberFormat="1" applyBorder="1" applyAlignment="1" applyProtection="1">
      <alignment horizontal="center" vertical="center"/>
    </xf>
    <xf numFmtId="1" fontId="0" fillId="0" borderId="13" xfId="0" applyNumberFormat="1" applyBorder="1" applyAlignment="1" applyProtection="1">
      <alignment horizontal="center" vertical="center"/>
    </xf>
    <xf numFmtId="0" fontId="26" fillId="0" borderId="0" xfId="0" applyFont="1" applyAlignment="1">
      <alignmen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23" xfId="0" applyBorder="1" applyAlignment="1">
      <alignment horizontal="left" vertical="top" wrapText="1" indent="2"/>
    </xf>
    <xf numFmtId="0" fontId="31" fillId="0" borderId="17" xfId="5" applyBorder="1"/>
    <xf numFmtId="0" fontId="23" fillId="5" borderId="19" xfId="0" applyFont="1" applyFill="1" applyBorder="1" applyAlignment="1">
      <alignment horizontal="left" vertical="center" wrapText="1"/>
    </xf>
    <xf numFmtId="0" fontId="23" fillId="4" borderId="19" xfId="0" applyFont="1" applyFill="1" applyBorder="1" applyAlignment="1">
      <alignment horizontal="left" vertical="center" wrapText="1"/>
    </xf>
    <xf numFmtId="0" fontId="23" fillId="6" borderId="23" xfId="0" applyFont="1" applyFill="1" applyBorder="1" applyAlignment="1">
      <alignment horizontal="left" vertical="center" wrapText="1"/>
    </xf>
    <xf numFmtId="0" fontId="23" fillId="6" borderId="23" xfId="0" applyFont="1" applyFill="1" applyBorder="1" applyAlignment="1">
      <alignment horizontal="center" vertical="center" wrapText="1"/>
    </xf>
    <xf numFmtId="0" fontId="21" fillId="6" borderId="23" xfId="0" applyFont="1" applyFill="1" applyBorder="1" applyAlignment="1">
      <alignment horizontal="left" vertical="center"/>
    </xf>
    <xf numFmtId="0" fontId="15" fillId="0" borderId="19" xfId="0" applyFont="1" applyFill="1" applyBorder="1" applyAlignment="1">
      <alignment horizontal="center" vertical="center" wrapText="1"/>
    </xf>
    <xf numFmtId="0" fontId="0" fillId="0" borderId="34" xfId="0" applyBorder="1" applyAlignment="1">
      <alignment horizontal="left"/>
    </xf>
    <xf numFmtId="49" fontId="0" fillId="0" borderId="34" xfId="0" applyNumberFormat="1" applyBorder="1" applyAlignment="1">
      <alignment horizontal="left"/>
    </xf>
    <xf numFmtId="0" fontId="0" fillId="0" borderId="34" xfId="0" applyBorder="1"/>
    <xf numFmtId="0" fontId="0" fillId="0" borderId="35" xfId="0" applyBorder="1" applyAlignment="1">
      <alignment horizontal="left" vertical="top" wrapText="1"/>
    </xf>
    <xf numFmtId="0" fontId="0" fillId="0" borderId="34" xfId="0" applyBorder="1" applyAlignment="1">
      <alignment horizontal="left" vertical="top" wrapText="1"/>
    </xf>
    <xf numFmtId="0" fontId="0" fillId="0" borderId="34" xfId="0" applyBorder="1" applyAlignment="1">
      <alignment horizontal="center" vertical="center"/>
    </xf>
    <xf numFmtId="0" fontId="15" fillId="0" borderId="34" xfId="0" applyFont="1" applyFill="1" applyBorder="1" applyAlignment="1">
      <alignment horizontal="left" vertical="center" wrapText="1"/>
    </xf>
    <xf numFmtId="0" fontId="15" fillId="0" borderId="34" xfId="0" applyFont="1" applyFill="1" applyBorder="1" applyAlignment="1" applyProtection="1">
      <alignment horizontal="center" vertical="center"/>
    </xf>
    <xf numFmtId="0" fontId="15" fillId="0" borderId="34" xfId="0" applyFont="1" applyFill="1" applyBorder="1" applyAlignment="1" applyProtection="1">
      <alignment horizontal="center" vertical="center" wrapText="1"/>
    </xf>
    <xf numFmtId="0" fontId="15" fillId="0" borderId="34" xfId="0" applyFont="1" applyFill="1" applyBorder="1" applyAlignment="1">
      <alignment horizontal="center" vertical="center" wrapText="1"/>
    </xf>
    <xf numFmtId="0" fontId="15" fillId="0" borderId="34" xfId="0" applyFont="1" applyFill="1" applyBorder="1" applyAlignment="1" applyProtection="1">
      <alignment horizontal="center" vertical="center" wrapText="1"/>
      <protection locked="0"/>
    </xf>
    <xf numFmtId="0" fontId="0" fillId="0" borderId="34" xfId="0" applyFill="1" applyBorder="1"/>
    <xf numFmtId="0" fontId="0" fillId="0" borderId="36" xfId="0" applyBorder="1" applyAlignment="1">
      <alignment horizontal="left"/>
    </xf>
    <xf numFmtId="49" fontId="0" fillId="0" borderId="36" xfId="0" applyNumberFormat="1" applyBorder="1" applyAlignment="1">
      <alignment horizontal="left"/>
    </xf>
    <xf numFmtId="0" fontId="0" fillId="0" borderId="36" xfId="0" applyBorder="1"/>
    <xf numFmtId="0" fontId="0" fillId="0" borderId="37" xfId="0" applyBorder="1" applyAlignment="1">
      <alignment horizontal="left" vertical="top" wrapText="1"/>
    </xf>
    <xf numFmtId="0" fontId="0" fillId="0" borderId="36" xfId="0" applyBorder="1" applyAlignment="1">
      <alignment horizontal="left" vertical="top" wrapText="1"/>
    </xf>
    <xf numFmtId="0" fontId="0" fillId="0" borderId="36" xfId="0" applyBorder="1" applyAlignment="1">
      <alignment horizontal="center" vertical="center"/>
    </xf>
    <xf numFmtId="0" fontId="15" fillId="0" borderId="36" xfId="0" applyFont="1" applyFill="1" applyBorder="1" applyAlignment="1">
      <alignment horizontal="left" vertical="center" wrapText="1"/>
    </xf>
    <xf numFmtId="0" fontId="15" fillId="0" borderId="36" xfId="0" applyFont="1" applyFill="1" applyBorder="1" applyAlignment="1" applyProtection="1">
      <alignment horizontal="center" vertical="center"/>
    </xf>
    <xf numFmtId="0" fontId="15" fillId="0" borderId="36" xfId="0" applyFont="1" applyFill="1" applyBorder="1" applyAlignment="1" applyProtection="1">
      <alignment horizontal="center" vertical="center" wrapText="1"/>
    </xf>
    <xf numFmtId="0" fontId="15" fillId="0" borderId="36" xfId="0" applyFont="1" applyFill="1" applyBorder="1" applyAlignment="1">
      <alignment horizontal="center" vertical="center"/>
    </xf>
    <xf numFmtId="0" fontId="15" fillId="0" borderId="36" xfId="0" applyFont="1" applyFill="1" applyBorder="1" applyAlignment="1" applyProtection="1">
      <alignment horizontal="center" vertical="center" wrapText="1"/>
      <protection locked="0"/>
    </xf>
    <xf numFmtId="0" fontId="0" fillId="0" borderId="36" xfId="0" applyFill="1" applyBorder="1"/>
    <xf numFmtId="0" fontId="0" fillId="0" borderId="36" xfId="0" applyBorder="1" applyAlignment="1">
      <alignment horizontal="left" vertical="top" wrapText="1" indent="2"/>
    </xf>
    <xf numFmtId="0" fontId="0" fillId="0" borderId="18" xfId="0" applyBorder="1" applyAlignment="1">
      <alignment horizontal="left" vertical="top" wrapText="1"/>
    </xf>
    <xf numFmtId="0" fontId="0" fillId="0" borderId="0" xfId="0" applyBorder="1" applyAlignment="1">
      <alignment horizontal="left" vertical="top" wrapText="1" indent="2"/>
    </xf>
    <xf numFmtId="0" fontId="0" fillId="0" borderId="0" xfId="0" applyBorder="1" applyAlignment="1">
      <alignment horizontal="left" vertical="top" wrapText="1"/>
    </xf>
    <xf numFmtId="0" fontId="15" fillId="0" borderId="0" xfId="0" applyFont="1" applyFill="1" applyBorder="1" applyAlignment="1">
      <alignment horizontal="left" vertical="center" wrapText="1"/>
    </xf>
    <xf numFmtId="1" fontId="20" fillId="0" borderId="19" xfId="0" applyNumberFormat="1" applyFont="1" applyBorder="1" applyAlignment="1" applyProtection="1">
      <alignment horizontal="right" vertical="center" wrapText="1" indent="1"/>
    </xf>
    <xf numFmtId="0" fontId="0" fillId="0" borderId="28" xfId="0" applyBorder="1"/>
    <xf numFmtId="0" fontId="0" fillId="0" borderId="28" xfId="0" applyBorder="1" applyAlignment="1">
      <alignment horizontal="left" vertical="top" wrapText="1"/>
    </xf>
    <xf numFmtId="0" fontId="0" fillId="0" borderId="27" xfId="0" applyBorder="1" applyAlignment="1">
      <alignment horizontal="left" vertical="top" wrapText="1"/>
    </xf>
    <xf numFmtId="0" fontId="0" fillId="0" borderId="0" xfId="0" applyBorder="1" applyAlignment="1">
      <alignment horizontal="center" vertical="center"/>
    </xf>
    <xf numFmtId="0" fontId="23" fillId="7" borderId="33" xfId="0" applyFont="1" applyFill="1" applyBorder="1" applyAlignment="1">
      <alignment vertical="center"/>
    </xf>
    <xf numFmtId="0" fontId="23" fillId="5" borderId="21" xfId="0" applyFont="1" applyFill="1" applyBorder="1" applyAlignment="1">
      <alignment horizontal="left" vertical="center"/>
    </xf>
    <xf numFmtId="0" fontId="23" fillId="5" borderId="21" xfId="0" applyFont="1" applyFill="1" applyBorder="1" applyAlignment="1">
      <alignment horizontal="left" vertical="center" wrapText="1"/>
    </xf>
    <xf numFmtId="0" fontId="23" fillId="5" borderId="21" xfId="0" applyFont="1" applyFill="1" applyBorder="1" applyAlignment="1">
      <alignment horizontal="center" vertical="center" wrapText="1"/>
    </xf>
    <xf numFmtId="0" fontId="0" fillId="0" borderId="27" xfId="0" applyBorder="1"/>
    <xf numFmtId="0" fontId="23" fillId="4" borderId="23" xfId="0" applyFont="1" applyFill="1" applyBorder="1" applyAlignment="1">
      <alignment horizontal="left" vertical="center" wrapText="1"/>
    </xf>
    <xf numFmtId="0" fontId="23" fillId="4" borderId="23" xfId="0" applyFont="1" applyFill="1" applyBorder="1" applyAlignment="1">
      <alignment horizontal="center" vertical="center" wrapText="1"/>
    </xf>
    <xf numFmtId="0" fontId="0" fillId="0" borderId="29" xfId="0" applyBorder="1" applyAlignment="1">
      <alignment horizontal="left" vertical="top" wrapText="1"/>
    </xf>
    <xf numFmtId="0" fontId="15" fillId="0" borderId="21" xfId="0" applyFont="1" applyFill="1" applyBorder="1" applyAlignment="1">
      <alignment horizontal="center" vertical="center"/>
    </xf>
    <xf numFmtId="0" fontId="23" fillId="7" borderId="22" xfId="0" applyFont="1" applyFill="1" applyBorder="1" applyAlignment="1">
      <alignment vertical="center"/>
    </xf>
    <xf numFmtId="0" fontId="23" fillId="6" borderId="21" xfId="0" applyFont="1" applyFill="1" applyBorder="1" applyAlignment="1">
      <alignment horizontal="left" vertical="center"/>
    </xf>
    <xf numFmtId="0" fontId="23" fillId="6" borderId="21" xfId="0" applyFont="1" applyFill="1" applyBorder="1" applyAlignment="1">
      <alignment horizontal="left" vertical="center" wrapText="1"/>
    </xf>
    <xf numFmtId="0" fontId="23" fillId="6" borderId="21" xfId="0" applyFont="1" applyFill="1" applyBorder="1" applyAlignment="1">
      <alignment horizontal="center" vertical="center" wrapText="1"/>
    </xf>
    <xf numFmtId="0" fontId="15" fillId="0" borderId="21" xfId="0" applyFont="1" applyFill="1" applyBorder="1" applyAlignment="1" applyProtection="1">
      <alignment horizontal="center" vertical="center" wrapText="1"/>
      <protection locked="0"/>
    </xf>
    <xf numFmtId="0" fontId="15" fillId="0" borderId="21" xfId="0" applyFont="1" applyFill="1" applyBorder="1" applyAlignment="1" applyProtection="1">
      <alignment horizontal="center" vertical="center"/>
      <protection locked="0"/>
    </xf>
    <xf numFmtId="0" fontId="21" fillId="7" borderId="24" xfId="0" applyFont="1" applyFill="1" applyBorder="1" applyAlignment="1">
      <alignment vertical="center"/>
    </xf>
    <xf numFmtId="0" fontId="15" fillId="0" borderId="0" xfId="0" applyFont="1" applyFill="1" applyBorder="1" applyAlignment="1" applyProtection="1">
      <alignment horizontal="center" vertical="center"/>
      <protection locked="0"/>
    </xf>
    <xf numFmtId="0" fontId="21" fillId="5" borderId="23" xfId="0" applyFont="1" applyFill="1" applyBorder="1" applyAlignment="1">
      <alignment horizontal="left" vertical="center"/>
    </xf>
    <xf numFmtId="0" fontId="23" fillId="5" borderId="23" xfId="0" applyFont="1" applyFill="1" applyBorder="1" applyAlignment="1">
      <alignment horizontal="left" vertical="center" wrapText="1"/>
    </xf>
    <xf numFmtId="0" fontId="23" fillId="5" borderId="23" xfId="0" applyFont="1" applyFill="1" applyBorder="1" applyAlignment="1">
      <alignment horizontal="center" vertical="center" wrapText="1"/>
    </xf>
    <xf numFmtId="0" fontId="21" fillId="4" borderId="23" xfId="0" applyFont="1" applyFill="1" applyBorder="1" applyAlignment="1">
      <alignment horizontal="left" vertical="center"/>
    </xf>
    <xf numFmtId="0" fontId="23" fillId="4" borderId="21" xfId="0" applyFont="1" applyFill="1" applyBorder="1" applyAlignment="1">
      <alignment horizontal="left" vertical="center"/>
    </xf>
    <xf numFmtId="0" fontId="23" fillId="4" borderId="21" xfId="0" applyFont="1" applyFill="1" applyBorder="1" applyAlignment="1">
      <alignment horizontal="left" vertical="center" wrapText="1"/>
    </xf>
    <xf numFmtId="0" fontId="23" fillId="4" borderId="21" xfId="0" applyFont="1" applyFill="1" applyBorder="1" applyAlignment="1">
      <alignment horizontal="center" vertical="center" wrapText="1"/>
    </xf>
    <xf numFmtId="1" fontId="20" fillId="0" borderId="23" xfId="0" applyNumberFormat="1" applyFont="1" applyBorder="1" applyAlignment="1" applyProtection="1">
      <alignment horizontal="right" vertical="center" wrapText="1" indent="1"/>
    </xf>
    <xf numFmtId="0" fontId="0" fillId="4" borderId="0" xfId="0" applyFill="1" applyBorder="1" applyAlignment="1">
      <alignment horizontal="center" vertical="center"/>
    </xf>
    <xf numFmtId="0" fontId="0" fillId="4" borderId="19" xfId="0" applyFill="1" applyBorder="1" applyAlignment="1">
      <alignment horizontal="center" vertical="center"/>
    </xf>
    <xf numFmtId="0" fontId="0" fillId="0" borderId="0" xfId="0" applyAlignment="1">
      <alignment horizontal="left" vertical="top" wrapText="1"/>
    </xf>
    <xf numFmtId="0" fontId="0" fillId="0" borderId="34"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0" fillId="0" borderId="23"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21"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38" xfId="0" applyBorder="1"/>
    <xf numFmtId="0" fontId="23" fillId="4" borderId="0" xfId="0" applyFont="1" applyFill="1" applyBorder="1" applyAlignment="1">
      <alignment horizontal="left" vertical="top" wrapText="1"/>
    </xf>
    <xf numFmtId="0" fontId="23" fillId="6" borderId="0" xfId="0" applyFont="1" applyFill="1" applyBorder="1" applyAlignment="1">
      <alignment horizontal="left" vertical="top" wrapText="1"/>
    </xf>
    <xf numFmtId="0" fontId="23" fillId="5" borderId="0" xfId="0" applyFont="1" applyFill="1" applyBorder="1" applyAlignment="1">
      <alignment horizontal="left" vertical="top" wrapText="1"/>
    </xf>
    <xf numFmtId="0" fontId="0" fillId="0" borderId="33" xfId="0" applyBorder="1" applyAlignment="1">
      <alignment horizontal="left" vertical="top" wrapText="1"/>
    </xf>
    <xf numFmtId="0" fontId="0" fillId="0" borderId="0" xfId="0" applyAlignment="1">
      <alignment horizontal="left" vertical="top" wrapText="1"/>
    </xf>
    <xf numFmtId="0" fontId="0" fillId="0" borderId="0" xfId="0" applyAlignment="1">
      <alignment horizontal="center"/>
    </xf>
    <xf numFmtId="0" fontId="0" fillId="0" borderId="40"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45"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43" xfId="0" applyBorder="1" applyAlignment="1">
      <alignment vertical="center"/>
    </xf>
    <xf numFmtId="0" fontId="0" fillId="0" borderId="44" xfId="0" applyBorder="1" applyAlignment="1">
      <alignment vertical="center"/>
    </xf>
    <xf numFmtId="0" fontId="8" fillId="10" borderId="39" xfId="0" applyFont="1" applyFill="1" applyBorder="1" applyAlignment="1">
      <alignment horizontal="center" vertical="center"/>
    </xf>
    <xf numFmtId="0" fontId="0" fillId="0" borderId="41" xfId="0" applyBorder="1"/>
    <xf numFmtId="0" fontId="0" fillId="0" borderId="42" xfId="0" applyBorder="1"/>
    <xf numFmtId="0" fontId="0" fillId="0" borderId="44" xfId="0" applyBorder="1"/>
    <xf numFmtId="0" fontId="0" fillId="0" borderId="46" xfId="0" applyBorder="1"/>
    <xf numFmtId="0" fontId="0" fillId="0" borderId="47" xfId="0" applyBorder="1"/>
    <xf numFmtId="0" fontId="0" fillId="10" borderId="40" xfId="0" applyFill="1" applyBorder="1" applyAlignment="1">
      <alignment horizontal="center"/>
    </xf>
    <xf numFmtId="0" fontId="0" fillId="10" borderId="41" xfId="0" applyFill="1" applyBorder="1" applyAlignment="1">
      <alignment horizontal="center"/>
    </xf>
    <xf numFmtId="0" fontId="0" fillId="10" borderId="42" xfId="0" applyFill="1" applyBorder="1" applyAlignment="1">
      <alignment horizontal="center"/>
    </xf>
    <xf numFmtId="0" fontId="31" fillId="0" borderId="16" xfId="5" applyBorder="1" applyAlignment="1">
      <alignment horizontal="center"/>
    </xf>
    <xf numFmtId="0" fontId="33" fillId="0" borderId="17" xfId="5" applyFont="1" applyBorder="1" applyAlignment="1">
      <alignment horizontal="center"/>
    </xf>
    <xf numFmtId="0" fontId="33" fillId="0" borderId="16" xfId="5" applyFont="1" applyBorder="1" applyAlignment="1">
      <alignment horizontal="center"/>
    </xf>
    <xf numFmtId="0" fontId="32" fillId="0" borderId="17" xfId="5" applyFont="1" applyBorder="1" applyAlignment="1">
      <alignment horizontal="center"/>
    </xf>
    <xf numFmtId="0" fontId="32" fillId="0" borderId="10" xfId="5" applyFont="1" applyBorder="1" applyAlignment="1">
      <alignment horizontal="center"/>
    </xf>
    <xf numFmtId="49" fontId="0" fillId="0" borderId="0" xfId="0" applyNumberFormat="1" applyAlignment="1">
      <alignment horizontal="center"/>
    </xf>
    <xf numFmtId="0" fontId="0" fillId="0" borderId="0" xfId="0" applyBorder="1" applyAlignment="1">
      <alignment horizontal="center"/>
    </xf>
    <xf numFmtId="0" fontId="0" fillId="0" borderId="10" xfId="0" applyBorder="1" applyAlignment="1">
      <alignment horizontal="center"/>
    </xf>
    <xf numFmtId="0" fontId="8" fillId="10" borderId="50" xfId="0" applyFont="1" applyFill="1" applyBorder="1" applyAlignment="1">
      <alignment horizontal="center" vertical="center"/>
    </xf>
    <xf numFmtId="0" fontId="0" fillId="0" borderId="51" xfId="0" applyBorder="1"/>
    <xf numFmtId="0" fontId="0" fillId="0" borderId="52" xfId="0" applyBorder="1"/>
    <xf numFmtId="0" fontId="0" fillId="0" borderId="53" xfId="0" applyBorder="1"/>
    <xf numFmtId="0" fontId="0" fillId="11" borderId="0" xfId="0" applyFill="1"/>
    <xf numFmtId="0" fontId="0" fillId="11" borderId="42" xfId="0" applyFill="1" applyBorder="1"/>
    <xf numFmtId="0" fontId="0" fillId="11" borderId="44" xfId="0" applyFill="1" applyBorder="1"/>
    <xf numFmtId="0" fontId="0" fillId="11" borderId="47" xfId="0" applyFill="1" applyBorder="1"/>
    <xf numFmtId="0" fontId="0" fillId="11" borderId="41" xfId="0" applyFill="1" applyBorder="1"/>
    <xf numFmtId="0" fontId="0" fillId="11" borderId="0" xfId="0" applyFill="1" applyBorder="1"/>
    <xf numFmtId="0" fontId="0" fillId="11" borderId="46" xfId="0" applyFill="1" applyBorder="1"/>
    <xf numFmtId="0" fontId="0" fillId="11" borderId="40" xfId="0" applyFill="1" applyBorder="1" applyAlignment="1">
      <alignment horizontal="center"/>
    </xf>
    <xf numFmtId="0" fontId="0" fillId="11" borderId="42" xfId="0" applyFill="1" applyBorder="1" applyAlignment="1">
      <alignment horizontal="center"/>
    </xf>
    <xf numFmtId="0" fontId="0" fillId="11" borderId="43" xfId="0" applyFill="1" applyBorder="1" applyAlignment="1">
      <alignment horizontal="center"/>
    </xf>
    <xf numFmtId="0" fontId="0" fillId="11" borderId="44" xfId="0" applyFill="1" applyBorder="1" applyAlignment="1">
      <alignment horizontal="center"/>
    </xf>
    <xf numFmtId="0" fontId="0" fillId="11" borderId="45" xfId="0" applyFill="1" applyBorder="1" applyAlignment="1">
      <alignment horizontal="center"/>
    </xf>
    <xf numFmtId="0" fontId="0" fillId="11" borderId="47" xfId="0" applyFill="1" applyBorder="1" applyAlignment="1">
      <alignment horizontal="center"/>
    </xf>
    <xf numFmtId="0" fontId="0" fillId="0" borderId="40" xfId="0" applyBorder="1" applyAlignment="1">
      <alignment horizontal="center"/>
    </xf>
    <xf numFmtId="0" fontId="0" fillId="11" borderId="41" xfId="0" applyFill="1" applyBorder="1" applyAlignment="1">
      <alignment horizontal="center"/>
    </xf>
    <xf numFmtId="0" fontId="0" fillId="0" borderId="41" xfId="0" applyBorder="1" applyAlignment="1">
      <alignment horizontal="center"/>
    </xf>
    <xf numFmtId="0" fontId="0" fillId="0" borderId="43" xfId="0" applyBorder="1" applyAlignment="1">
      <alignment horizontal="center"/>
    </xf>
    <xf numFmtId="0" fontId="0" fillId="11" borderId="0" xfId="0" applyFill="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0" fillId="11" borderId="46" xfId="0" applyFill="1" applyBorder="1" applyAlignment="1">
      <alignment horizontal="center"/>
    </xf>
    <xf numFmtId="0" fontId="2" fillId="0" borderId="0" xfId="1" applyFont="1" applyFill="1" applyBorder="1" applyAlignment="1" applyProtection="1">
      <alignment horizontal="center" vertical="center"/>
      <protection locked="0"/>
    </xf>
    <xf numFmtId="0" fontId="0" fillId="0" borderId="0" xfId="0" applyAlignment="1">
      <alignment horizontal="left" vertical="top" wrapText="1"/>
    </xf>
    <xf numFmtId="0" fontId="14" fillId="0" borderId="0" xfId="3" applyFont="1" applyBorder="1" applyAlignment="1">
      <alignment vertical="center" wrapText="1"/>
    </xf>
    <xf numFmtId="0" fontId="14" fillId="0" borderId="0" xfId="3" applyFont="1" applyBorder="1" applyAlignment="1">
      <alignment vertical="center"/>
    </xf>
    <xf numFmtId="0" fontId="0" fillId="0" borderId="0" xfId="0" applyAlignment="1">
      <alignment vertical="top" wrapText="1"/>
    </xf>
    <xf numFmtId="0" fontId="14" fillId="0" borderId="1" xfId="1" applyFont="1" applyFill="1" applyBorder="1" applyAlignment="1" applyProtection="1">
      <alignment horizontal="left" vertical="center" wrapText="1" indent="17"/>
    </xf>
    <xf numFmtId="0" fontId="29" fillId="0" borderId="5" xfId="1" applyFont="1" applyFill="1" applyBorder="1" applyAlignment="1" applyProtection="1">
      <alignment horizontal="left" vertical="center" indent="1"/>
      <protection locked="0"/>
    </xf>
    <xf numFmtId="0" fontId="28" fillId="0" borderId="6" xfId="0" applyFont="1" applyBorder="1" applyAlignment="1" applyProtection="1">
      <alignment horizontal="left" indent="1"/>
      <protection locked="0"/>
    </xf>
    <xf numFmtId="0" fontId="19" fillId="3" borderId="5" xfId="0" applyFont="1" applyFill="1" applyBorder="1" applyAlignment="1">
      <alignment horizontal="center"/>
    </xf>
    <xf numFmtId="0" fontId="19" fillId="3" borderId="6" xfId="0" applyFont="1" applyFill="1" applyBorder="1" applyAlignment="1">
      <alignment horizontal="center"/>
    </xf>
    <xf numFmtId="0" fontId="17" fillId="0" borderId="0" xfId="0" applyFont="1" applyBorder="1" applyAlignment="1">
      <alignment horizontal="left" vertical="center" wrapText="1" indent="25"/>
    </xf>
    <xf numFmtId="0" fontId="18" fillId="6" borderId="0" xfId="3" applyFont="1" applyFill="1" applyBorder="1" applyAlignment="1">
      <alignment horizontal="left" vertical="center"/>
    </xf>
    <xf numFmtId="0" fontId="18" fillId="6" borderId="0" xfId="3" applyFont="1" applyFill="1" applyBorder="1" applyAlignment="1" applyProtection="1">
      <alignment horizontal="left" vertical="center"/>
    </xf>
    <xf numFmtId="0" fontId="18" fillId="5" borderId="0" xfId="3" applyFont="1" applyFill="1" applyBorder="1" applyAlignment="1" applyProtection="1">
      <alignment horizontal="left" vertical="center"/>
    </xf>
    <xf numFmtId="0" fontId="18" fillId="4" borderId="0" xfId="3" applyFont="1" applyFill="1" applyBorder="1" applyAlignment="1" applyProtection="1">
      <alignment horizontal="left" vertical="center"/>
    </xf>
    <xf numFmtId="0" fontId="21" fillId="6" borderId="0" xfId="3" applyFont="1" applyFill="1" applyBorder="1" applyAlignment="1" applyProtection="1">
      <alignment horizontal="left" vertical="center"/>
    </xf>
    <xf numFmtId="0" fontId="21" fillId="5" borderId="0" xfId="3" applyFont="1" applyFill="1" applyBorder="1" applyAlignment="1" applyProtection="1">
      <alignment horizontal="left" vertical="center"/>
    </xf>
    <xf numFmtId="0" fontId="21" fillId="4" borderId="0" xfId="3" applyFont="1" applyFill="1" applyBorder="1" applyAlignment="1" applyProtection="1">
      <alignment horizontal="left" vertical="center"/>
    </xf>
    <xf numFmtId="0" fontId="8" fillId="10" borderId="51" xfId="0" applyFont="1" applyFill="1" applyBorder="1" applyAlignment="1">
      <alignment horizontal="center" vertical="center"/>
    </xf>
    <xf numFmtId="0" fontId="8" fillId="10" borderId="52" xfId="0" applyFont="1" applyFill="1" applyBorder="1" applyAlignment="1">
      <alignment horizontal="center" vertical="center"/>
    </xf>
    <xf numFmtId="0" fontId="8" fillId="10" borderId="53" xfId="0" applyFont="1" applyFill="1" applyBorder="1" applyAlignment="1">
      <alignment horizontal="center" vertical="center"/>
    </xf>
    <xf numFmtId="0" fontId="8" fillId="10" borderId="51" xfId="0" applyFont="1" applyFill="1" applyBorder="1" applyAlignment="1">
      <alignment horizontal="center"/>
    </xf>
    <xf numFmtId="0" fontId="8" fillId="10" borderId="52" xfId="0" applyFont="1" applyFill="1" applyBorder="1" applyAlignment="1">
      <alignment horizontal="center"/>
    </xf>
    <xf numFmtId="0" fontId="8" fillId="10" borderId="53" xfId="0" applyFont="1" applyFill="1" applyBorder="1" applyAlignment="1">
      <alignment horizontal="center"/>
    </xf>
    <xf numFmtId="0" fontId="31" fillId="0" borderId="16" xfId="5" applyAlignment="1">
      <alignment horizontal="center"/>
    </xf>
  </cellXfs>
  <cellStyles count="6">
    <cellStyle name="Heading 1" xfId="3" builtinId="16"/>
    <cellStyle name="Heading 2" xfId="4" builtinId="17"/>
    <cellStyle name="Heading 3" xfId="5" builtinId="18"/>
    <cellStyle name="Normal" xfId="0" builtinId="0"/>
    <cellStyle name="Normal 2" xfId="1" xr:uid="{00000000-0005-0000-0000-000004000000}"/>
    <cellStyle name="Normal 3" xfId="2" xr:uid="{00000000-0005-0000-0000-000005000000}"/>
  </cellStyles>
  <dxfs count="109">
    <dxf>
      <font>
        <color rgb="FF9C0006"/>
      </font>
      <fill>
        <patternFill>
          <bgColor rgb="FFFFC7CE"/>
        </patternFill>
      </fill>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
      <fill>
        <patternFill>
          <bgColor theme="6" tint="0.39994506668294322"/>
        </patternFill>
      </fill>
    </dxf>
    <dxf>
      <font>
        <color theme="0" tint="-0.24994659260841701"/>
      </font>
      <fill>
        <patternFill patternType="none">
          <bgColor auto="1"/>
        </patternFill>
      </fill>
    </dxf>
  </dxfs>
  <tableStyles count="0" defaultTableStyle="TableStyleMedium2" defaultPivotStyle="PivotStyleLight16"/>
  <colors>
    <mruColors>
      <color rgb="FFE87727"/>
      <color rgb="FF41AD48"/>
      <color rgb="FF25408F"/>
      <color rgb="FF727375"/>
      <color rgb="FF3156BD"/>
      <color rgb="FF8BA2E1"/>
      <color rgb="FF889FE0"/>
      <color rgb="FF7D62A2"/>
      <color rgb="FF937CB2"/>
      <color rgb="FF921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1968222049210875"/>
          <c:y val="0.17504549430949964"/>
          <c:w val="0.56215378534428961"/>
          <c:h val="0.6204657011899164"/>
        </c:manualLayout>
      </c:layout>
      <c:radarChart>
        <c:radarStyle val="marker"/>
        <c:varyColors val="0"/>
        <c:ser>
          <c:idx val="3"/>
          <c:order val="0"/>
          <c:spPr>
            <a:ln w="38100">
              <a:solidFill>
                <a:schemeClr val="accent4">
                  <a:lumMod val="40000"/>
                  <a:lumOff val="60000"/>
                </a:schemeClr>
              </a:solidFill>
              <a:headEnd type="none" w="med" len="med"/>
              <a:tailEnd type="none" w="med" len="med"/>
            </a:ln>
          </c:spPr>
          <c:marker>
            <c:symbol val="circle"/>
            <c:size val="7"/>
            <c:spPr>
              <a:solidFill>
                <a:schemeClr val="accent4">
                  <a:lumMod val="40000"/>
                  <a:lumOff val="60000"/>
                </a:schemeClr>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Results'!$AG$4:$AG$18</c:f>
              <c:numCache>
                <c:formatCode>General</c:formatCode>
                <c:ptCount val="15"/>
                <c:pt idx="0">
                  <c:v>2</c:v>
                </c:pt>
                <c:pt idx="1">
                  <c:v>2</c:v>
                </c:pt>
                <c:pt idx="2">
                  <c:v>2</c:v>
                </c:pt>
                <c:pt idx="3">
                  <c:v>2</c:v>
                </c:pt>
                <c:pt idx="4">
                  <c:v>2</c:v>
                </c:pt>
              </c:numCache>
            </c:numRef>
          </c:val>
          <c:extLst>
            <c:ext xmlns:c16="http://schemas.microsoft.com/office/drawing/2014/chart" uri="{C3380CC4-5D6E-409C-BE32-E72D297353CC}">
              <c16:uniqueId val="{00000000-7FBC-4FC0-830C-F701B00FDEFB}"/>
            </c:ext>
          </c:extLst>
        </c:ser>
        <c:ser>
          <c:idx val="4"/>
          <c:order val="1"/>
          <c:spPr>
            <a:ln w="38100">
              <a:solidFill>
                <a:schemeClr val="accent4">
                  <a:lumMod val="40000"/>
                  <a:lumOff val="60000"/>
                </a:schemeClr>
              </a:solidFill>
              <a:headEnd type="none"/>
              <a:tailEnd type="none"/>
            </a:ln>
          </c:spPr>
          <c:marker>
            <c:symbol val="circle"/>
            <c:size val="7"/>
            <c:spPr>
              <a:solidFill>
                <a:schemeClr val="accent4">
                  <a:lumMod val="40000"/>
                  <a:lumOff val="60000"/>
                </a:schemeClr>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Results'!$AH$4:$AH$18</c:f>
              <c:numCache>
                <c:formatCode>General</c:formatCode>
                <c:ptCount val="15"/>
                <c:pt idx="5">
                  <c:v>2</c:v>
                </c:pt>
                <c:pt idx="6">
                  <c:v>2</c:v>
                </c:pt>
                <c:pt idx="7">
                  <c:v>2</c:v>
                </c:pt>
                <c:pt idx="8">
                  <c:v>2</c:v>
                </c:pt>
              </c:numCache>
            </c:numRef>
          </c:val>
          <c:extLst>
            <c:ext xmlns:c16="http://schemas.microsoft.com/office/drawing/2014/chart" uri="{C3380CC4-5D6E-409C-BE32-E72D297353CC}">
              <c16:uniqueId val="{00000001-7FBC-4FC0-830C-F701B00FDEFB}"/>
            </c:ext>
          </c:extLst>
        </c:ser>
        <c:ser>
          <c:idx val="5"/>
          <c:order val="2"/>
          <c:spPr>
            <a:ln w="38100">
              <a:solidFill>
                <a:schemeClr val="accent4">
                  <a:lumMod val="40000"/>
                  <a:lumOff val="60000"/>
                </a:schemeClr>
              </a:solidFill>
              <a:headEnd type="none"/>
              <a:tailEnd type="none"/>
            </a:ln>
          </c:spPr>
          <c:marker>
            <c:symbol val="circle"/>
            <c:size val="7"/>
            <c:spPr>
              <a:solidFill>
                <a:schemeClr val="accent4">
                  <a:lumMod val="40000"/>
                  <a:lumOff val="60000"/>
                </a:schemeClr>
              </a:solidFill>
              <a:ln>
                <a:noFill/>
              </a:ln>
            </c:spPr>
          </c:marker>
          <c:val>
            <c:numRef>
              <c:f>'Aggregated Results'!$AI$4:$AI$18</c:f>
              <c:numCache>
                <c:formatCode>General</c:formatCode>
                <c:ptCount val="15"/>
                <c:pt idx="9">
                  <c:v>2</c:v>
                </c:pt>
                <c:pt idx="10">
                  <c:v>2</c:v>
                </c:pt>
                <c:pt idx="11">
                  <c:v>2</c:v>
                </c:pt>
                <c:pt idx="12">
                  <c:v>2</c:v>
                </c:pt>
                <c:pt idx="13">
                  <c:v>2</c:v>
                </c:pt>
                <c:pt idx="14">
                  <c:v>2</c:v>
                </c:pt>
              </c:numCache>
            </c:numRef>
          </c:val>
          <c:extLst>
            <c:ext xmlns:c16="http://schemas.microsoft.com/office/drawing/2014/chart" uri="{C3380CC4-5D6E-409C-BE32-E72D297353CC}">
              <c16:uniqueId val="{00000002-7FBC-4FC0-830C-F701B00FDEFB}"/>
            </c:ext>
          </c:extLst>
        </c:ser>
        <c:ser>
          <c:idx val="0"/>
          <c:order val="3"/>
          <c:spPr>
            <a:ln w="38100">
              <a:solidFill>
                <a:srgbClr val="25408F"/>
              </a:solidFill>
              <a:headEnd type="none"/>
              <a:tailEnd type="none"/>
            </a:ln>
          </c:spPr>
          <c:marker>
            <c:symbol val="circle"/>
            <c:size val="7"/>
            <c:spPr>
              <a:solidFill>
                <a:srgbClr val="25408F"/>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Results'!$AD$4:$AD$18</c:f>
              <c:numCache>
                <c:formatCode>General</c:formatCode>
                <c:ptCount val="15"/>
                <c:pt idx="0">
                  <c:v>1</c:v>
                </c:pt>
                <c:pt idx="1">
                  <c:v>1</c:v>
                </c:pt>
                <c:pt idx="2">
                  <c:v>1</c:v>
                </c:pt>
                <c:pt idx="3">
                  <c:v>1</c:v>
                </c:pt>
                <c:pt idx="4">
                  <c:v>1</c:v>
                </c:pt>
              </c:numCache>
            </c:numRef>
          </c:val>
          <c:extLst>
            <c:ext xmlns:c16="http://schemas.microsoft.com/office/drawing/2014/chart" uri="{C3380CC4-5D6E-409C-BE32-E72D297353CC}">
              <c16:uniqueId val="{00000003-7FBC-4FC0-830C-F701B00FDEFB}"/>
            </c:ext>
          </c:extLst>
        </c:ser>
        <c:ser>
          <c:idx val="1"/>
          <c:order val="4"/>
          <c:spPr>
            <a:ln w="38100">
              <a:solidFill>
                <a:srgbClr val="41AD48"/>
              </a:solidFill>
              <a:headEnd type="none"/>
              <a:tailEnd type="none"/>
            </a:ln>
          </c:spPr>
          <c:marker>
            <c:symbol val="circle"/>
            <c:size val="7"/>
            <c:spPr>
              <a:solidFill>
                <a:srgbClr val="41AD48"/>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Results'!$AE$4:$AE$18</c:f>
              <c:numCache>
                <c:formatCode>General</c:formatCode>
                <c:ptCount val="15"/>
                <c:pt idx="5">
                  <c:v>1</c:v>
                </c:pt>
                <c:pt idx="6">
                  <c:v>1</c:v>
                </c:pt>
                <c:pt idx="7">
                  <c:v>1</c:v>
                </c:pt>
                <c:pt idx="8">
                  <c:v>1</c:v>
                </c:pt>
              </c:numCache>
            </c:numRef>
          </c:val>
          <c:extLst>
            <c:ext xmlns:c16="http://schemas.microsoft.com/office/drawing/2014/chart" uri="{C3380CC4-5D6E-409C-BE32-E72D297353CC}">
              <c16:uniqueId val="{00000004-7FBC-4FC0-830C-F701B00FDEFB}"/>
            </c:ext>
          </c:extLst>
        </c:ser>
        <c:ser>
          <c:idx val="2"/>
          <c:order val="5"/>
          <c:spPr>
            <a:ln w="38100">
              <a:solidFill>
                <a:srgbClr val="E87727"/>
              </a:solidFill>
              <a:headEnd type="none"/>
              <a:tailEnd type="none"/>
            </a:ln>
          </c:spPr>
          <c:marker>
            <c:symbol val="circle"/>
            <c:size val="7"/>
            <c:spPr>
              <a:solidFill>
                <a:srgbClr val="E87727"/>
              </a:solidFill>
              <a:ln>
                <a:noFill/>
              </a:ln>
            </c:spPr>
          </c:marker>
          <c:cat>
            <c:strRef>
              <c:f>'Aggregated Results'!$AA$4:$AA$18</c:f>
              <c:strCache>
                <c:ptCount val="15"/>
                <c:pt idx="0">
                  <c:v>1.1 - Criticality assessment</c:v>
                </c:pt>
                <c:pt idx="1">
                  <c:v>1.2 - Threat analysis</c:v>
                </c:pt>
                <c:pt idx="2">
                  <c:v>1.3 - People, Process, Technology and Information</c:v>
                </c:pt>
                <c:pt idx="3">
                  <c:v>1.4 - Control environment</c:v>
                </c:pt>
                <c:pt idx="4">
                  <c:v>1.5 - Maturity assessment</c:v>
                </c:pt>
                <c:pt idx="5">
                  <c:v>2.1 - Identification</c:v>
                </c:pt>
                <c:pt idx="6">
                  <c:v>2.2 - Investigation</c:v>
                </c:pt>
                <c:pt idx="7">
                  <c:v>2.3 - Action</c:v>
                </c:pt>
                <c:pt idx="8">
                  <c:v>2.4 - Recovery</c:v>
                </c:pt>
                <c:pt idx="9">
                  <c:v>3.1 - Incident investigation</c:v>
                </c:pt>
                <c:pt idx="10">
                  <c:v>3.2 - Reporting</c:v>
                </c:pt>
                <c:pt idx="11">
                  <c:v>3.3 - Post incident review</c:v>
                </c:pt>
                <c:pt idx="12">
                  <c:v>3.4 - Lessons learned</c:v>
                </c:pt>
                <c:pt idx="13">
                  <c:v>3.5 - Updating</c:v>
                </c:pt>
                <c:pt idx="14">
                  <c:v>3.6 - Trend analysis</c:v>
                </c:pt>
              </c:strCache>
            </c:strRef>
          </c:cat>
          <c:val>
            <c:numRef>
              <c:f>'Aggregated Results'!$AF$4:$AF$18</c:f>
              <c:numCache>
                <c:formatCode>General</c:formatCode>
                <c:ptCount val="15"/>
                <c:pt idx="9">
                  <c:v>1</c:v>
                </c:pt>
                <c:pt idx="10">
                  <c:v>1</c:v>
                </c:pt>
                <c:pt idx="11">
                  <c:v>1</c:v>
                </c:pt>
                <c:pt idx="12">
                  <c:v>1</c:v>
                </c:pt>
                <c:pt idx="13">
                  <c:v>1</c:v>
                </c:pt>
                <c:pt idx="14">
                  <c:v>1</c:v>
                </c:pt>
              </c:numCache>
            </c:numRef>
          </c:val>
          <c:extLst>
            <c:ext xmlns:c16="http://schemas.microsoft.com/office/drawing/2014/chart" uri="{C3380CC4-5D6E-409C-BE32-E72D297353CC}">
              <c16:uniqueId val="{00000005-7FBC-4FC0-830C-F701B00FDEFB}"/>
            </c:ext>
          </c:extLst>
        </c:ser>
        <c:dLbls>
          <c:showLegendKey val="0"/>
          <c:showVal val="0"/>
          <c:showCatName val="0"/>
          <c:showSerName val="0"/>
          <c:showPercent val="0"/>
          <c:showBubbleSize val="0"/>
        </c:dLbls>
        <c:axId val="56692224"/>
        <c:axId val="130140416"/>
      </c:radarChart>
      <c:catAx>
        <c:axId val="56692224"/>
        <c:scaling>
          <c:orientation val="minMax"/>
        </c:scaling>
        <c:delete val="0"/>
        <c:axPos val="b"/>
        <c:majorGridlines/>
        <c:numFmt formatCode="General" sourceLinked="0"/>
        <c:majorTickMark val="out"/>
        <c:minorTickMark val="none"/>
        <c:tickLblPos val="nextTo"/>
        <c:txPr>
          <a:bodyPr/>
          <a:lstStyle/>
          <a:p>
            <a:pPr>
              <a:defRPr sz="1200" baseline="0"/>
            </a:pPr>
            <a:endParaRPr lang="en-US"/>
          </a:p>
        </c:txPr>
        <c:crossAx val="130140416"/>
        <c:crosses val="autoZero"/>
        <c:auto val="1"/>
        <c:lblAlgn val="ctr"/>
        <c:lblOffset val="100"/>
        <c:noMultiLvlLbl val="0"/>
      </c:catAx>
      <c:valAx>
        <c:axId val="130140416"/>
        <c:scaling>
          <c:orientation val="minMax"/>
          <c:max val="5"/>
          <c:min val="0"/>
        </c:scaling>
        <c:delete val="0"/>
        <c:axPos val="l"/>
        <c:majorGridlines>
          <c:spPr>
            <a:ln w="3175">
              <a:solidFill>
                <a:srgbClr val="C4C4C4"/>
              </a:solidFill>
            </a:ln>
          </c:spPr>
        </c:majorGridlines>
        <c:numFmt formatCode="0" sourceLinked="0"/>
        <c:majorTickMark val="cross"/>
        <c:minorTickMark val="none"/>
        <c:tickLblPos val="nextTo"/>
        <c:spPr>
          <a:ln>
            <a:solidFill>
              <a:srgbClr val="C4C4C4"/>
            </a:solidFill>
          </a:ln>
        </c:spPr>
        <c:crossAx val="56692224"/>
        <c:crosses val="autoZero"/>
        <c:crossBetween val="between"/>
        <c:majorUnit val="1"/>
      </c:valAx>
    </c:plotArea>
    <c:plotVisOnly val="0"/>
    <c:dispBlanksAs val="gap"/>
    <c:showDLblsOverMax val="0"/>
  </c:chart>
  <c:spPr>
    <a:ln>
      <a:noFill/>
    </a:ln>
  </c:spPr>
  <c:printSettings>
    <c:headerFooter/>
    <c:pageMargins b="0.75" l="0.7" r="0.7" t="0.75" header="0.3" footer="0.3"/>
    <c:pageSetup/>
  </c:printSettings>
</c:chartSpace>
</file>

<file path=xl/ctrlProps/ctrlProp1.xml><?xml version="1.0" encoding="utf-8"?>
<formControlPr xmlns="http://schemas.microsoft.com/office/spreadsheetml/2009/9/main" objectType="Drop" dropLines="12" dropStyle="combo" dx="16" fmlaLink="scope_sector" fmlaRange="sector_responses" noThreeD="1" sel="0" val="14"/>
</file>

<file path=xl/ctrlProps/ctrlProp10.xml><?xml version="1.0" encoding="utf-8"?>
<formControlPr xmlns="http://schemas.microsoft.com/office/spreadsheetml/2009/9/main" objectType="Drop" dropLines="12" dropStyle="combo" dx="16" fmlaLink="W39" fmlaRange="weighting_responses" noThreeD="1" sel="4" val="0"/>
</file>

<file path=xl/ctrlProps/ctrlProp100.xml><?xml version="1.0" encoding="utf-8"?>
<formControlPr xmlns="http://schemas.microsoft.com/office/spreadsheetml/2009/9/main" objectType="Drop" dropLines="12" dropStyle="combo" dx="16" fmlaLink="W24" fmlaRange="weighting_responses" noThreeD="1" sel="3" val="0"/>
</file>

<file path=xl/ctrlProps/ctrlProp1000.xml><?xml version="1.0" encoding="utf-8"?>
<formControlPr xmlns="http://schemas.microsoft.com/office/spreadsheetml/2009/9/main" objectType="Drop" dropLines="12" dropStyle="combo" dx="16" fmlaLink="AA113" fmlaRange="maturity_response_frame" noThreeD="1" sel="1" val="0"/>
</file>

<file path=xl/ctrlProps/ctrlProp1001.xml><?xml version="1.0" encoding="utf-8"?>
<formControlPr xmlns="http://schemas.microsoft.com/office/spreadsheetml/2009/9/main" objectType="Drop" dropLines="12" dropStyle="combo" dx="16" fmlaLink="AA115" fmlaRange="maturity_response_frame" noThreeD="1" sel="1" val="0"/>
</file>

<file path=xl/ctrlProps/ctrlProp1002.xml><?xml version="1.0" encoding="utf-8"?>
<formControlPr xmlns="http://schemas.microsoft.com/office/spreadsheetml/2009/9/main" objectType="Drop" dropLines="12" dropStyle="combo" dx="16" fmlaLink="AA116" fmlaRange="maturity_response_frame" noThreeD="1" sel="1" val="0"/>
</file>

<file path=xl/ctrlProps/ctrlProp1003.xml><?xml version="1.0" encoding="utf-8"?>
<formControlPr xmlns="http://schemas.microsoft.com/office/spreadsheetml/2009/9/main" objectType="Drop" dropLines="12" dropStyle="combo" dx="16" fmlaLink="AA118" fmlaRange="maturity_response_frame" noThreeD="1" sel="1" val="0"/>
</file>

<file path=xl/ctrlProps/ctrlProp1004.xml><?xml version="1.0" encoding="utf-8"?>
<formControlPr xmlns="http://schemas.microsoft.com/office/spreadsheetml/2009/9/main" objectType="Drop" dropLines="12" dropStyle="combo" dx="16" fmlaLink="AA119" fmlaRange="maturity_response_frame" noThreeD="1" sel="1" val="0"/>
</file>

<file path=xl/ctrlProps/ctrlProp1005.xml><?xml version="1.0" encoding="utf-8"?>
<formControlPr xmlns="http://schemas.microsoft.com/office/spreadsheetml/2009/9/main" objectType="Drop" dropLines="12" dropStyle="combo" dx="16" fmlaLink="AA121" fmlaRange="maturity_response_frame" noThreeD="1" sel="1" val="0"/>
</file>

<file path=xl/ctrlProps/ctrlProp1006.xml><?xml version="1.0" encoding="utf-8"?>
<formControlPr xmlns="http://schemas.microsoft.com/office/spreadsheetml/2009/9/main" objectType="Drop" dropLines="12" dropStyle="combo" dx="16" fmlaLink="AA122" fmlaRange="maturity_response_frame" noThreeD="1" sel="1" val="0"/>
</file>

<file path=xl/ctrlProps/ctrlProp1007.xml><?xml version="1.0" encoding="utf-8"?>
<formControlPr xmlns="http://schemas.microsoft.com/office/spreadsheetml/2009/9/main" objectType="Drop" dropLines="12" dropStyle="combo" dx="16" fmlaLink="AA124" fmlaRange="maturity_response_frame" noThreeD="1" sel="1" val="0"/>
</file>

<file path=xl/ctrlProps/ctrlProp1008.xml><?xml version="1.0" encoding="utf-8"?>
<formControlPr xmlns="http://schemas.microsoft.com/office/spreadsheetml/2009/9/main" objectType="Drop" dropLines="12" dropStyle="combo" dx="16" fmlaLink="AA125" fmlaRange="maturity_response_frame" noThreeD="1" sel="1" val="0"/>
</file>

<file path=xl/ctrlProps/ctrlProp1009.xml><?xml version="1.0" encoding="utf-8"?>
<formControlPr xmlns="http://schemas.microsoft.com/office/spreadsheetml/2009/9/main" objectType="Drop" dropLines="12" dropStyle="combo" dx="16" fmlaLink="AA126" fmlaRange="maturity_response_frame" noThreeD="1" sel="1" val="0"/>
</file>

<file path=xl/ctrlProps/ctrlProp101.xml><?xml version="1.0" encoding="utf-8"?>
<formControlPr xmlns="http://schemas.microsoft.com/office/spreadsheetml/2009/9/main" objectType="Drop" dropLines="12" dropStyle="combo" dx="16" fmlaLink="W25" fmlaRange="weighting_responses" noThreeD="1" sel="3" val="0"/>
</file>

<file path=xl/ctrlProps/ctrlProp1010.xml><?xml version="1.0" encoding="utf-8"?>
<formControlPr xmlns="http://schemas.microsoft.com/office/spreadsheetml/2009/9/main" objectType="Drop" dropLines="12" dropStyle="combo" dx="16" fmlaLink="AA128" fmlaRange="maturity_response_frame" noThreeD="1" sel="1" val="0"/>
</file>

<file path=xl/ctrlProps/ctrlProp1011.xml><?xml version="1.0" encoding="utf-8"?>
<formControlPr xmlns="http://schemas.microsoft.com/office/spreadsheetml/2009/9/main" objectType="Drop" dropLines="12" dropStyle="combo" dx="16" fmlaLink="AA129" fmlaRange="maturity_response_frame" noThreeD="1" sel="1" val="0"/>
</file>

<file path=xl/ctrlProps/ctrlProp102.xml><?xml version="1.0" encoding="utf-8"?>
<formControlPr xmlns="http://schemas.microsoft.com/office/spreadsheetml/2009/9/main" objectType="Drop" dropLines="12" dropStyle="combo" dx="16" fmlaLink="W26" fmlaRange="weighting_responses" noThreeD="1" sel="3" val="0"/>
</file>

<file path=xl/ctrlProps/ctrlProp103.xml><?xml version="1.0" encoding="utf-8"?>
<formControlPr xmlns="http://schemas.microsoft.com/office/spreadsheetml/2009/9/main" objectType="Drop" dropLines="12" dropStyle="combo" dx="16" fmlaLink="W28" fmlaRange="weighting_responses" noThreeD="1" sel="4" val="0"/>
</file>

<file path=xl/ctrlProps/ctrlProp104.xml><?xml version="1.0" encoding="utf-8"?>
<formControlPr xmlns="http://schemas.microsoft.com/office/spreadsheetml/2009/9/main" objectType="Drop" dropLines="12" dropStyle="combo" dx="16" fmlaLink="W29" fmlaRange="weighting_responses" noThreeD="1" sel="4" val="0"/>
</file>

<file path=xl/ctrlProps/ctrlProp105.xml><?xml version="1.0" encoding="utf-8"?>
<formControlPr xmlns="http://schemas.microsoft.com/office/spreadsheetml/2009/9/main" objectType="Drop" dropLines="12" dropStyle="combo" dx="16" fmlaLink="W30" fmlaRange="weighting_responses" noThreeD="1" sel="4" val="0"/>
</file>

<file path=xl/ctrlProps/ctrlProp106.xml><?xml version="1.0" encoding="utf-8"?>
<formControlPr xmlns="http://schemas.microsoft.com/office/spreadsheetml/2009/9/main" objectType="Drop" dropLines="12" dropStyle="combo" dx="16" fmlaLink="W31" fmlaRange="weighting_responses" noThreeD="1" sel="4" val="0"/>
</file>

<file path=xl/ctrlProps/ctrlProp107.xml><?xml version="1.0" encoding="utf-8"?>
<formControlPr xmlns="http://schemas.microsoft.com/office/spreadsheetml/2009/9/main" objectType="Drop" dropLines="12" dropStyle="combo" dx="16" fmlaLink="W32" fmlaRange="weighting_responses" noThreeD="1" sel="4" val="0"/>
</file>

<file path=xl/ctrlProps/ctrlProp108.xml><?xml version="1.0" encoding="utf-8"?>
<formControlPr xmlns="http://schemas.microsoft.com/office/spreadsheetml/2009/9/main" objectType="Drop" dropLines="12" dropStyle="combo" dx="16" fmlaLink="W36" fmlaRange="weighting_responses" noThreeD="1" sel="3" val="0"/>
</file>

<file path=xl/ctrlProps/ctrlProp109.xml><?xml version="1.0" encoding="utf-8"?>
<formControlPr xmlns="http://schemas.microsoft.com/office/spreadsheetml/2009/9/main" objectType="Drop" dropLines="12" dropStyle="combo" dx="16" fmlaLink="W37" fmlaRange="weighting_responses" noThreeD="1" sel="2" val="0"/>
</file>

<file path=xl/ctrlProps/ctrlProp11.xml><?xml version="1.0" encoding="utf-8"?>
<formControlPr xmlns="http://schemas.microsoft.com/office/spreadsheetml/2009/9/main" objectType="Drop" dropLines="12" dropStyle="combo" dx="16" fmlaLink="W59" fmlaRange="weighting_responses" noThreeD="1" sel="4" val="0"/>
</file>

<file path=xl/ctrlProps/ctrlProp110.xml><?xml version="1.0" encoding="utf-8"?>
<formControlPr xmlns="http://schemas.microsoft.com/office/spreadsheetml/2009/9/main" objectType="Drop" dropLines="12" dropStyle="combo" dx="16" fmlaLink="W38" fmlaRange="weighting_responses" noThreeD="1" sel="4" val="0"/>
</file>

<file path=xl/ctrlProps/ctrlProp111.xml><?xml version="1.0" encoding="utf-8"?>
<formControlPr xmlns="http://schemas.microsoft.com/office/spreadsheetml/2009/9/main" objectType="Drop" dropLines="12" dropStyle="combo" dx="16" fmlaLink="W41" fmlaRange="weighting_responses" noThreeD="1" sel="4" val="0"/>
</file>

<file path=xl/ctrlProps/ctrlProp112.xml><?xml version="1.0" encoding="utf-8"?>
<formControlPr xmlns="http://schemas.microsoft.com/office/spreadsheetml/2009/9/main" objectType="Drop" dropLines="12" dropStyle="combo" dx="16" fmlaLink="W42" fmlaRange="weighting_responses" noThreeD="1" sel="4" val="0"/>
</file>

<file path=xl/ctrlProps/ctrlProp113.xml><?xml version="1.0" encoding="utf-8"?>
<formControlPr xmlns="http://schemas.microsoft.com/office/spreadsheetml/2009/9/main" objectType="Drop" dropLines="12" dropStyle="combo" dx="16" fmlaLink="W43" fmlaRange="weighting_responses" noThreeD="1" sel="4" val="0"/>
</file>

<file path=xl/ctrlProps/ctrlProp114.xml><?xml version="1.0" encoding="utf-8"?>
<formControlPr xmlns="http://schemas.microsoft.com/office/spreadsheetml/2009/9/main" objectType="Drop" dropLines="12" dropStyle="combo" dx="16" fmlaLink="W44" fmlaRange="weighting_responses" noThreeD="1" sel="3" val="0"/>
</file>

<file path=xl/ctrlProps/ctrlProp115.xml><?xml version="1.0" encoding="utf-8"?>
<formControlPr xmlns="http://schemas.microsoft.com/office/spreadsheetml/2009/9/main" objectType="Drop" dropLines="12" dropStyle="combo" dx="16" fmlaLink="W45" fmlaRange="weighting_responses" noThreeD="1" sel="4" val="0"/>
</file>

<file path=xl/ctrlProps/ctrlProp116.xml><?xml version="1.0" encoding="utf-8"?>
<formControlPr xmlns="http://schemas.microsoft.com/office/spreadsheetml/2009/9/main" objectType="Drop" dropLines="12" dropStyle="combo" dx="16" fmlaLink="W46" fmlaRange="weighting_responses" noThreeD="1" sel="3" val="0"/>
</file>

<file path=xl/ctrlProps/ctrlProp117.xml><?xml version="1.0" encoding="utf-8"?>
<formControlPr xmlns="http://schemas.microsoft.com/office/spreadsheetml/2009/9/main" objectType="Drop" dropLines="12" dropStyle="combo" dx="16" fmlaLink="W48" fmlaRange="weighting_responses" noThreeD="1" sel="5" val="0"/>
</file>

<file path=xl/ctrlProps/ctrlProp118.xml><?xml version="1.0" encoding="utf-8"?>
<formControlPr xmlns="http://schemas.microsoft.com/office/spreadsheetml/2009/9/main" objectType="Drop" dropLines="12" dropStyle="combo" dx="16" fmlaLink="W49" fmlaRange="weighting_responses" noThreeD="1" sel="2" val="0"/>
</file>

<file path=xl/ctrlProps/ctrlProp119.xml><?xml version="1.0" encoding="utf-8"?>
<formControlPr xmlns="http://schemas.microsoft.com/office/spreadsheetml/2009/9/main" objectType="Drop" dropLines="12" dropStyle="combo" dx="16" fmlaLink="W50" fmlaRange="weighting_responses" noThreeD="1" sel="3" val="0"/>
</file>

<file path=xl/ctrlProps/ctrlProp12.xml><?xml version="1.0" encoding="utf-8"?>
<formControlPr xmlns="http://schemas.microsoft.com/office/spreadsheetml/2009/9/main" objectType="Drop" dropLines="12" dropStyle="combo" dx="16" fmlaLink="W64" fmlaRange="weighting_responses" noThreeD="1" sel="5" val="0"/>
</file>

<file path=xl/ctrlProps/ctrlProp120.xml><?xml version="1.0" encoding="utf-8"?>
<formControlPr xmlns="http://schemas.microsoft.com/office/spreadsheetml/2009/9/main" objectType="Drop" dropLines="12" dropStyle="combo" dx="16" fmlaLink="W51" fmlaRange="weighting_responses" noThreeD="1" sel="3" val="0"/>
</file>

<file path=xl/ctrlProps/ctrlProp121.xml><?xml version="1.0" encoding="utf-8"?>
<formControlPr xmlns="http://schemas.microsoft.com/office/spreadsheetml/2009/9/main" objectType="Drop" dropLines="12" dropStyle="combo" dx="16" fmlaLink="W53" fmlaRange="weighting_responses" noThreeD="1" sel="5" val="0"/>
</file>

<file path=xl/ctrlProps/ctrlProp122.xml><?xml version="1.0" encoding="utf-8"?>
<formControlPr xmlns="http://schemas.microsoft.com/office/spreadsheetml/2009/9/main" objectType="Drop" dropLines="12" dropStyle="combo" dx="16" fmlaLink="W54" fmlaRange="weighting_responses" noThreeD="1" sel="5" val="0"/>
</file>

<file path=xl/ctrlProps/ctrlProp123.xml><?xml version="1.0" encoding="utf-8"?>
<formControlPr xmlns="http://schemas.microsoft.com/office/spreadsheetml/2009/9/main" objectType="Drop" dropLines="12" dropStyle="combo" dx="16" fmlaLink="W56" fmlaRange="weighting_responses" noThreeD="1" sel="5" val="0"/>
</file>

<file path=xl/ctrlProps/ctrlProp124.xml><?xml version="1.0" encoding="utf-8"?>
<formControlPr xmlns="http://schemas.microsoft.com/office/spreadsheetml/2009/9/main" objectType="Drop" dropLines="12" dropStyle="combo" dx="16" fmlaLink="W57" fmlaRange="weighting_responses" noThreeD="1" sel="5" val="0"/>
</file>

<file path=xl/ctrlProps/ctrlProp125.xml><?xml version="1.0" encoding="utf-8"?>
<formControlPr xmlns="http://schemas.microsoft.com/office/spreadsheetml/2009/9/main" objectType="Drop" dropLines="12" dropStyle="combo" dx="16" fmlaLink="W58" fmlaRange="weighting_responses" noThreeD="1" sel="5" val="0"/>
</file>

<file path=xl/ctrlProps/ctrlProp126.xml><?xml version="1.0" encoding="utf-8"?>
<formControlPr xmlns="http://schemas.microsoft.com/office/spreadsheetml/2009/9/main" objectType="Drop" dropLines="12" dropStyle="combo" dx="16" fmlaLink="W61" fmlaRange="weighting_responses" noThreeD="1" sel="4" val="0"/>
</file>

<file path=xl/ctrlProps/ctrlProp127.xml><?xml version="1.0" encoding="utf-8"?>
<formControlPr xmlns="http://schemas.microsoft.com/office/spreadsheetml/2009/9/main" objectType="Drop" dropLines="12" dropStyle="combo" dx="16" fmlaLink="W62" fmlaRange="weighting_responses" noThreeD="1" sel="4" val="0"/>
</file>

<file path=xl/ctrlProps/ctrlProp128.xml><?xml version="1.0" encoding="utf-8"?>
<formControlPr xmlns="http://schemas.microsoft.com/office/spreadsheetml/2009/9/main" objectType="Drop" dropLines="12" dropStyle="combo" dx="16" fmlaLink="W63" fmlaRange="weighting_responses" noThreeD="1" sel="5" val="0"/>
</file>

<file path=xl/ctrlProps/ctrlProp129.xml><?xml version="1.0" encoding="utf-8"?>
<formControlPr xmlns="http://schemas.microsoft.com/office/spreadsheetml/2009/9/main" objectType="Drop" dropLines="12" dropStyle="combo" dx="16" fmlaLink="W67" fmlaRange="weighting_responses" noThreeD="1" sel="5" val="0"/>
</file>

<file path=xl/ctrlProps/ctrlProp13.xml><?xml version="1.0" encoding="utf-8"?>
<formControlPr xmlns="http://schemas.microsoft.com/office/spreadsheetml/2009/9/main" objectType="Drop" dropLines="12" dropStyle="combo" dx="16" fmlaLink="W65" fmlaRange="weighting_responses" noThreeD="1" sel="4" val="0"/>
</file>

<file path=xl/ctrlProps/ctrlProp130.xml><?xml version="1.0" encoding="utf-8"?>
<formControlPr xmlns="http://schemas.microsoft.com/office/spreadsheetml/2009/9/main" objectType="Drop" dropLines="12" dropStyle="combo" dx="16" fmlaLink="W68" fmlaRange="weighting_responses" noThreeD="1" sel="5" val="0"/>
</file>

<file path=xl/ctrlProps/ctrlProp131.xml><?xml version="1.0" encoding="utf-8"?>
<formControlPr xmlns="http://schemas.microsoft.com/office/spreadsheetml/2009/9/main" objectType="Drop" dropLines="12" dropStyle="combo" dx="16" fmlaLink="W69" fmlaRange="weighting_responses" noThreeD="1" sel="5" val="0"/>
</file>

<file path=xl/ctrlProps/ctrlProp132.xml><?xml version="1.0" encoding="utf-8"?>
<formControlPr xmlns="http://schemas.microsoft.com/office/spreadsheetml/2009/9/main" objectType="Drop" dropLines="12" dropStyle="combo" dx="16" fmlaLink="W71" fmlaRange="weighting_responses" noThreeD="1" sel="5" val="0"/>
</file>

<file path=xl/ctrlProps/ctrlProp133.xml><?xml version="1.0" encoding="utf-8"?>
<formControlPr xmlns="http://schemas.microsoft.com/office/spreadsheetml/2009/9/main" objectType="Drop" dropLines="12" dropStyle="combo" dx="16" fmlaLink="W72" fmlaRange="weighting_responses" noThreeD="1" sel="5" val="0"/>
</file>

<file path=xl/ctrlProps/ctrlProp134.xml><?xml version="1.0" encoding="utf-8"?>
<formControlPr xmlns="http://schemas.microsoft.com/office/spreadsheetml/2009/9/main" objectType="Drop" dropLines="12" dropStyle="combo" dx="16" fmlaLink="W80" fmlaRange="weighting_responses" noThreeD="1" sel="2" val="0"/>
</file>

<file path=xl/ctrlProps/ctrlProp135.xml><?xml version="1.0" encoding="utf-8"?>
<formControlPr xmlns="http://schemas.microsoft.com/office/spreadsheetml/2009/9/main" objectType="Drop" dropLines="12" dropStyle="combo" dx="16" fmlaLink="W81" fmlaRange="weighting_responses" noThreeD="1" sel="1" val="0"/>
</file>

<file path=xl/ctrlProps/ctrlProp136.xml><?xml version="1.0" encoding="utf-8"?>
<formControlPr xmlns="http://schemas.microsoft.com/office/spreadsheetml/2009/9/main" objectType="Drop" dropLines="12" dropStyle="combo" dx="16" fmlaLink="W82" fmlaRange="weighting_responses" noThreeD="1" sel="2" val="0"/>
</file>

<file path=xl/ctrlProps/ctrlProp137.xml><?xml version="1.0" encoding="utf-8"?>
<formControlPr xmlns="http://schemas.microsoft.com/office/spreadsheetml/2009/9/main" objectType="Drop" dropLines="12" dropStyle="combo" dx="16" fmlaLink="W85" fmlaRange="weighting_responses" noThreeD="1" sel="2" val="0"/>
</file>

<file path=xl/ctrlProps/ctrlProp138.xml><?xml version="1.0" encoding="utf-8"?>
<formControlPr xmlns="http://schemas.microsoft.com/office/spreadsheetml/2009/9/main" objectType="Drop" dropLines="12" dropStyle="combo" dx="16" fmlaLink="W86" fmlaRange="weighting_responses" noThreeD="1" sel="2" val="0"/>
</file>

<file path=xl/ctrlProps/ctrlProp139.xml><?xml version="1.0" encoding="utf-8"?>
<formControlPr xmlns="http://schemas.microsoft.com/office/spreadsheetml/2009/9/main" objectType="Drop" dropLines="12" dropStyle="combo" dx="16" fmlaLink="W88" fmlaRange="weighting_responses" noThreeD="1" sel="2" val="0"/>
</file>

<file path=xl/ctrlProps/ctrlProp14.xml><?xml version="1.0" encoding="utf-8"?>
<formControlPr xmlns="http://schemas.microsoft.com/office/spreadsheetml/2009/9/main" objectType="Drop" dropLines="12" dropStyle="combo" dx="16" fmlaLink="W73" fmlaRange="weighting_responses" noThreeD="1" sel="4" val="0"/>
</file>

<file path=xl/ctrlProps/ctrlProp140.xml><?xml version="1.0" encoding="utf-8"?>
<formControlPr xmlns="http://schemas.microsoft.com/office/spreadsheetml/2009/9/main" objectType="Drop" dropLines="12" dropStyle="combo" dx="16" fmlaLink="W89" fmlaRange="weighting_responses" noThreeD="1" sel="3" val="0"/>
</file>

<file path=xl/ctrlProps/ctrlProp141.xml><?xml version="1.0" encoding="utf-8"?>
<formControlPr xmlns="http://schemas.microsoft.com/office/spreadsheetml/2009/9/main" objectType="Drop" dropLines="12" dropStyle="combo" dx="16" fmlaLink="W90" fmlaRange="weighting_responses" noThreeD="1" sel="3" val="0"/>
</file>

<file path=xl/ctrlProps/ctrlProp142.xml><?xml version="1.0" encoding="utf-8"?>
<formControlPr xmlns="http://schemas.microsoft.com/office/spreadsheetml/2009/9/main" objectType="Drop" dropLines="12" dropStyle="combo" dx="16" fmlaLink="W91" fmlaRange="weighting_responses" noThreeD="1" sel="2" val="0"/>
</file>

<file path=xl/ctrlProps/ctrlProp143.xml><?xml version="1.0" encoding="utf-8"?>
<formControlPr xmlns="http://schemas.microsoft.com/office/spreadsheetml/2009/9/main" objectType="Drop" dropLines="12" dropStyle="combo" dx="16" fmlaLink="W93" fmlaRange="weighting_responses" noThreeD="1" sel="3" val="0"/>
</file>

<file path=xl/ctrlProps/ctrlProp144.xml><?xml version="1.0" encoding="utf-8"?>
<formControlPr xmlns="http://schemas.microsoft.com/office/spreadsheetml/2009/9/main" objectType="Drop" dropLines="12" dropStyle="combo" dx="16" fmlaLink="W94" fmlaRange="weighting_responses" noThreeD="1" sel="3" val="0"/>
</file>

<file path=xl/ctrlProps/ctrlProp145.xml><?xml version="1.0" encoding="utf-8"?>
<formControlPr xmlns="http://schemas.microsoft.com/office/spreadsheetml/2009/9/main" objectType="Drop" dropLines="12" dropStyle="combo" dx="16" fmlaLink="W95" fmlaRange="weighting_responses" noThreeD="1" sel="3" val="0"/>
</file>

<file path=xl/ctrlProps/ctrlProp146.xml><?xml version="1.0" encoding="utf-8"?>
<formControlPr xmlns="http://schemas.microsoft.com/office/spreadsheetml/2009/9/main" objectType="Drop" dropLines="12" dropStyle="combo" dx="16" fmlaLink="W97" fmlaRange="weighting_responses" noThreeD="1" sel="4" val="0"/>
</file>

<file path=xl/ctrlProps/ctrlProp147.xml><?xml version="1.0" encoding="utf-8"?>
<formControlPr xmlns="http://schemas.microsoft.com/office/spreadsheetml/2009/9/main" objectType="Drop" dropLines="12" dropStyle="combo" dx="16" fmlaLink="W98" fmlaRange="weighting_responses" noThreeD="1" sel="3" val="0"/>
</file>

<file path=xl/ctrlProps/ctrlProp148.xml><?xml version="1.0" encoding="utf-8"?>
<formControlPr xmlns="http://schemas.microsoft.com/office/spreadsheetml/2009/9/main" objectType="Drop" dropLines="12" dropStyle="combo" dx="16" fmlaLink="W99" fmlaRange="weighting_responses" noThreeD="1" sel="4" val="0"/>
</file>

<file path=xl/ctrlProps/ctrlProp149.xml><?xml version="1.0" encoding="utf-8"?>
<formControlPr xmlns="http://schemas.microsoft.com/office/spreadsheetml/2009/9/main" objectType="Drop" dropLines="12" dropStyle="combo" dx="16" fmlaLink="W100" fmlaRange="weighting_responses" noThreeD="1" sel="3" val="0"/>
</file>

<file path=xl/ctrlProps/ctrlProp15.xml><?xml version="1.0" encoding="utf-8"?>
<formControlPr xmlns="http://schemas.microsoft.com/office/spreadsheetml/2009/9/main" objectType="Drop" dropLines="12" dropStyle="combo" dx="16" fmlaLink="W74" fmlaRange="weighting_responses" noThreeD="1" sel="5" val="0"/>
</file>

<file path=xl/ctrlProps/ctrlProp150.xml><?xml version="1.0" encoding="utf-8"?>
<formControlPr xmlns="http://schemas.microsoft.com/office/spreadsheetml/2009/9/main" objectType="Drop" dropLines="12" dropStyle="combo" dx="16" fmlaLink="W101" fmlaRange="weighting_responses" noThreeD="1" sel="5" val="0"/>
</file>

<file path=xl/ctrlProps/ctrlProp151.xml><?xml version="1.0" encoding="utf-8"?>
<formControlPr xmlns="http://schemas.microsoft.com/office/spreadsheetml/2009/9/main" objectType="Drop" dropLines="12" dropStyle="combo" dx="16" fmlaLink="W102" fmlaRange="weighting_responses" noThreeD="1" sel="5" val="0"/>
</file>

<file path=xl/ctrlProps/ctrlProp152.xml><?xml version="1.0" encoding="utf-8"?>
<formControlPr xmlns="http://schemas.microsoft.com/office/spreadsheetml/2009/9/main" objectType="Drop" dropLines="12" dropStyle="combo" dx="16" fmlaLink="W105" fmlaRange="weighting_responses" noThreeD="1" sel="4" val="0"/>
</file>

<file path=xl/ctrlProps/ctrlProp153.xml><?xml version="1.0" encoding="utf-8"?>
<formControlPr xmlns="http://schemas.microsoft.com/office/spreadsheetml/2009/9/main" objectType="Drop" dropLines="12" dropStyle="combo" dx="16" fmlaLink="W106" fmlaRange="weighting_responses" noThreeD="1" sel="3" val="0"/>
</file>

<file path=xl/ctrlProps/ctrlProp154.xml><?xml version="1.0" encoding="utf-8"?>
<formControlPr xmlns="http://schemas.microsoft.com/office/spreadsheetml/2009/9/main" objectType="Drop" dropLines="12" dropStyle="combo" dx="16" fmlaLink="W107" fmlaRange="weighting_responses" noThreeD="1" sel="5" val="0"/>
</file>

<file path=xl/ctrlProps/ctrlProp155.xml><?xml version="1.0" encoding="utf-8"?>
<formControlPr xmlns="http://schemas.microsoft.com/office/spreadsheetml/2009/9/main" objectType="Drop" dropLines="12" dropStyle="combo" dx="16" fmlaLink="W108" fmlaRange="weighting_responses" noThreeD="1" sel="5" val="0"/>
</file>

<file path=xl/ctrlProps/ctrlProp156.xml><?xml version="1.0" encoding="utf-8"?>
<formControlPr xmlns="http://schemas.microsoft.com/office/spreadsheetml/2009/9/main" objectType="Drop" dropLines="12" dropStyle="combo" dx="16" fmlaLink="W109" fmlaRange="weighting_responses" noThreeD="1" sel="4" val="0"/>
</file>

<file path=xl/ctrlProps/ctrlProp157.xml><?xml version="1.0" encoding="utf-8"?>
<formControlPr xmlns="http://schemas.microsoft.com/office/spreadsheetml/2009/9/main" objectType="Drop" dropLines="12" dropStyle="combo" dx="16" fmlaLink="W112" fmlaRange="weighting_responses" noThreeD="1" sel="1" val="0"/>
</file>

<file path=xl/ctrlProps/ctrlProp158.xml><?xml version="1.0" encoding="utf-8"?>
<formControlPr xmlns="http://schemas.microsoft.com/office/spreadsheetml/2009/9/main" objectType="Drop" dropLines="12" dropStyle="combo" dx="16" fmlaLink="W113" fmlaRange="weighting_responses" noThreeD="1" sel="1" val="0"/>
</file>

<file path=xl/ctrlProps/ctrlProp159.xml><?xml version="1.0" encoding="utf-8"?>
<formControlPr xmlns="http://schemas.microsoft.com/office/spreadsheetml/2009/9/main" objectType="Drop" dropLines="12" dropStyle="combo" dx="16" fmlaLink="W114" fmlaRange="weighting_responses" noThreeD="1" sel="3" val="0"/>
</file>

<file path=xl/ctrlProps/ctrlProp16.xml><?xml version="1.0" encoding="utf-8"?>
<formControlPr xmlns="http://schemas.microsoft.com/office/spreadsheetml/2009/9/main" objectType="Drop" dropLines="12" dropStyle="combo" dx="16" fmlaLink="W75" fmlaRange="weighting_responses" noThreeD="1" sel="5" val="0"/>
</file>

<file path=xl/ctrlProps/ctrlProp160.xml><?xml version="1.0" encoding="utf-8"?>
<formControlPr xmlns="http://schemas.microsoft.com/office/spreadsheetml/2009/9/main" objectType="Drop" dropLines="12" dropStyle="combo" dx="16" fmlaLink="W116" fmlaRange="weighting_responses" noThreeD="1" sel="4" val="0"/>
</file>

<file path=xl/ctrlProps/ctrlProp161.xml><?xml version="1.0" encoding="utf-8"?>
<formControlPr xmlns="http://schemas.microsoft.com/office/spreadsheetml/2009/9/main" objectType="Drop" dropLines="12" dropStyle="combo" dx="16" fmlaLink="W117" fmlaRange="weighting_responses" noThreeD="1" sel="5" val="0"/>
</file>

<file path=xl/ctrlProps/ctrlProp162.xml><?xml version="1.0" encoding="utf-8"?>
<formControlPr xmlns="http://schemas.microsoft.com/office/spreadsheetml/2009/9/main" objectType="Drop" dropLines="12" dropStyle="combo" dx="16" fmlaLink="W118" fmlaRange="weighting_responses" noThreeD="1" sel="5" val="0"/>
</file>

<file path=xl/ctrlProps/ctrlProp163.xml><?xml version="1.0" encoding="utf-8"?>
<formControlPr xmlns="http://schemas.microsoft.com/office/spreadsheetml/2009/9/main" objectType="Drop" dropLines="12" dropStyle="combo" dx="16" fmlaLink="W119" fmlaRange="weighting_responses" noThreeD="1" sel="5" val="0"/>
</file>

<file path=xl/ctrlProps/ctrlProp164.xml><?xml version="1.0" encoding="utf-8"?>
<formControlPr xmlns="http://schemas.microsoft.com/office/spreadsheetml/2009/9/main" objectType="Drop" dropLines="12" dropStyle="combo" dx="16" fmlaLink="W120" fmlaRange="weighting_responses" noThreeD="1" sel="4" val="0"/>
</file>

<file path=xl/ctrlProps/ctrlProp165.xml><?xml version="1.0" encoding="utf-8"?>
<formControlPr xmlns="http://schemas.microsoft.com/office/spreadsheetml/2009/9/main" objectType="Drop" dropLines="12" dropStyle="combo" dx="16" fmlaLink="W121" fmlaRange="weighting_responses" noThreeD="1" sel="4" val="0"/>
</file>

<file path=xl/ctrlProps/ctrlProp166.xml><?xml version="1.0" encoding="utf-8"?>
<formControlPr xmlns="http://schemas.microsoft.com/office/spreadsheetml/2009/9/main" objectType="Drop" dropLines="12" dropStyle="combo" dx="16" fmlaLink="W122" fmlaRange="weighting_responses" noThreeD="1" sel="4" val="0"/>
</file>

<file path=xl/ctrlProps/ctrlProp167.xml><?xml version="1.0" encoding="utf-8"?>
<formControlPr xmlns="http://schemas.microsoft.com/office/spreadsheetml/2009/9/main" objectType="Drop" dropLines="12" dropStyle="combo" dx="16" fmlaLink="W123" fmlaRange="weighting_responses" noThreeD="1" sel="4" val="0"/>
</file>

<file path=xl/ctrlProps/ctrlProp168.xml><?xml version="1.0" encoding="utf-8"?>
<formControlPr xmlns="http://schemas.microsoft.com/office/spreadsheetml/2009/9/main" objectType="Drop" dropLines="12" dropStyle="combo" dx="16" fmlaLink="W125" fmlaRange="weighting_responses" noThreeD="1" sel="4" val="0"/>
</file>

<file path=xl/ctrlProps/ctrlProp169.xml><?xml version="1.0" encoding="utf-8"?>
<formControlPr xmlns="http://schemas.microsoft.com/office/spreadsheetml/2009/9/main" objectType="Drop" dropLines="12" dropStyle="combo" dx="16" fmlaLink="W126" fmlaRange="weighting_responses" noThreeD="1" sel="3" val="0"/>
</file>

<file path=xl/ctrlProps/ctrlProp17.xml><?xml version="1.0" encoding="utf-8"?>
<formControlPr xmlns="http://schemas.microsoft.com/office/spreadsheetml/2009/9/main" objectType="Drop" dropLines="12" dropStyle="combo" dx="16" fmlaLink="W78" fmlaRange="weighting_responses" noThreeD="1" sel="1" val="0"/>
</file>

<file path=xl/ctrlProps/ctrlProp170.xml><?xml version="1.0" encoding="utf-8"?>
<formControlPr xmlns="http://schemas.microsoft.com/office/spreadsheetml/2009/9/main" objectType="Drop" dropLines="12" dropStyle="combo" dx="16" fmlaLink="W127" fmlaRange="weighting_responses" noThreeD="1" sel="3" val="0"/>
</file>

<file path=xl/ctrlProps/ctrlProp171.xml><?xml version="1.0" encoding="utf-8"?>
<formControlPr xmlns="http://schemas.microsoft.com/office/spreadsheetml/2009/9/main" objectType="Drop" dropLines="12" dropStyle="combo" dx="16" fmlaLink="W129" fmlaRange="weighting_responses" noThreeD="1" sel="2" val="0"/>
</file>

<file path=xl/ctrlProps/ctrlProp172.xml><?xml version="1.0" encoding="utf-8"?>
<formControlPr xmlns="http://schemas.microsoft.com/office/spreadsheetml/2009/9/main" objectType="Drop" dropLines="12" dropStyle="combo" dx="16" fmlaLink="W130" fmlaRange="weighting_responses" noThreeD="1" sel="2" val="0"/>
</file>

<file path=xl/ctrlProps/ctrlProp173.xml><?xml version="1.0" encoding="utf-8"?>
<formControlPr xmlns="http://schemas.microsoft.com/office/spreadsheetml/2009/9/main" objectType="Drop" dropLines="12" dropStyle="combo" dx="16" fmlaLink="W131" fmlaRange="weighting_responses" noThreeD="1" sel="2" val="0"/>
</file>

<file path=xl/ctrlProps/ctrlProp174.xml><?xml version="1.0" encoding="utf-8"?>
<formControlPr xmlns="http://schemas.microsoft.com/office/spreadsheetml/2009/9/main" objectType="Drop" dropLines="12" dropStyle="combo" dx="16" fmlaLink="W132" fmlaRange="weighting_responses" noThreeD="1" sel="2" val="0"/>
</file>

<file path=xl/ctrlProps/ctrlProp175.xml><?xml version="1.0" encoding="utf-8"?>
<formControlPr xmlns="http://schemas.microsoft.com/office/spreadsheetml/2009/9/main" objectType="Drop" dropLines="12" dropStyle="combo" dx="16" fmlaLink="W134" fmlaRange="weighting_responses" noThreeD="1" sel="2" val="0"/>
</file>

<file path=xl/ctrlProps/ctrlProp176.xml><?xml version="1.0" encoding="utf-8"?>
<formControlPr xmlns="http://schemas.microsoft.com/office/spreadsheetml/2009/9/main" objectType="Drop" dropLines="12" dropStyle="combo" dx="16" fmlaLink="W135" fmlaRange="weighting_responses" noThreeD="1" sel="2" val="0"/>
</file>

<file path=xl/ctrlProps/ctrlProp177.xml><?xml version="1.0" encoding="utf-8"?>
<formControlPr xmlns="http://schemas.microsoft.com/office/spreadsheetml/2009/9/main" objectType="Drop" dropLines="12" dropStyle="combo" dx="16" fmlaLink="W136" fmlaRange="weighting_responses" noThreeD="1" sel="2" val="0"/>
</file>

<file path=xl/ctrlProps/ctrlProp178.xml><?xml version="1.0" encoding="utf-8"?>
<formControlPr xmlns="http://schemas.microsoft.com/office/spreadsheetml/2009/9/main" objectType="Drop" dropLines="12" dropStyle="combo" dx="16" fmlaLink="W139" fmlaRange="weighting_responses" noThreeD="1" sel="2" val="0"/>
</file>

<file path=xl/ctrlProps/ctrlProp179.xml><?xml version="1.0" encoding="utf-8"?>
<formControlPr xmlns="http://schemas.microsoft.com/office/spreadsheetml/2009/9/main" objectType="Drop" dropLines="12" dropStyle="combo" dx="16" fmlaLink="W140" fmlaRange="weighting_responses" noThreeD="1" sel="2" val="0"/>
</file>

<file path=xl/ctrlProps/ctrlProp18.xml><?xml version="1.0" encoding="utf-8"?>
<formControlPr xmlns="http://schemas.microsoft.com/office/spreadsheetml/2009/9/main" objectType="Drop" dropLines="12" dropStyle="combo" dx="16" fmlaLink="W83" fmlaRange="weighting_responses" noThreeD="1" sel="2" val="0"/>
</file>

<file path=xl/ctrlProps/ctrlProp180.xml><?xml version="1.0" encoding="utf-8"?>
<formControlPr xmlns="http://schemas.microsoft.com/office/spreadsheetml/2009/9/main" objectType="Drop" dropLines="12" dropStyle="combo" dx="16" fmlaLink="W141" fmlaRange="weighting_responses" noThreeD="1" sel="2" val="0"/>
</file>

<file path=xl/ctrlProps/ctrlProp181.xml><?xml version="1.0" encoding="utf-8"?>
<formControlPr xmlns="http://schemas.microsoft.com/office/spreadsheetml/2009/9/main" objectType="Drop" dropLines="12" dropStyle="combo" dx="16" fmlaLink="W142" fmlaRange="weighting_responses" noThreeD="1" sel="2" val="0"/>
</file>

<file path=xl/ctrlProps/ctrlProp182.xml><?xml version="1.0" encoding="utf-8"?>
<formControlPr xmlns="http://schemas.microsoft.com/office/spreadsheetml/2009/9/main" objectType="Drop" dropLines="12" dropStyle="combo" dx="16" fmlaLink="W144" fmlaRange="weighting_responses" noThreeD="1" sel="4" val="0"/>
</file>

<file path=xl/ctrlProps/ctrlProp183.xml><?xml version="1.0" encoding="utf-8"?>
<formControlPr xmlns="http://schemas.microsoft.com/office/spreadsheetml/2009/9/main" objectType="Drop" dropLines="12" dropStyle="combo" dx="16" fmlaLink="W145" fmlaRange="weighting_responses" noThreeD="1" sel="4" val="0"/>
</file>

<file path=xl/ctrlProps/ctrlProp184.xml><?xml version="1.0" encoding="utf-8"?>
<formControlPr xmlns="http://schemas.microsoft.com/office/spreadsheetml/2009/9/main" objectType="Drop" dropLines="12" dropStyle="combo" dx="16" fmlaLink="W146" fmlaRange="weighting_responses" noThreeD="1" sel="3" val="0"/>
</file>

<file path=xl/ctrlProps/ctrlProp185.xml><?xml version="1.0" encoding="utf-8"?>
<formControlPr xmlns="http://schemas.microsoft.com/office/spreadsheetml/2009/9/main" objectType="Drop" dropLines="12" dropStyle="combo" dx="16" fmlaLink="W147" fmlaRange="weighting_responses" noThreeD="1" sel="4" val="0"/>
</file>

<file path=xl/ctrlProps/ctrlProp186.xml><?xml version="1.0" encoding="utf-8"?>
<formControlPr xmlns="http://schemas.microsoft.com/office/spreadsheetml/2009/9/main" objectType="Drop" dropLines="12" dropStyle="combo" dx="16" fmlaLink="W149" fmlaRange="weighting_responses" noThreeD="1" sel="2" val="0"/>
</file>

<file path=xl/ctrlProps/ctrlProp187.xml><?xml version="1.0" encoding="utf-8"?>
<formControlPr xmlns="http://schemas.microsoft.com/office/spreadsheetml/2009/9/main" objectType="Drop" dropLines="12" dropStyle="combo" dx="16" fmlaLink="W150" fmlaRange="weighting_responses" noThreeD="1" sel="2" val="0"/>
</file>

<file path=xl/ctrlProps/ctrlProp188.xml><?xml version="1.0" encoding="utf-8"?>
<formControlPr xmlns="http://schemas.microsoft.com/office/spreadsheetml/2009/9/main" objectType="Drop" dropLines="12" dropStyle="combo" dx="16" fmlaLink="W151" fmlaRange="weighting_responses" noThreeD="1" sel="2" val="0"/>
</file>

<file path=xl/ctrlProps/ctrlProp189.xml><?xml version="1.0" encoding="utf-8"?>
<formControlPr xmlns="http://schemas.microsoft.com/office/spreadsheetml/2009/9/main" objectType="Drop" dropLines="12" dropStyle="combo" dx="16" fmlaLink="W153" fmlaRange="weighting_responses" noThreeD="1" sel="4" val="0"/>
</file>

<file path=xl/ctrlProps/ctrlProp19.xml><?xml version="1.0" encoding="utf-8"?>
<formControlPr xmlns="http://schemas.microsoft.com/office/spreadsheetml/2009/9/main" objectType="Drop" dropLines="12" dropStyle="combo" dx="16" fmlaLink="W103" fmlaRange="weighting_responses" noThreeD="1" sel="4" val="0"/>
</file>

<file path=xl/ctrlProps/ctrlProp190.xml><?xml version="1.0" encoding="utf-8"?>
<formControlPr xmlns="http://schemas.microsoft.com/office/spreadsheetml/2009/9/main" objectType="Drop" dropLines="12" dropStyle="combo" dx="16" fmlaLink="W154" fmlaRange="weighting_responses" noThreeD="1" sel="4" val="0"/>
</file>

<file path=xl/ctrlProps/ctrlProp191.xml><?xml version="1.0" encoding="utf-8"?>
<formControlPr xmlns="http://schemas.microsoft.com/office/spreadsheetml/2009/9/main" objectType="Drop" dropLines="12" dropStyle="combo" dx="16" fmlaLink="W155" fmlaRange="weighting_responses" noThreeD="1" sel="4" val="0"/>
</file>

<file path=xl/ctrlProps/ctrlProp192.xml><?xml version="1.0" encoding="utf-8"?>
<formControlPr xmlns="http://schemas.microsoft.com/office/spreadsheetml/2009/9/main" objectType="Drop" dropLines="12" dropStyle="combo" dx="16" fmlaLink="W157" fmlaRange="weighting_responses" noThreeD="1" sel="4" val="0"/>
</file>

<file path=xl/ctrlProps/ctrlProp193.xml><?xml version="1.0" encoding="utf-8"?>
<formControlPr xmlns="http://schemas.microsoft.com/office/spreadsheetml/2009/9/main" objectType="Drop" dropLines="12" dropStyle="combo" dx="16" fmlaLink="W158" fmlaRange="weighting_responses" noThreeD="1" sel="5" val="0"/>
</file>

<file path=xl/ctrlProps/ctrlProp194.xml><?xml version="1.0" encoding="utf-8"?>
<formControlPr xmlns="http://schemas.microsoft.com/office/spreadsheetml/2009/9/main" objectType="Drop" dropLines="12" dropStyle="combo" dx="16" fmlaLink="W160" fmlaRange="weighting_responses" noThreeD="1" sel="3" val="0"/>
</file>

<file path=xl/ctrlProps/ctrlProp195.xml><?xml version="1.0" encoding="utf-8"?>
<formControlPr xmlns="http://schemas.microsoft.com/office/spreadsheetml/2009/9/main" objectType="Drop" dropLines="12" dropStyle="combo" dx="16" fmlaLink="W161" fmlaRange="weighting_responses" noThreeD="1" sel="2" val="0"/>
</file>

<file path=xl/ctrlProps/ctrlProp196.xml><?xml version="1.0" encoding="utf-8"?>
<formControlPr xmlns="http://schemas.microsoft.com/office/spreadsheetml/2009/9/main" objectType="Drop" dropLines="12" dropStyle="combo" dx="16" fmlaLink="W162" fmlaRange="weighting_responses" noThreeD="1" sel="4" val="0"/>
</file>

<file path=xl/ctrlProps/ctrlProp197.xml><?xml version="1.0" encoding="utf-8"?>
<formControlPr xmlns="http://schemas.microsoft.com/office/spreadsheetml/2009/9/main" objectType="Drop" dropLines="12" dropStyle="combo" dx="16" fmlaLink="W168" fmlaRange="weighting_responses" noThreeD="1" sel="3" val="0"/>
</file>

<file path=xl/ctrlProps/ctrlProp198.xml><?xml version="1.0" encoding="utf-8"?>
<formControlPr xmlns="http://schemas.microsoft.com/office/spreadsheetml/2009/9/main" objectType="Drop" dropLines="12" dropStyle="combo" dx="16" fmlaLink="W169" fmlaRange="weighting_responses" noThreeD="1" sel="3" val="0"/>
</file>

<file path=xl/ctrlProps/ctrlProp199.xml><?xml version="1.0" encoding="utf-8"?>
<formControlPr xmlns="http://schemas.microsoft.com/office/spreadsheetml/2009/9/main" objectType="Drop" dropLines="12" dropStyle="combo" dx="16" fmlaLink="W171" fmlaRange="weighting_responses" noThreeD="1" sel="3" val="0"/>
</file>

<file path=xl/ctrlProps/ctrlProp2.xml><?xml version="1.0" encoding="utf-8"?>
<formControlPr xmlns="http://schemas.microsoft.com/office/spreadsheetml/2009/9/main" objectType="Drop" dropLines="12" dropStyle="combo" dx="16" fmlaLink="scope_size" fmlaRange="size_responses" noThreeD="1" sel="0" val="0"/>
</file>

<file path=xl/ctrlProps/ctrlProp20.xml><?xml version="1.0" encoding="utf-8"?>
<formControlPr xmlns="http://schemas.microsoft.com/office/spreadsheetml/2009/9/main" objectType="Drop" dropLines="12" dropStyle="combo" dx="16" fmlaLink="W137" fmlaRange="weighting_responses" noThreeD="1" sel="5" val="0"/>
</file>

<file path=xl/ctrlProps/ctrlProp200.xml><?xml version="1.0" encoding="utf-8"?>
<formControlPr xmlns="http://schemas.microsoft.com/office/spreadsheetml/2009/9/main" objectType="Drop" dropLines="12" dropStyle="combo" dx="16" fmlaLink="W172" fmlaRange="weighting_responses" noThreeD="1" sel="4" val="0"/>
</file>

<file path=xl/ctrlProps/ctrlProp201.xml><?xml version="1.0" encoding="utf-8"?>
<formControlPr xmlns="http://schemas.microsoft.com/office/spreadsheetml/2009/9/main" objectType="Drop" dropLines="12" dropStyle="combo" dx="16" fmlaLink="W173" fmlaRange="weighting_responses" noThreeD="1" sel="3" val="0"/>
</file>

<file path=xl/ctrlProps/ctrlProp202.xml><?xml version="1.0" encoding="utf-8"?>
<formControlPr xmlns="http://schemas.microsoft.com/office/spreadsheetml/2009/9/main" objectType="Drop" dropLines="12" dropStyle="combo" dx="16" fmlaLink="W174" fmlaRange="weighting_responses" noThreeD="1" sel="4" val="0"/>
</file>

<file path=xl/ctrlProps/ctrlProp203.xml><?xml version="1.0" encoding="utf-8"?>
<formControlPr xmlns="http://schemas.microsoft.com/office/spreadsheetml/2009/9/main" objectType="Drop" dropLines="12" dropStyle="combo" dx="16" fmlaLink="W175" fmlaRange="weighting_responses" noThreeD="1" sel="3" val="0"/>
</file>

<file path=xl/ctrlProps/ctrlProp204.xml><?xml version="1.0" encoding="utf-8"?>
<formControlPr xmlns="http://schemas.microsoft.com/office/spreadsheetml/2009/9/main" objectType="Drop" dropLines="12" dropStyle="combo" dx="16" fmlaLink="W176" fmlaRange="weighting_responses" noThreeD="1" sel="4" val="0"/>
</file>

<file path=xl/ctrlProps/ctrlProp205.xml><?xml version="1.0" encoding="utf-8"?>
<formControlPr xmlns="http://schemas.microsoft.com/office/spreadsheetml/2009/9/main" objectType="Drop" dropLines="12" dropStyle="combo" dx="16" fmlaLink="W181" fmlaRange="weighting_responses" noThreeD="1" sel="3" val="0"/>
</file>

<file path=xl/ctrlProps/ctrlProp206.xml><?xml version="1.0" encoding="utf-8"?>
<formControlPr xmlns="http://schemas.microsoft.com/office/spreadsheetml/2009/9/main" objectType="Drop" dropLines="12" dropStyle="combo" dx="16" fmlaLink="W182" fmlaRange="weighting_responses" noThreeD="1" sel="3" val="0"/>
</file>

<file path=xl/ctrlProps/ctrlProp207.xml><?xml version="1.0" encoding="utf-8"?>
<formControlPr xmlns="http://schemas.microsoft.com/office/spreadsheetml/2009/9/main" objectType="Drop" dropLines="12" dropStyle="combo" dx="16" fmlaLink="W183" fmlaRange="weighting_responses" noThreeD="1" sel="3" val="0"/>
</file>

<file path=xl/ctrlProps/ctrlProp208.xml><?xml version="1.0" encoding="utf-8"?>
<formControlPr xmlns="http://schemas.microsoft.com/office/spreadsheetml/2009/9/main" objectType="Drop" dropLines="12" dropStyle="combo" dx="16" fmlaLink="W184" fmlaRange="weighting_responses" noThreeD="1" sel="3" val="0"/>
</file>

<file path=xl/ctrlProps/ctrlProp209.xml><?xml version="1.0" encoding="utf-8"?>
<formControlPr xmlns="http://schemas.microsoft.com/office/spreadsheetml/2009/9/main" objectType="Drop" dropLines="12" dropStyle="combo" dx="16" fmlaLink="W186" fmlaRange="weighting_responses" noThreeD="1" sel="3" val="0"/>
</file>

<file path=xl/ctrlProps/ctrlProp21.xml><?xml version="1.0" encoding="utf-8"?>
<formControlPr xmlns="http://schemas.microsoft.com/office/spreadsheetml/2009/9/main" objectType="Drop" dropLines="12" dropStyle="combo" dx="16" fmlaLink="W163" fmlaRange="weighting_responses" noThreeD="1" sel="4" val="0"/>
</file>

<file path=xl/ctrlProps/ctrlProp210.xml><?xml version="1.0" encoding="utf-8"?>
<formControlPr xmlns="http://schemas.microsoft.com/office/spreadsheetml/2009/9/main" objectType="Drop" dropLines="12" dropStyle="combo" dx="16" fmlaLink="W187" fmlaRange="weighting_responses" noThreeD="1" sel="3" val="0"/>
</file>

<file path=xl/ctrlProps/ctrlProp211.xml><?xml version="1.0" encoding="utf-8"?>
<formControlPr xmlns="http://schemas.microsoft.com/office/spreadsheetml/2009/9/main" objectType="Drop" dropLines="12" dropStyle="combo" dx="16" fmlaLink="W188" fmlaRange="weighting_responses" noThreeD="1" sel="3" val="0"/>
</file>

<file path=xl/ctrlProps/ctrlProp212.xml><?xml version="1.0" encoding="utf-8"?>
<formControlPr xmlns="http://schemas.microsoft.com/office/spreadsheetml/2009/9/main" objectType="Drop" dropLines="12" dropStyle="combo" dx="16" fmlaLink="W189" fmlaRange="weighting_responses" noThreeD="1" sel="3" val="0"/>
</file>

<file path=xl/ctrlProps/ctrlProp213.xml><?xml version="1.0" encoding="utf-8"?>
<formControlPr xmlns="http://schemas.microsoft.com/office/spreadsheetml/2009/9/main" objectType="Drop" dropLines="12" dropStyle="combo" dx="16" fmlaLink="W191" fmlaRange="weighting_responses" noThreeD="1" sel="5" val="0"/>
</file>

<file path=xl/ctrlProps/ctrlProp214.xml><?xml version="1.0" encoding="utf-8"?>
<formControlPr xmlns="http://schemas.microsoft.com/office/spreadsheetml/2009/9/main" objectType="Drop" dropLines="12" dropStyle="combo" dx="16" fmlaLink="W192" fmlaRange="weighting_responses" noThreeD="1" sel="5" val="0"/>
</file>

<file path=xl/ctrlProps/ctrlProp215.xml><?xml version="1.0" encoding="utf-8"?>
<formControlPr xmlns="http://schemas.microsoft.com/office/spreadsheetml/2009/9/main" objectType="Drop" dropLines="12" dropStyle="combo" dx="16" fmlaLink="W193" fmlaRange="weighting_responses" noThreeD="1" sel="4" val="0"/>
</file>

<file path=xl/ctrlProps/ctrlProp216.xml><?xml version="1.0" encoding="utf-8"?>
<formControlPr xmlns="http://schemas.microsoft.com/office/spreadsheetml/2009/9/main" objectType="Drop" dropLines="12" dropStyle="combo" dx="16" fmlaLink="W197" fmlaRange="weighting_responses" noThreeD="1" sel="2" val="0"/>
</file>

<file path=xl/ctrlProps/ctrlProp217.xml><?xml version="1.0" encoding="utf-8"?>
<formControlPr xmlns="http://schemas.microsoft.com/office/spreadsheetml/2009/9/main" objectType="Drop" dropLines="12" dropStyle="combo" dx="16" fmlaLink="W198" fmlaRange="weighting_responses" noThreeD="1" sel="2" val="0"/>
</file>

<file path=xl/ctrlProps/ctrlProp218.xml><?xml version="1.0" encoding="utf-8"?>
<formControlPr xmlns="http://schemas.microsoft.com/office/spreadsheetml/2009/9/main" objectType="Drop" dropLines="12" dropStyle="combo" dx="16" fmlaLink="W199" fmlaRange="weighting_responses" noThreeD="1" sel="2" val="0"/>
</file>

<file path=xl/ctrlProps/ctrlProp219.xml><?xml version="1.0" encoding="utf-8"?>
<formControlPr xmlns="http://schemas.microsoft.com/office/spreadsheetml/2009/9/main" objectType="Drop" dropLines="12" dropStyle="combo" dx="16" fmlaLink="W200" fmlaRange="weighting_responses" noThreeD="1" sel="2" val="0"/>
</file>

<file path=xl/ctrlProps/ctrlProp22.xml><?xml version="1.0" encoding="utf-8"?>
<formControlPr xmlns="http://schemas.microsoft.com/office/spreadsheetml/2009/9/main" objectType="Drop" dropLines="12" dropStyle="combo" dx="16" fmlaLink="W164" fmlaRange="weighting_responses" noThreeD="1" sel="4" val="0"/>
</file>

<file path=xl/ctrlProps/ctrlProp220.xml><?xml version="1.0" encoding="utf-8"?>
<formControlPr xmlns="http://schemas.microsoft.com/office/spreadsheetml/2009/9/main" objectType="Drop" dropLines="12" dropStyle="combo" dx="16" fmlaLink="W201" fmlaRange="weighting_responses" noThreeD="1" sel="2" val="0"/>
</file>

<file path=xl/ctrlProps/ctrlProp221.xml><?xml version="1.0" encoding="utf-8"?>
<formControlPr xmlns="http://schemas.microsoft.com/office/spreadsheetml/2009/9/main" objectType="Drop" dropLines="12" dropStyle="combo" dx="16" fmlaLink="W202" fmlaRange="weighting_responses" noThreeD="1" sel="2" val="0"/>
</file>

<file path=xl/ctrlProps/ctrlProp222.xml><?xml version="1.0" encoding="utf-8"?>
<formControlPr xmlns="http://schemas.microsoft.com/office/spreadsheetml/2009/9/main" objectType="Drop" dropLines="12" dropStyle="combo" dx="16" fmlaLink="W203" fmlaRange="weighting_responses" noThreeD="1" sel="2" val="0"/>
</file>

<file path=xl/ctrlProps/ctrlProp223.xml><?xml version="1.0" encoding="utf-8"?>
<formControlPr xmlns="http://schemas.microsoft.com/office/spreadsheetml/2009/9/main" objectType="Drop" dropLines="12" dropStyle="combo" dx="16" fmlaLink="W205" fmlaRange="weighting_responses" noThreeD="1" sel="3" val="0"/>
</file>

<file path=xl/ctrlProps/ctrlProp224.xml><?xml version="1.0" encoding="utf-8"?>
<formControlPr xmlns="http://schemas.microsoft.com/office/spreadsheetml/2009/9/main" objectType="Drop" dropLines="12" dropStyle="combo" dx="16" fmlaLink="W206" fmlaRange="weighting_responses" noThreeD="1" sel="2" val="0"/>
</file>

<file path=xl/ctrlProps/ctrlProp225.xml><?xml version="1.0" encoding="utf-8"?>
<formControlPr xmlns="http://schemas.microsoft.com/office/spreadsheetml/2009/9/main" objectType="Drop" dropLines="12" dropStyle="combo" dx="16" fmlaLink="W207" fmlaRange="weighting_responses" noThreeD="1" sel="2" val="0"/>
</file>

<file path=xl/ctrlProps/ctrlProp226.xml><?xml version="1.0" encoding="utf-8"?>
<formControlPr xmlns="http://schemas.microsoft.com/office/spreadsheetml/2009/9/main" objectType="Drop" dropLines="12" dropStyle="combo" dx="16" fmlaLink="W208" fmlaRange="weighting_responses" noThreeD="1" sel="3" val="0"/>
</file>

<file path=xl/ctrlProps/ctrlProp227.xml><?xml version="1.0" encoding="utf-8"?>
<formControlPr xmlns="http://schemas.microsoft.com/office/spreadsheetml/2009/9/main" objectType="Drop" dropLines="12" dropStyle="combo" dx="16" fmlaLink="W209" fmlaRange="weighting_responses" noThreeD="1" sel="2" val="0"/>
</file>

<file path=xl/ctrlProps/ctrlProp228.xml><?xml version="1.0" encoding="utf-8"?>
<formControlPr xmlns="http://schemas.microsoft.com/office/spreadsheetml/2009/9/main" objectType="Drop" dropLines="12" dropStyle="combo" dx="16" fmlaLink="W213" fmlaRange="weighting_responses" noThreeD="1" sel="4" val="0"/>
</file>

<file path=xl/ctrlProps/ctrlProp229.xml><?xml version="1.0" encoding="utf-8"?>
<formControlPr xmlns="http://schemas.microsoft.com/office/spreadsheetml/2009/9/main" objectType="Drop" dropLines="12" dropStyle="combo" dx="16" fmlaLink="W214" fmlaRange="weighting_responses" noThreeD="1" sel="4" val="0"/>
</file>

<file path=xl/ctrlProps/ctrlProp23.xml><?xml version="1.0" encoding="utf-8"?>
<formControlPr xmlns="http://schemas.microsoft.com/office/spreadsheetml/2009/9/main" objectType="Drop" dropLines="12" dropStyle="combo" dx="16" fmlaLink="W166" fmlaRange="weighting_responses" noThreeD="1" sel="1" val="0"/>
</file>

<file path=xl/ctrlProps/ctrlProp230.xml><?xml version="1.0" encoding="utf-8"?>
<formControlPr xmlns="http://schemas.microsoft.com/office/spreadsheetml/2009/9/main" objectType="Drop" dropLines="12" dropStyle="combo" dx="16" fmlaLink="W215" fmlaRange="weighting_responses" noThreeD="1" sel="3" val="0"/>
</file>

<file path=xl/ctrlProps/ctrlProp231.xml><?xml version="1.0" encoding="utf-8"?>
<formControlPr xmlns="http://schemas.microsoft.com/office/spreadsheetml/2009/9/main" objectType="Drop" dropLines="12" dropStyle="combo" dx="16" fmlaLink="W216" fmlaRange="weighting_responses" noThreeD="1" sel="4" val="0"/>
</file>

<file path=xl/ctrlProps/ctrlProp232.xml><?xml version="1.0" encoding="utf-8"?>
<formControlPr xmlns="http://schemas.microsoft.com/office/spreadsheetml/2009/9/main" objectType="Drop" dropLines="12" dropStyle="combo" dx="16" fmlaLink="W217" fmlaRange="weighting_responses" noThreeD="1" sel="5" val="0"/>
</file>

<file path=xl/ctrlProps/ctrlProp233.xml><?xml version="1.0" encoding="utf-8"?>
<formControlPr xmlns="http://schemas.microsoft.com/office/spreadsheetml/2009/9/main" objectType="Drop" dropLines="12" dropStyle="combo" dx="16" fmlaLink="W220" fmlaRange="weighting_responses" noThreeD="1" sel="4" val="0"/>
</file>

<file path=xl/ctrlProps/ctrlProp234.xml><?xml version="1.0" encoding="utf-8"?>
<formControlPr xmlns="http://schemas.microsoft.com/office/spreadsheetml/2009/9/main" objectType="Drop" dropLines="12" dropStyle="combo" dx="16" fmlaLink="W221" fmlaRange="weighting_responses" noThreeD="1" sel="4" val="0"/>
</file>

<file path=xl/ctrlProps/ctrlProp235.xml><?xml version="1.0" encoding="utf-8"?>
<formControlPr xmlns="http://schemas.microsoft.com/office/spreadsheetml/2009/9/main" objectType="Drop" dropLines="12" dropStyle="combo" dx="16" fmlaLink="W222" fmlaRange="weighting_responses" noThreeD="1" sel="4" val="0"/>
</file>

<file path=xl/ctrlProps/ctrlProp236.xml><?xml version="1.0" encoding="utf-8"?>
<formControlPr xmlns="http://schemas.microsoft.com/office/spreadsheetml/2009/9/main" objectType="Drop" dropLines="12" dropStyle="combo" dx="16" fmlaLink="W225" fmlaRange="weighting_responses" noThreeD="1" sel="5" val="0"/>
</file>

<file path=xl/ctrlProps/ctrlProp237.xml><?xml version="1.0" encoding="utf-8"?>
<formControlPr xmlns="http://schemas.microsoft.com/office/spreadsheetml/2009/9/main" objectType="Drop" dropLines="12" dropStyle="combo" dx="16" fmlaLink="W226" fmlaRange="weighting_responses" noThreeD="1" sel="5" val="0"/>
</file>

<file path=xl/ctrlProps/ctrlProp238.xml><?xml version="1.0" encoding="utf-8"?>
<formControlPr xmlns="http://schemas.microsoft.com/office/spreadsheetml/2009/9/main" objectType="Drop" dropLines="12" dropStyle="combo" dx="16" fmlaLink="W227" fmlaRange="weighting_responses" noThreeD="1" sel="5" val="0"/>
</file>

<file path=xl/ctrlProps/ctrlProp239.xml><?xml version="1.0" encoding="utf-8"?>
<formControlPr xmlns="http://schemas.microsoft.com/office/spreadsheetml/2009/9/main" objectType="Drop" dropLines="12" dropStyle="combo" dx="16" fmlaLink="W228" fmlaRange="weighting_responses" noThreeD="1" sel="5" val="0"/>
</file>

<file path=xl/ctrlProps/ctrlProp24.xml><?xml version="1.0" encoding="utf-8"?>
<formControlPr xmlns="http://schemas.microsoft.com/office/spreadsheetml/2009/9/main" objectType="Drop" dropLines="12" dropStyle="combo" dx="16" fmlaLink="W177" fmlaRange="weighting_responses" noThreeD="1" sel="5" val="0"/>
</file>

<file path=xl/ctrlProps/ctrlProp240.xml><?xml version="1.0" encoding="utf-8"?>
<formControlPr xmlns="http://schemas.microsoft.com/office/spreadsheetml/2009/9/main" objectType="Drop" dropLines="12" dropStyle="combo" dx="16" fmlaLink="W229" fmlaRange="weighting_responses" noThreeD="1" sel="5" val="0"/>
</file>

<file path=xl/ctrlProps/ctrlProp241.xml><?xml version="1.0" encoding="utf-8"?>
<formControlPr xmlns="http://schemas.microsoft.com/office/spreadsheetml/2009/9/main" objectType="Drop" dropLines="12" dropStyle="combo" dx="16" fmlaLink="W230" fmlaRange="weighting_responses" noThreeD="1" sel="5" val="0"/>
</file>

<file path=xl/ctrlProps/ctrlProp242.xml><?xml version="1.0" encoding="utf-8"?>
<formControlPr xmlns="http://schemas.microsoft.com/office/spreadsheetml/2009/9/main" objectType="Drop" dropLines="12" dropStyle="combo" dx="16" fmlaLink="W232" fmlaRange="weighting_responses" noThreeD="1" sel="4" val="0"/>
</file>

<file path=xl/ctrlProps/ctrlProp243.xml><?xml version="1.0" encoding="utf-8"?>
<formControlPr xmlns="http://schemas.microsoft.com/office/spreadsheetml/2009/9/main" objectType="Drop" dropLines="12" dropStyle="combo" dx="16" fmlaLink="W233" fmlaRange="weighting_responses" noThreeD="1" sel="4" val="0"/>
</file>

<file path=xl/ctrlProps/ctrlProp244.xml><?xml version="1.0" encoding="utf-8"?>
<formControlPr xmlns="http://schemas.microsoft.com/office/spreadsheetml/2009/9/main" objectType="Drop" dropLines="12" dropStyle="combo" dx="16" fmlaLink="W237" fmlaRange="weighting_responses" noThreeD="1" sel="3" val="0"/>
</file>

<file path=xl/ctrlProps/ctrlProp245.xml><?xml version="1.0" encoding="utf-8"?>
<formControlPr xmlns="http://schemas.microsoft.com/office/spreadsheetml/2009/9/main" objectType="Drop" dropLines="12" dropStyle="combo" dx="16" fmlaLink="W238" fmlaRange="weighting_responses" noThreeD="1" sel="3" val="0"/>
</file>

<file path=xl/ctrlProps/ctrlProp246.xml><?xml version="1.0" encoding="utf-8"?>
<formControlPr xmlns="http://schemas.microsoft.com/office/spreadsheetml/2009/9/main" objectType="Drop" dropLines="12" dropStyle="combo" dx="16" fmlaLink="W239" fmlaRange="weighting_responses" noThreeD="1" sel="3" val="0"/>
</file>

<file path=xl/ctrlProps/ctrlProp247.xml><?xml version="1.0" encoding="utf-8"?>
<formControlPr xmlns="http://schemas.microsoft.com/office/spreadsheetml/2009/9/main" objectType="Drop" dropLines="12" dropStyle="combo" dx="16" fmlaLink="W240" fmlaRange="weighting_responses" noThreeD="1" sel="3" val="0"/>
</file>

<file path=xl/ctrlProps/ctrlProp248.xml><?xml version="1.0" encoding="utf-8"?>
<formControlPr xmlns="http://schemas.microsoft.com/office/spreadsheetml/2009/9/main" objectType="Drop" dropLines="12" dropStyle="combo" dx="16" fmlaLink="W241" fmlaRange="weighting_responses" noThreeD="1" sel="4" val="0"/>
</file>

<file path=xl/ctrlProps/ctrlProp249.xml><?xml version="1.0" encoding="utf-8"?>
<formControlPr xmlns="http://schemas.microsoft.com/office/spreadsheetml/2009/9/main" objectType="Drop" dropLines="12" dropStyle="combo" dx="16" fmlaLink="W244" fmlaRange="weighting_responses" noThreeD="1" sel="2" val="0"/>
</file>

<file path=xl/ctrlProps/ctrlProp25.xml><?xml version="1.0" encoding="utf-8"?>
<formControlPr xmlns="http://schemas.microsoft.com/office/spreadsheetml/2009/9/main" objectType="Drop" dropLines="12" dropStyle="combo" dx="16" fmlaLink="W179" fmlaRange="weighting_responses" noThreeD="1" sel="3" val="0"/>
</file>

<file path=xl/ctrlProps/ctrlProp250.xml><?xml version="1.0" encoding="utf-8"?>
<formControlPr xmlns="http://schemas.microsoft.com/office/spreadsheetml/2009/9/main" objectType="Drop" dropLines="12" dropStyle="combo" dx="16" fmlaLink="W245" fmlaRange="weighting_responses" noThreeD="1" sel="2" val="0"/>
</file>

<file path=xl/ctrlProps/ctrlProp251.xml><?xml version="1.0" encoding="utf-8"?>
<formControlPr xmlns="http://schemas.microsoft.com/office/spreadsheetml/2009/9/main" objectType="Drop" dropLines="12" dropStyle="combo" dx="16" fmlaLink="W246" fmlaRange="weighting_responses" noThreeD="1" sel="3" val="0"/>
</file>

<file path=xl/ctrlProps/ctrlProp252.xml><?xml version="1.0" encoding="utf-8"?>
<formControlPr xmlns="http://schemas.microsoft.com/office/spreadsheetml/2009/9/main" objectType="Drop" dropLines="12" dropStyle="combo" dx="16" fmlaLink="W247" fmlaRange="weighting_responses" noThreeD="1" sel="3" val="0"/>
</file>

<file path=xl/ctrlProps/ctrlProp253.xml><?xml version="1.0" encoding="utf-8"?>
<formControlPr xmlns="http://schemas.microsoft.com/office/spreadsheetml/2009/9/main" objectType="Drop" dropLines="12" dropStyle="combo" dx="16" fmlaLink="W248" fmlaRange="weighting_responses" noThreeD="1" sel="3" val="0"/>
</file>

<file path=xl/ctrlProps/ctrlProp254.xml><?xml version="1.0" encoding="utf-8"?>
<formControlPr xmlns="http://schemas.microsoft.com/office/spreadsheetml/2009/9/main" objectType="Drop" dropLines="12" dropStyle="combo" dx="16" fmlaLink="W251" fmlaRange="weighting_responses" noThreeD="1" sel="5" val="0"/>
</file>

<file path=xl/ctrlProps/ctrlProp255.xml><?xml version="1.0" encoding="utf-8"?>
<formControlPr xmlns="http://schemas.microsoft.com/office/spreadsheetml/2009/9/main" objectType="Drop" dropLines="12" dropStyle="combo" dx="16" fmlaLink="W252" fmlaRange="weighting_responses" noThreeD="1" sel="5" val="0"/>
</file>

<file path=xl/ctrlProps/ctrlProp256.xml><?xml version="1.0" encoding="utf-8"?>
<formControlPr xmlns="http://schemas.microsoft.com/office/spreadsheetml/2009/9/main" objectType="Drop" dropLines="12" dropStyle="combo" dx="16" fmlaLink="W253" fmlaRange="weighting_responses" noThreeD="1" sel="5" val="0"/>
</file>

<file path=xl/ctrlProps/ctrlProp257.xml><?xml version="1.0" encoding="utf-8"?>
<formControlPr xmlns="http://schemas.microsoft.com/office/spreadsheetml/2009/9/main" objectType="Drop" dropLines="12" dropStyle="combo" dx="16" fmlaLink="W257" fmlaRange="weighting_responses" noThreeD="1" sel="4" val="0"/>
</file>

<file path=xl/ctrlProps/ctrlProp258.xml><?xml version="1.0" encoding="utf-8"?>
<formControlPr xmlns="http://schemas.microsoft.com/office/spreadsheetml/2009/9/main" objectType="Drop" dropLines="12" dropStyle="combo" dx="16" fmlaLink="W258" fmlaRange="weighting_responses" noThreeD="1" sel="4" val="0"/>
</file>

<file path=xl/ctrlProps/ctrlProp259.xml><?xml version="1.0" encoding="utf-8"?>
<formControlPr xmlns="http://schemas.microsoft.com/office/spreadsheetml/2009/9/main" objectType="Drop" dropLines="12" dropStyle="combo" dx="16" fmlaLink="W259" fmlaRange="weighting_responses" noThreeD="1" sel="4" val="0"/>
</file>

<file path=xl/ctrlProps/ctrlProp26.xml><?xml version="1.0" encoding="utf-8"?>
<formControlPr xmlns="http://schemas.microsoft.com/office/spreadsheetml/2009/9/main" objectType="Drop" dropLines="12" dropStyle="combo" dx="16" fmlaLink="W195" fmlaRange="weighting_responses" noThreeD="1" sel="1" val="0"/>
</file>

<file path=xl/ctrlProps/ctrlProp260.xml><?xml version="1.0" encoding="utf-8"?>
<formControlPr xmlns="http://schemas.microsoft.com/office/spreadsheetml/2009/9/main" objectType="Drop" dropLines="12" dropStyle="combo" dx="16" fmlaLink="W260" fmlaRange="weighting_responses" noThreeD="1" sel="4" val="0"/>
</file>

<file path=xl/ctrlProps/ctrlProp261.xml><?xml version="1.0" encoding="utf-8"?>
<formControlPr xmlns="http://schemas.microsoft.com/office/spreadsheetml/2009/9/main" objectType="Drop" dropLines="12" dropStyle="combo" dx="16" fmlaLink="W261" fmlaRange="weighting_responses" noThreeD="1" sel="4" val="0"/>
</file>

<file path=xl/ctrlProps/ctrlProp262.xml><?xml version="1.0" encoding="utf-8"?>
<formControlPr xmlns="http://schemas.microsoft.com/office/spreadsheetml/2009/9/main" objectType="Drop" dropLines="12" dropStyle="combo" dx="16" fmlaLink="W262" fmlaRange="weighting_responses" noThreeD="1" sel="4" val="0"/>
</file>

<file path=xl/ctrlProps/ctrlProp263.xml><?xml version="1.0" encoding="utf-8"?>
<formControlPr xmlns="http://schemas.microsoft.com/office/spreadsheetml/2009/9/main" objectType="Drop" dropLines="12" dropStyle="combo" dx="16" fmlaLink="W264" fmlaRange="weighting_responses" noThreeD="1" sel="5" val="0"/>
</file>

<file path=xl/ctrlProps/ctrlProp264.xml><?xml version="1.0" encoding="utf-8"?>
<formControlPr xmlns="http://schemas.microsoft.com/office/spreadsheetml/2009/9/main" objectType="Drop" dropLines="12" dropStyle="combo" dx="16" fmlaLink="W265" fmlaRange="weighting_responses" noThreeD="1" sel="5" val="0"/>
</file>

<file path=xl/ctrlProps/ctrlProp265.xml><?xml version="1.0" encoding="utf-8"?>
<formControlPr xmlns="http://schemas.microsoft.com/office/spreadsheetml/2009/9/main" objectType="Drop" dropLines="12" dropStyle="combo" dx="16" fmlaLink="W272" fmlaRange="weighting_responses" noThreeD="1" sel="1" val="0"/>
</file>

<file path=xl/ctrlProps/ctrlProp266.xml><?xml version="1.0" encoding="utf-8"?>
<formControlPr xmlns="http://schemas.microsoft.com/office/spreadsheetml/2009/9/main" objectType="Drop" dropLines="12" dropStyle="combo" dx="16" fmlaLink="W273" fmlaRange="weighting_responses" noThreeD="1" sel="2" val="0"/>
</file>

<file path=xl/ctrlProps/ctrlProp267.xml><?xml version="1.0" encoding="utf-8"?>
<formControlPr xmlns="http://schemas.microsoft.com/office/spreadsheetml/2009/9/main" objectType="Drop" dropLines="12" dropStyle="combo" dx="16" fmlaLink="W274" fmlaRange="weighting_responses" noThreeD="1" sel="2" val="0"/>
</file>

<file path=xl/ctrlProps/ctrlProp268.xml><?xml version="1.0" encoding="utf-8"?>
<formControlPr xmlns="http://schemas.microsoft.com/office/spreadsheetml/2009/9/main" objectType="Drop" dropLines="12" dropStyle="combo" dx="16" fmlaLink="W277" fmlaRange="weighting_responses" noThreeD="1" sel="4" val="0"/>
</file>

<file path=xl/ctrlProps/ctrlProp269.xml><?xml version="1.0" encoding="utf-8"?>
<formControlPr xmlns="http://schemas.microsoft.com/office/spreadsheetml/2009/9/main" objectType="Drop" dropLines="12" dropStyle="combo" dx="16" fmlaLink="W278" fmlaRange="weighting_responses" noThreeD="1" sel="4" val="0"/>
</file>

<file path=xl/ctrlProps/ctrlProp27.xml><?xml version="1.0" encoding="utf-8"?>
<formControlPr xmlns="http://schemas.microsoft.com/office/spreadsheetml/2009/9/main" objectType="Drop" dropLines="12" dropStyle="combo" dx="16" fmlaLink="W210" fmlaRange="weighting_responses" noThreeD="1" sel="4" val="0"/>
</file>

<file path=xl/ctrlProps/ctrlProp270.xml><?xml version="1.0" encoding="utf-8"?>
<formControlPr xmlns="http://schemas.microsoft.com/office/spreadsheetml/2009/9/main" objectType="Drop" dropLines="12" dropStyle="combo" dx="16" fmlaLink="W280" fmlaRange="weighting_responses" noThreeD="1" sel="3" val="0"/>
</file>

<file path=xl/ctrlProps/ctrlProp271.xml><?xml version="1.0" encoding="utf-8"?>
<formControlPr xmlns="http://schemas.microsoft.com/office/spreadsheetml/2009/9/main" objectType="Drop" dropLines="12" dropStyle="combo" dx="16" fmlaLink="W281" fmlaRange="weighting_responses" noThreeD="1" sel="4" val="0"/>
</file>

<file path=xl/ctrlProps/ctrlProp272.xml><?xml version="1.0" encoding="utf-8"?>
<formControlPr xmlns="http://schemas.microsoft.com/office/spreadsheetml/2009/9/main" objectType="Drop" dropLines="12" dropStyle="combo" dx="16" fmlaLink="W282" fmlaRange="weighting_responses" noThreeD="1" sel="5" val="0"/>
</file>

<file path=xl/ctrlProps/ctrlProp273.xml><?xml version="1.0" encoding="utf-8"?>
<formControlPr xmlns="http://schemas.microsoft.com/office/spreadsheetml/2009/9/main" objectType="Drop" dropLines="12" dropStyle="combo" dx="16" fmlaLink="W283" fmlaRange="weighting_responses" noThreeD="1" sel="4" val="0"/>
</file>

<file path=xl/ctrlProps/ctrlProp274.xml><?xml version="1.0" encoding="utf-8"?>
<formControlPr xmlns="http://schemas.microsoft.com/office/spreadsheetml/2009/9/main" objectType="Drop" dropLines="12" dropStyle="combo" dx="16" fmlaLink="W284" fmlaRange="weighting_responses" noThreeD="1" sel="3" val="0"/>
</file>

<file path=xl/ctrlProps/ctrlProp275.xml><?xml version="1.0" encoding="utf-8"?>
<formControlPr xmlns="http://schemas.microsoft.com/office/spreadsheetml/2009/9/main" objectType="Drop" dropLines="12" dropStyle="combo" dx="16" fmlaLink="W285" fmlaRange="weighting_responses" noThreeD="1" sel="3" val="0"/>
</file>

<file path=xl/ctrlProps/ctrlProp276.xml><?xml version="1.0" encoding="utf-8"?>
<formControlPr xmlns="http://schemas.microsoft.com/office/spreadsheetml/2009/9/main" objectType="Drop" dropLines="12" dropStyle="combo" dx="16" fmlaLink="W286" fmlaRange="weighting_responses" noThreeD="1" sel="3" val="0"/>
</file>

<file path=xl/ctrlProps/ctrlProp277.xml><?xml version="1.0" encoding="utf-8"?>
<formControlPr xmlns="http://schemas.microsoft.com/office/spreadsheetml/2009/9/main" objectType="Drop" dropLines="12" dropStyle="combo" dx="16" fmlaLink="W288" fmlaRange="weighting_responses" noThreeD="1" sel="4" val="0"/>
</file>

<file path=xl/ctrlProps/ctrlProp278.xml><?xml version="1.0" encoding="utf-8"?>
<formControlPr xmlns="http://schemas.microsoft.com/office/spreadsheetml/2009/9/main" objectType="Drop" dropLines="12" dropStyle="combo" dx="16" fmlaLink="W289" fmlaRange="weighting_responses" noThreeD="1" sel="3" val="0"/>
</file>

<file path=xl/ctrlProps/ctrlProp279.xml><?xml version="1.0" encoding="utf-8"?>
<formControlPr xmlns="http://schemas.microsoft.com/office/spreadsheetml/2009/9/main" objectType="Drop" dropLines="12" dropStyle="combo" dx="16" fmlaLink="W290" fmlaRange="weighting_responses" noThreeD="1" sel="3" val="0"/>
</file>

<file path=xl/ctrlProps/ctrlProp28.xml><?xml version="1.0" encoding="utf-8"?>
<formControlPr xmlns="http://schemas.microsoft.com/office/spreadsheetml/2009/9/main" objectType="Drop" dropLines="12" dropStyle="combo" dx="16" fmlaLink="W211" fmlaRange="weighting_responses" noThreeD="1" sel="3" val="0"/>
</file>

<file path=xl/ctrlProps/ctrlProp280.xml><?xml version="1.0" encoding="utf-8"?>
<formControlPr xmlns="http://schemas.microsoft.com/office/spreadsheetml/2009/9/main" objectType="Drop" dropLines="12" dropStyle="combo" dx="16" fmlaLink="W291" fmlaRange="weighting_responses" noThreeD="1" sel="3" val="0"/>
</file>

<file path=xl/ctrlProps/ctrlProp281.xml><?xml version="1.0" encoding="utf-8"?>
<formControlPr xmlns="http://schemas.microsoft.com/office/spreadsheetml/2009/9/main" objectType="Drop" dropLines="12" dropStyle="combo" dx="16" fmlaLink="W293" fmlaRange="weighting_responses" noThreeD="1" sel="4" val="0"/>
</file>

<file path=xl/ctrlProps/ctrlProp282.xml><?xml version="1.0" encoding="utf-8"?>
<formControlPr xmlns="http://schemas.microsoft.com/office/spreadsheetml/2009/9/main" objectType="Drop" dropLines="12" dropStyle="combo" dx="16" fmlaLink="W294" fmlaRange="weighting_responses" noThreeD="1" sel="4" val="0"/>
</file>

<file path=xl/ctrlProps/ctrlProp283.xml><?xml version="1.0" encoding="utf-8"?>
<formControlPr xmlns="http://schemas.microsoft.com/office/spreadsheetml/2009/9/main" objectType="Drop" dropLines="12" dropStyle="combo" dx="16" fmlaLink="W295" fmlaRange="weighting_responses" noThreeD="1" sel="4" val="0"/>
</file>

<file path=xl/ctrlProps/ctrlProp284.xml><?xml version="1.0" encoding="utf-8"?>
<formControlPr xmlns="http://schemas.microsoft.com/office/spreadsheetml/2009/9/main" objectType="Drop" dropLines="12" dropStyle="combo" dx="16" fmlaLink="W296" fmlaRange="weighting_responses" noThreeD="1" sel="4" val="0"/>
</file>

<file path=xl/ctrlProps/ctrlProp285.xml><?xml version="1.0" encoding="utf-8"?>
<formControlPr xmlns="http://schemas.microsoft.com/office/spreadsheetml/2009/9/main" objectType="Drop" dropLines="12" dropStyle="combo" dx="16" fmlaLink="W297" fmlaRange="weighting_responses" noThreeD="1" sel="5" val="0"/>
</file>

<file path=xl/ctrlProps/ctrlProp286.xml><?xml version="1.0" encoding="utf-8"?>
<formControlPr xmlns="http://schemas.microsoft.com/office/spreadsheetml/2009/9/main" objectType="Drop" dropLines="12" dropStyle="combo" dx="16" fmlaLink="W299" fmlaRange="weighting_responses" noThreeD="1" sel="5" val="0"/>
</file>

<file path=xl/ctrlProps/ctrlProp287.xml><?xml version="1.0" encoding="utf-8"?>
<formControlPr xmlns="http://schemas.microsoft.com/office/spreadsheetml/2009/9/main" objectType="Drop" dropLines="12" dropStyle="combo" dx="16" fmlaLink="W300" fmlaRange="weighting_responses" noThreeD="1" sel="5" val="0"/>
</file>

<file path=xl/ctrlProps/ctrlProp288.xml><?xml version="1.0" encoding="utf-8"?>
<formControlPr xmlns="http://schemas.microsoft.com/office/spreadsheetml/2009/9/main" objectType="Drop" dropLines="12" dropStyle="combo" dx="16" fmlaLink="W301" fmlaRange="weighting_responses" noThreeD="1" sel="5" val="0"/>
</file>

<file path=xl/ctrlProps/ctrlProp289.xml><?xml version="1.0" encoding="utf-8"?>
<formControlPr xmlns="http://schemas.microsoft.com/office/spreadsheetml/2009/9/main" objectType="Drop" dropLines="12" dropStyle="combo" dx="16" fmlaLink="W302" fmlaRange="weighting_responses" noThreeD="1" sel="5" val="0"/>
</file>

<file path=xl/ctrlProps/ctrlProp29.xml><?xml version="1.0" encoding="utf-8"?>
<formControlPr xmlns="http://schemas.microsoft.com/office/spreadsheetml/2009/9/main" objectType="Drop" dropLines="12" dropStyle="combo" dx="16" fmlaLink="W218" fmlaRange="weighting_responses" noThreeD="1" sel="4" val="0"/>
</file>

<file path=xl/ctrlProps/ctrlProp290.xml><?xml version="1.0" encoding="utf-8"?>
<formControlPr xmlns="http://schemas.microsoft.com/office/spreadsheetml/2009/9/main" objectType="Drop" dropLines="12" dropStyle="combo" dx="16" fmlaLink="W303" fmlaRange="weighting_responses" noThreeD="1" sel="5" val="0"/>
</file>

<file path=xl/ctrlProps/ctrlProp291.xml><?xml version="1.0" encoding="utf-8"?>
<formControlPr xmlns="http://schemas.microsoft.com/office/spreadsheetml/2009/9/main" objectType="Drop" dropLines="12" dropStyle="combo" dx="16" fmlaLink="W304" fmlaRange="weighting_responses" noThreeD="1" sel="5" val="0"/>
</file>

<file path=xl/ctrlProps/ctrlProp292.xml><?xml version="1.0" encoding="utf-8"?>
<formControlPr xmlns="http://schemas.microsoft.com/office/spreadsheetml/2009/9/main" objectType="Drop" dropLines="12" dropStyle="combo" dx="16" fmlaLink="W307" fmlaRange="weighting_responses" noThreeD="1" sel="5" val="0"/>
</file>

<file path=xl/ctrlProps/ctrlProp293.xml><?xml version="1.0" encoding="utf-8"?>
<formControlPr xmlns="http://schemas.microsoft.com/office/spreadsheetml/2009/9/main" objectType="Drop" dropLines="12" dropStyle="combo" dx="16" fmlaLink="W308" fmlaRange="weighting_responses" noThreeD="1" sel="5" val="0"/>
</file>

<file path=xl/ctrlProps/ctrlProp294.xml><?xml version="1.0" encoding="utf-8"?>
<formControlPr xmlns="http://schemas.microsoft.com/office/spreadsheetml/2009/9/main" objectType="Drop" dropLines="12" dropStyle="combo" dx="16" fmlaLink="W309" fmlaRange="weighting_responses" noThreeD="1" sel="5" val="0"/>
</file>

<file path=xl/ctrlProps/ctrlProp295.xml><?xml version="1.0" encoding="utf-8"?>
<formControlPr xmlns="http://schemas.microsoft.com/office/spreadsheetml/2009/9/main" objectType="Drop" dropLines="12" dropStyle="combo" dx="16" fmlaLink="W314" fmlaRange="weighting_responses" noThreeD="1" sel="2" val="0"/>
</file>

<file path=xl/ctrlProps/ctrlProp296.xml><?xml version="1.0" encoding="utf-8"?>
<formControlPr xmlns="http://schemas.microsoft.com/office/spreadsheetml/2009/9/main" objectType="Drop" dropLines="12" dropStyle="combo" dx="16" fmlaLink="W315" fmlaRange="weighting_responses" noThreeD="1" sel="2" val="0"/>
</file>

<file path=xl/ctrlProps/ctrlProp297.xml><?xml version="1.0" encoding="utf-8"?>
<formControlPr xmlns="http://schemas.microsoft.com/office/spreadsheetml/2009/9/main" objectType="Drop" dropLines="12" dropStyle="combo" dx="16" fmlaLink="W316" fmlaRange="weighting_responses" noThreeD="1" sel="3" val="0"/>
</file>

<file path=xl/ctrlProps/ctrlProp298.xml><?xml version="1.0" encoding="utf-8"?>
<formControlPr xmlns="http://schemas.microsoft.com/office/spreadsheetml/2009/9/main" objectType="Drop" dropLines="12" dropStyle="combo" dx="16" fmlaLink="W318" fmlaRange="weighting_responses" noThreeD="1" sel="2" val="0"/>
</file>

<file path=xl/ctrlProps/ctrlProp299.xml><?xml version="1.0" encoding="utf-8"?>
<formControlPr xmlns="http://schemas.microsoft.com/office/spreadsheetml/2009/9/main" objectType="Drop" dropLines="12" dropStyle="combo" dx="16" fmlaLink="W319" fmlaRange="weighting_responses" noThreeD="1" sel="3" val="0"/>
</file>

<file path=xl/ctrlProps/ctrlProp3.xml><?xml version="1.0" encoding="utf-8"?>
<formControlPr xmlns="http://schemas.microsoft.com/office/spreadsheetml/2009/9/main" objectType="Radio" checked="Checked" firstButton="1" fmlaLink="J39" lockText="1" noThreeD="1"/>
</file>

<file path=xl/ctrlProps/ctrlProp30.xml><?xml version="1.0" encoding="utf-8"?>
<formControlPr xmlns="http://schemas.microsoft.com/office/spreadsheetml/2009/9/main" objectType="Drop" dropLines="12" dropStyle="combo" dx="16" fmlaLink="W223" fmlaRange="weighting_responses" noThreeD="1" sel="5" val="0"/>
</file>

<file path=xl/ctrlProps/ctrlProp300.xml><?xml version="1.0" encoding="utf-8"?>
<formControlPr xmlns="http://schemas.microsoft.com/office/spreadsheetml/2009/9/main" objectType="Drop" dropLines="12" dropStyle="combo" dx="16" fmlaLink="W320" fmlaRange="weighting_responses" noThreeD="1" sel="3" val="0"/>
</file>

<file path=xl/ctrlProps/ctrlProp301.xml><?xml version="1.0" encoding="utf-8"?>
<formControlPr xmlns="http://schemas.microsoft.com/office/spreadsheetml/2009/9/main" objectType="Drop" dropLines="12" dropStyle="combo" dx="16" fmlaLink="W321" fmlaRange="weighting_responses" noThreeD="1" sel="3" val="0"/>
</file>

<file path=xl/ctrlProps/ctrlProp302.xml><?xml version="1.0" encoding="utf-8"?>
<formControlPr xmlns="http://schemas.microsoft.com/office/spreadsheetml/2009/9/main" objectType="Drop" dropLines="12" dropStyle="combo" dx="16" fmlaLink="W322" fmlaRange="weighting_responses" noThreeD="1" sel="3" val="0"/>
</file>

<file path=xl/ctrlProps/ctrlProp303.xml><?xml version="1.0" encoding="utf-8"?>
<formControlPr xmlns="http://schemas.microsoft.com/office/spreadsheetml/2009/9/main" objectType="Drop" dropLines="12" dropStyle="combo" dx="16" fmlaLink="W323" fmlaRange="weighting_responses" noThreeD="1" sel="3" val="0"/>
</file>

<file path=xl/ctrlProps/ctrlProp304.xml><?xml version="1.0" encoding="utf-8"?>
<formControlPr xmlns="http://schemas.microsoft.com/office/spreadsheetml/2009/9/main" objectType="Drop" dropLines="12" dropStyle="combo" dx="16" fmlaLink="W325" fmlaRange="weighting_responses" noThreeD="1" sel="4" val="0"/>
</file>

<file path=xl/ctrlProps/ctrlProp305.xml><?xml version="1.0" encoding="utf-8"?>
<formControlPr xmlns="http://schemas.microsoft.com/office/spreadsheetml/2009/9/main" objectType="Drop" dropLines="12" dropStyle="combo" dx="16" fmlaLink="W326" fmlaRange="weighting_responses" noThreeD="1" sel="4" val="0"/>
</file>

<file path=xl/ctrlProps/ctrlProp306.xml><?xml version="1.0" encoding="utf-8"?>
<formControlPr xmlns="http://schemas.microsoft.com/office/spreadsheetml/2009/9/main" objectType="Drop" dropLines="12" dropStyle="combo" dx="16" fmlaLink="W330" fmlaRange="weighting_responses" noThreeD="1" sel="5" val="0"/>
</file>

<file path=xl/ctrlProps/ctrlProp307.xml><?xml version="1.0" encoding="utf-8"?>
<formControlPr xmlns="http://schemas.microsoft.com/office/spreadsheetml/2009/9/main" objectType="Drop" dropLines="12" dropStyle="combo" dx="16" fmlaLink="W331" fmlaRange="weighting_responses" noThreeD="1" sel="5" val="0"/>
</file>

<file path=xl/ctrlProps/ctrlProp308.xml><?xml version="1.0" encoding="utf-8"?>
<formControlPr xmlns="http://schemas.microsoft.com/office/spreadsheetml/2009/9/main" objectType="Drop" dropLines="12" dropStyle="combo" dx="16" fmlaLink="W332" fmlaRange="weighting_responses" noThreeD="1" sel="5" val="0"/>
</file>

<file path=xl/ctrlProps/ctrlProp309.xml><?xml version="1.0" encoding="utf-8"?>
<formControlPr xmlns="http://schemas.microsoft.com/office/spreadsheetml/2009/9/main" objectType="Drop" dropLines="12" dropStyle="combo" dx="16" fmlaLink="W336" fmlaRange="weighting_responses" noThreeD="1" sel="3" val="0"/>
</file>

<file path=xl/ctrlProps/ctrlProp31.xml><?xml version="1.0" encoding="utf-8"?>
<formControlPr xmlns="http://schemas.microsoft.com/office/spreadsheetml/2009/9/main" objectType="Drop" dropLines="12" dropStyle="combo" dx="16" fmlaLink="W235" fmlaRange="weighting_responses" noThreeD="1" sel="3" val="0"/>
</file>

<file path=xl/ctrlProps/ctrlProp310.xml><?xml version="1.0" encoding="utf-8"?>
<formControlPr xmlns="http://schemas.microsoft.com/office/spreadsheetml/2009/9/main" objectType="Drop" dropLines="12" dropStyle="combo" dx="16" fmlaLink="W337" fmlaRange="weighting_responses" noThreeD="1" sel="3" val="0"/>
</file>

<file path=xl/ctrlProps/ctrlProp311.xml><?xml version="1.0" encoding="utf-8"?>
<formControlPr xmlns="http://schemas.microsoft.com/office/spreadsheetml/2009/9/main" objectType="Drop" dropLines="12" dropStyle="combo" dx="16" fmlaLink="W338" fmlaRange="weighting_responses" noThreeD="1" sel="3" val="0"/>
</file>

<file path=xl/ctrlProps/ctrlProp312.xml><?xml version="1.0" encoding="utf-8"?>
<formControlPr xmlns="http://schemas.microsoft.com/office/spreadsheetml/2009/9/main" objectType="Drop" dropLines="12" dropStyle="combo" dx="16" fmlaLink="W342" fmlaRange="weighting_responses" noThreeD="1" sel="2" val="0"/>
</file>

<file path=xl/ctrlProps/ctrlProp313.xml><?xml version="1.0" encoding="utf-8"?>
<formControlPr xmlns="http://schemas.microsoft.com/office/spreadsheetml/2009/9/main" objectType="Drop" dropLines="12" dropStyle="combo" dx="16" fmlaLink="W343" fmlaRange="weighting_responses" noThreeD="1" sel="3" val="0"/>
</file>

<file path=xl/ctrlProps/ctrlProp314.xml><?xml version="1.0" encoding="utf-8"?>
<formControlPr xmlns="http://schemas.microsoft.com/office/spreadsheetml/2009/9/main" objectType="Drop" dropLines="12" dropStyle="combo" dx="16" fmlaLink="W344" fmlaRange="weighting_responses" noThreeD="1" sel="3" val="0"/>
</file>

<file path=xl/ctrlProps/ctrlProp315.xml><?xml version="1.0" encoding="utf-8"?>
<formControlPr xmlns="http://schemas.microsoft.com/office/spreadsheetml/2009/9/main" objectType="Drop" dropLines="12" dropStyle="combo" dx="16" fmlaLink="W346" fmlaRange="weighting_responses" noThreeD="1" sel="4" val="0"/>
</file>

<file path=xl/ctrlProps/ctrlProp316.xml><?xml version="1.0" encoding="utf-8"?>
<formControlPr xmlns="http://schemas.microsoft.com/office/spreadsheetml/2009/9/main" objectType="Drop" dropLines="12" dropStyle="combo" dx="16" fmlaLink="W347" fmlaRange="weighting_responses" noThreeD="1" sel="4" val="0"/>
</file>

<file path=xl/ctrlProps/ctrlProp317.xml><?xml version="1.0" encoding="utf-8"?>
<formControlPr xmlns="http://schemas.microsoft.com/office/spreadsheetml/2009/9/main" objectType="Drop" dropLines="12" dropStyle="combo" dx="16" fmlaLink="W351" fmlaRange="weighting_responses" noThreeD="1" sel="3" val="0"/>
</file>

<file path=xl/ctrlProps/ctrlProp318.xml><?xml version="1.0" encoding="utf-8"?>
<formControlPr xmlns="http://schemas.microsoft.com/office/spreadsheetml/2009/9/main" objectType="Drop" dropLines="12" dropStyle="combo" dx="16" fmlaLink="W352" fmlaRange="weighting_responses" noThreeD="1" sel="3" val="0"/>
</file>

<file path=xl/ctrlProps/ctrlProp319.xml><?xml version="1.0" encoding="utf-8"?>
<formControlPr xmlns="http://schemas.microsoft.com/office/spreadsheetml/2009/9/main" objectType="Drop" dropLines="12" dropStyle="combo" dx="16" fmlaLink="W353" fmlaRange="weighting_responses" noThreeD="1" sel="5" val="0"/>
</file>

<file path=xl/ctrlProps/ctrlProp32.xml><?xml version="1.0" encoding="utf-8"?>
<formControlPr xmlns="http://schemas.microsoft.com/office/spreadsheetml/2009/9/main" objectType="Drop" dropLines="12" dropStyle="combo" dx="16" fmlaLink="W242" fmlaRange="weighting_responses" noThreeD="1" sel="2" val="0"/>
</file>

<file path=xl/ctrlProps/ctrlProp320.xml><?xml version="1.0" encoding="utf-8"?>
<formControlPr xmlns="http://schemas.microsoft.com/office/spreadsheetml/2009/9/main" objectType="Drop" dropLines="12" dropStyle="combo" dx="16" fmlaLink="W357" fmlaRange="weighting_responses" noThreeD="1" sel="3" val="0"/>
</file>

<file path=xl/ctrlProps/ctrlProp321.xml><?xml version="1.0" encoding="utf-8"?>
<formControlPr xmlns="http://schemas.microsoft.com/office/spreadsheetml/2009/9/main" objectType="Drop" dropLines="12" dropStyle="combo" dx="16" fmlaLink="W358" fmlaRange="weighting_responses" noThreeD="1" sel="5" val="0"/>
</file>

<file path=xl/ctrlProps/ctrlProp322.xml><?xml version="1.0" encoding="utf-8"?>
<formControlPr xmlns="http://schemas.microsoft.com/office/spreadsheetml/2009/9/main" objectType="Drop" dropLines="12" dropStyle="combo" dx="16" fmlaLink="W360" fmlaRange="weighting_responses" noThreeD="1" sel="2" val="0"/>
</file>

<file path=xl/ctrlProps/ctrlProp323.xml><?xml version="1.0" encoding="utf-8"?>
<formControlPr xmlns="http://schemas.microsoft.com/office/spreadsheetml/2009/9/main" objectType="Drop" dropLines="12" dropStyle="combo" dx="16" fmlaLink="W361" fmlaRange="weighting_responses" noThreeD="1" sel="4" val="0"/>
</file>

<file path=xl/ctrlProps/ctrlProp324.xml><?xml version="1.0" encoding="utf-8"?>
<formControlPr xmlns="http://schemas.microsoft.com/office/spreadsheetml/2009/9/main" objectType="Drop" dropLines="12" dropStyle="combo" dx="16" fmlaLink="W362" fmlaRange="weighting_responses" noThreeD="1" sel="4" val="0"/>
</file>

<file path=xl/ctrlProps/ctrlProp325.xml><?xml version="1.0" encoding="utf-8"?>
<formControlPr xmlns="http://schemas.microsoft.com/office/spreadsheetml/2009/9/main" objectType="Drop" dropLines="12" dropStyle="combo" dx="16" fmlaLink="W363" fmlaRange="weighting_responses" noThreeD="1" sel="5" val="0"/>
</file>

<file path=xl/ctrlProps/ctrlProp326.xml><?xml version="1.0" encoding="utf-8"?>
<formControlPr xmlns="http://schemas.microsoft.com/office/spreadsheetml/2009/9/main" objectType="Drop" dropLines="12" dropStyle="combo" dx="16" fmlaLink="W365" fmlaRange="weighting_responses" noThreeD="1" sel="4" val="0"/>
</file>

<file path=xl/ctrlProps/ctrlProp327.xml><?xml version="1.0" encoding="utf-8"?>
<formControlPr xmlns="http://schemas.microsoft.com/office/spreadsheetml/2009/9/main" objectType="Drop" dropLines="12" dropStyle="combo" dx="16" fmlaLink="W366" fmlaRange="weighting_responses" noThreeD="1" sel="4" val="0"/>
</file>

<file path=xl/ctrlProps/ctrlProp328.xml><?xml version="1.0" encoding="utf-8"?>
<formControlPr xmlns="http://schemas.microsoft.com/office/spreadsheetml/2009/9/main" objectType="Drop" dropLines="12" dropStyle="combo" dx="16" fmlaLink="W367" fmlaRange="weighting_responses" noThreeD="1" sel="4" val="0"/>
</file>

<file path=xl/ctrlProps/ctrlProp329.xml><?xml version="1.0" encoding="utf-8"?>
<formControlPr xmlns="http://schemas.microsoft.com/office/spreadsheetml/2009/9/main" objectType="Drop" dropLines="12" dropStyle="combo" dx="16" fmlaLink="W368" fmlaRange="weighting_responses" noThreeD="1" sel="4" val="0"/>
</file>

<file path=xl/ctrlProps/ctrlProp33.xml><?xml version="1.0" encoding="utf-8"?>
<formControlPr xmlns="http://schemas.microsoft.com/office/spreadsheetml/2009/9/main" objectType="Drop" dropLines="12" dropStyle="combo" dx="16" fmlaLink="W249" fmlaRange="weighting_responses" noThreeD="1" sel="4" val="0"/>
</file>

<file path=xl/ctrlProps/ctrlProp330.xml><?xml version="1.0" encoding="utf-8"?>
<formControlPr xmlns="http://schemas.microsoft.com/office/spreadsheetml/2009/9/main" objectType="Drop" dropLines="12" dropStyle="combo" dx="16" fmlaLink="W370" fmlaRange="weighting_responses" noThreeD="1" sel="3" val="0"/>
</file>

<file path=xl/ctrlProps/ctrlProp331.xml><?xml version="1.0" encoding="utf-8"?>
<formControlPr xmlns="http://schemas.microsoft.com/office/spreadsheetml/2009/9/main" objectType="Drop" dropLines="12" dropStyle="combo" dx="16" fmlaLink="W371" fmlaRange="weighting_responses" noThreeD="1" sel="3" val="0"/>
</file>

<file path=xl/ctrlProps/ctrlProp332.xml><?xml version="1.0" encoding="utf-8"?>
<formControlPr xmlns="http://schemas.microsoft.com/office/spreadsheetml/2009/9/main" objectType="Drop" dropLines="12" dropStyle="combo" dx="16" fmlaLink="W375" fmlaRange="weighting_responses" noThreeD="1" sel="5" val="0"/>
</file>

<file path=xl/ctrlProps/ctrlProp333.xml><?xml version="1.0" encoding="utf-8"?>
<formControlPr xmlns="http://schemas.microsoft.com/office/spreadsheetml/2009/9/main" objectType="Drop" dropLines="12" dropStyle="combo" dx="16" fmlaLink="W376" fmlaRange="weighting_responses" noThreeD="1" sel="5" val="0"/>
</file>

<file path=xl/ctrlProps/ctrlProp334.xml><?xml version="1.0" encoding="utf-8"?>
<formControlPr xmlns="http://schemas.microsoft.com/office/spreadsheetml/2009/9/main" objectType="Drop" dropLines="12" dropStyle="combo" dx="16" fmlaLink="W381" fmlaRange="weighting_responses" noThreeD="1" sel="3" val="0"/>
</file>

<file path=xl/ctrlProps/ctrlProp335.xml><?xml version="1.0" encoding="utf-8"?>
<formControlPr xmlns="http://schemas.microsoft.com/office/spreadsheetml/2009/9/main" objectType="Drop" dropLines="12" dropStyle="combo" dx="16" fmlaLink="W382" fmlaRange="weighting_responses" noThreeD="1" sel="2" val="0"/>
</file>

<file path=xl/ctrlProps/ctrlProp336.xml><?xml version="1.0" encoding="utf-8"?>
<formControlPr xmlns="http://schemas.microsoft.com/office/spreadsheetml/2009/9/main" objectType="Drop" dropLines="12" dropStyle="combo" dx="16" fmlaLink="W383" fmlaRange="weighting_responses" noThreeD="1" sel="3" val="0"/>
</file>

<file path=xl/ctrlProps/ctrlProp337.xml><?xml version="1.0" encoding="utf-8"?>
<formControlPr xmlns="http://schemas.microsoft.com/office/spreadsheetml/2009/9/main" objectType="Drop" dropLines="12" dropStyle="combo" dx="16" fmlaLink="W384" fmlaRange="weighting_responses" noThreeD="1" sel="3" val="0"/>
</file>

<file path=xl/ctrlProps/ctrlProp338.xml><?xml version="1.0" encoding="utf-8"?>
<formControlPr xmlns="http://schemas.microsoft.com/office/spreadsheetml/2009/9/main" objectType="Drop" dropLines="12" dropStyle="combo" dx="16" fmlaLink="W386" fmlaRange="weighting_responses" noThreeD="1" sel="2" val="0"/>
</file>

<file path=xl/ctrlProps/ctrlProp339.xml><?xml version="1.0" encoding="utf-8"?>
<formControlPr xmlns="http://schemas.microsoft.com/office/spreadsheetml/2009/9/main" objectType="Drop" dropLines="12" dropStyle="combo" dx="16" fmlaLink="W387" fmlaRange="weighting_responses" noThreeD="1" sel="2" val="0"/>
</file>

<file path=xl/ctrlProps/ctrlProp34.xml><?xml version="1.0" encoding="utf-8"?>
<formControlPr xmlns="http://schemas.microsoft.com/office/spreadsheetml/2009/9/main" objectType="Drop" dropLines="12" dropStyle="combo" dx="16" fmlaLink="W254" fmlaRange="weighting_responses" noThreeD="1" sel="4" val="0"/>
</file>

<file path=xl/ctrlProps/ctrlProp340.xml><?xml version="1.0" encoding="utf-8"?>
<formControlPr xmlns="http://schemas.microsoft.com/office/spreadsheetml/2009/9/main" objectType="Drop" dropLines="12" dropStyle="combo" dx="16" fmlaLink="W388" fmlaRange="weighting_responses" noThreeD="1" sel="2" val="0"/>
</file>

<file path=xl/ctrlProps/ctrlProp341.xml><?xml version="1.0" encoding="utf-8"?>
<formControlPr xmlns="http://schemas.microsoft.com/office/spreadsheetml/2009/9/main" objectType="Drop" dropLines="12" dropStyle="combo" dx="16" fmlaLink="W389" fmlaRange="weighting_responses" noThreeD="1" sel="2" val="0"/>
</file>

<file path=xl/ctrlProps/ctrlProp342.xml><?xml version="1.0" encoding="utf-8"?>
<formControlPr xmlns="http://schemas.microsoft.com/office/spreadsheetml/2009/9/main" objectType="Drop" dropLines="12" dropStyle="combo" dx="16" fmlaLink="W393" fmlaRange="weighting_responses" noThreeD="1" sel="3" val="0"/>
</file>

<file path=xl/ctrlProps/ctrlProp343.xml><?xml version="1.0" encoding="utf-8"?>
<formControlPr xmlns="http://schemas.microsoft.com/office/spreadsheetml/2009/9/main" objectType="Drop" dropLines="12" dropStyle="combo" dx="16" fmlaLink="W394" fmlaRange="weighting_responses" noThreeD="1" sel="3" val="0"/>
</file>

<file path=xl/ctrlProps/ctrlProp344.xml><?xml version="1.0" encoding="utf-8"?>
<formControlPr xmlns="http://schemas.microsoft.com/office/spreadsheetml/2009/9/main" objectType="Drop" dropLines="12" dropStyle="combo" dx="16" fmlaLink="W395" fmlaRange="weighting_responses" noThreeD="1" sel="3" val="0"/>
</file>

<file path=xl/ctrlProps/ctrlProp345.xml><?xml version="1.0" encoding="utf-8"?>
<formControlPr xmlns="http://schemas.microsoft.com/office/spreadsheetml/2009/9/main" objectType="Drop" dropLines="12" dropStyle="combo" dx="16" fmlaLink="W396" fmlaRange="weighting_responses" noThreeD="1" sel="3" val="0"/>
</file>

<file path=xl/ctrlProps/ctrlProp346.xml><?xml version="1.0" encoding="utf-8"?>
<formControlPr xmlns="http://schemas.microsoft.com/office/spreadsheetml/2009/9/main" objectType="Drop" dropLines="12" dropStyle="combo" dx="16" fmlaLink="W397" fmlaRange="weighting_responses" noThreeD="1" sel="4" val="0"/>
</file>

<file path=xl/ctrlProps/ctrlProp347.xml><?xml version="1.0" encoding="utf-8"?>
<formControlPr xmlns="http://schemas.microsoft.com/office/spreadsheetml/2009/9/main" objectType="Drop" dropLines="12" dropStyle="combo" dx="16" fmlaLink="W398" fmlaRange="weighting_responses" noThreeD="1" sel="3" val="0"/>
</file>

<file path=xl/ctrlProps/ctrlProp348.xml><?xml version="1.0" encoding="utf-8"?>
<formControlPr xmlns="http://schemas.microsoft.com/office/spreadsheetml/2009/9/main" objectType="Drop" dropLines="12" dropStyle="combo" dx="16" fmlaLink="W399" fmlaRange="weighting_responses" noThreeD="1" sel="3" val="0"/>
</file>

<file path=xl/ctrlProps/ctrlProp349.xml><?xml version="1.0" encoding="utf-8"?>
<formControlPr xmlns="http://schemas.microsoft.com/office/spreadsheetml/2009/9/main" objectType="Drop" dropLines="12" dropStyle="combo" dx="16" fmlaLink="W401" fmlaRange="weighting_responses" noThreeD="1" sel="5" val="0"/>
</file>

<file path=xl/ctrlProps/ctrlProp35.xml><?xml version="1.0" encoding="utf-8"?>
<formControlPr xmlns="http://schemas.microsoft.com/office/spreadsheetml/2009/9/main" objectType="Drop" dropLines="12" dropStyle="combo" dx="16" fmlaLink="W255" fmlaRange="weighting_responses" noThreeD="1" sel="3" val="0"/>
</file>

<file path=xl/ctrlProps/ctrlProp350.xml><?xml version="1.0" encoding="utf-8"?>
<formControlPr xmlns="http://schemas.microsoft.com/office/spreadsheetml/2009/9/main" objectType="Drop" dropLines="12" dropStyle="combo" dx="16" fmlaLink="W402" fmlaRange="weighting_responses" noThreeD="1" sel="5" val="0"/>
</file>

<file path=xl/ctrlProps/ctrlProp351.xml><?xml version="1.0" encoding="utf-8"?>
<formControlPr xmlns="http://schemas.microsoft.com/office/spreadsheetml/2009/9/main" objectType="Drop" dropLines="12" dropStyle="combo" dx="16" fmlaLink="W405" fmlaRange="weighting_responses" noThreeD="1" sel="4" val="0"/>
</file>

<file path=xl/ctrlProps/ctrlProp352.xml><?xml version="1.0" encoding="utf-8"?>
<formControlPr xmlns="http://schemas.microsoft.com/office/spreadsheetml/2009/9/main" objectType="Drop" dropLines="12" dropStyle="combo" dx="16" fmlaLink="W406" fmlaRange="weighting_responses" noThreeD="1" sel="4" val="0"/>
</file>

<file path=xl/ctrlProps/ctrlProp353.xml><?xml version="1.0" encoding="utf-8"?>
<formControlPr xmlns="http://schemas.microsoft.com/office/spreadsheetml/2009/9/main" objectType="Drop" dropLines="12" dropStyle="combo" dx="16" fmlaLink="W407" fmlaRange="weighting_responses" noThreeD="1" sel="4" val="0"/>
</file>

<file path=xl/ctrlProps/ctrlProp354.xml><?xml version="1.0" encoding="utf-8"?>
<formControlPr xmlns="http://schemas.microsoft.com/office/spreadsheetml/2009/9/main" objectType="Drop" dropLines="12" dropStyle="combo" dx="16" fmlaLink="W408" fmlaRange="weighting_responses" noThreeD="1" sel="4" val="0"/>
</file>

<file path=xl/ctrlProps/ctrlProp355.xml><?xml version="1.0" encoding="utf-8"?>
<formControlPr xmlns="http://schemas.microsoft.com/office/spreadsheetml/2009/9/main" objectType="Drop" dropLines="12" dropStyle="combo" dx="16" fmlaLink="W409" fmlaRange="weighting_responses" noThreeD="1" sel="5" val="0"/>
</file>

<file path=xl/ctrlProps/ctrlProp356.xml><?xml version="1.0" encoding="utf-8"?>
<formControlPr xmlns="http://schemas.microsoft.com/office/spreadsheetml/2009/9/main" objectType="Drop" dropLines="12" dropStyle="combo" dx="16" fmlaLink="W410" fmlaRange="weighting_responses" noThreeD="1" sel="5" val="0"/>
</file>

<file path=xl/ctrlProps/ctrlProp357.xml><?xml version="1.0" encoding="utf-8"?>
<formControlPr xmlns="http://schemas.microsoft.com/office/spreadsheetml/2009/9/main" objectType="Drop" dropLines="12" dropStyle="combo" dx="16" fmlaLink="W412" fmlaRange="weighting_responses" noThreeD="1" sel="4" val="0"/>
</file>

<file path=xl/ctrlProps/ctrlProp358.xml><?xml version="1.0" encoding="utf-8"?>
<formControlPr xmlns="http://schemas.microsoft.com/office/spreadsheetml/2009/9/main" objectType="Drop" dropLines="12" dropStyle="combo" dx="16" fmlaLink="W413" fmlaRange="weighting_responses" noThreeD="1" sel="4" val="0"/>
</file>

<file path=xl/ctrlProps/ctrlProp359.xml><?xml version="1.0" encoding="utf-8"?>
<formControlPr xmlns="http://schemas.microsoft.com/office/spreadsheetml/2009/9/main" objectType="Drop" dropLines="12" dropStyle="combo" dx="16" fmlaLink="W414" fmlaRange="weighting_responses" noThreeD="1" sel="4" val="0"/>
</file>

<file path=xl/ctrlProps/ctrlProp36.xml><?xml version="1.0" encoding="utf-8"?>
<formControlPr xmlns="http://schemas.microsoft.com/office/spreadsheetml/2009/9/main" objectType="Drop" dropLines="12" dropStyle="combo" dx="16" fmlaLink="W266" fmlaRange="weighting_responses" noThreeD="1" sel="5" val="0"/>
</file>

<file path=xl/ctrlProps/ctrlProp360.xml><?xml version="1.0" encoding="utf-8"?>
<formControlPr xmlns="http://schemas.microsoft.com/office/spreadsheetml/2009/9/main" objectType="Drop" dropLines="12" dropStyle="combo" dx="16" fmlaLink="W415" fmlaRange="weighting_responses" noThreeD="1" sel="4" val="0"/>
</file>

<file path=xl/ctrlProps/ctrlProp361.xml><?xml version="1.0" encoding="utf-8"?>
<formControlPr xmlns="http://schemas.microsoft.com/office/spreadsheetml/2009/9/main" objectType="Drop" dropLines="12" dropStyle="combo" dx="16" fmlaLink="W416" fmlaRange="weighting_responses" noThreeD="1" sel="5" val="0"/>
</file>

<file path=xl/ctrlProps/ctrlProp362.xml><?xml version="1.0" encoding="utf-8"?>
<formControlPr xmlns="http://schemas.microsoft.com/office/spreadsheetml/2009/9/main" objectType="Drop" dropLines="12" dropStyle="combo" dx="16" fmlaLink="W417" fmlaRange="weighting_responses" noThreeD="1" sel="5" val="0"/>
</file>

<file path=xl/ctrlProps/ctrlProp363.xml><?xml version="1.0" encoding="utf-8"?>
<formControlPr xmlns="http://schemas.microsoft.com/office/spreadsheetml/2009/9/main" objectType="Drop" dropLines="12" dropStyle="combo" dx="16" fmlaLink="W419" fmlaRange="weighting_responses" noThreeD="1" sel="5" val="0"/>
</file>

<file path=xl/ctrlProps/ctrlProp364.xml><?xml version="1.0" encoding="utf-8"?>
<formControlPr xmlns="http://schemas.microsoft.com/office/spreadsheetml/2009/9/main" objectType="Drop" dropLines="12" dropStyle="combo" dx="16" fmlaLink="W420" fmlaRange="weighting_responses" noThreeD="1" sel="5" val="0"/>
</file>

<file path=xl/ctrlProps/ctrlProp365.xml><?xml version="1.0" encoding="utf-8"?>
<formControlPr xmlns="http://schemas.microsoft.com/office/spreadsheetml/2009/9/main" objectType="Drop" dropLines="12" dropStyle="combo" dx="16" fmlaLink="W424" fmlaRange="weighting_responses" noThreeD="1" sel="3" val="0"/>
</file>

<file path=xl/ctrlProps/ctrlProp366.xml><?xml version="1.0" encoding="utf-8"?>
<formControlPr xmlns="http://schemas.microsoft.com/office/spreadsheetml/2009/9/main" objectType="Drop" dropLines="12" dropStyle="combo" dx="16" fmlaLink="W425" fmlaRange="weighting_responses" noThreeD="1" sel="3" val="0"/>
</file>

<file path=xl/ctrlProps/ctrlProp367.xml><?xml version="1.0" encoding="utf-8"?>
<formControlPr xmlns="http://schemas.microsoft.com/office/spreadsheetml/2009/9/main" objectType="Drop" dropLines="12" dropStyle="combo" dx="16" fmlaLink="W426" fmlaRange="weighting_responses" noThreeD="1" sel="3" val="0"/>
</file>

<file path=xl/ctrlProps/ctrlProp368.xml><?xml version="1.0" encoding="utf-8"?>
<formControlPr xmlns="http://schemas.microsoft.com/office/spreadsheetml/2009/9/main" objectType="Drop" dropLines="12" dropStyle="combo" dx="16" fmlaLink="W427" fmlaRange="weighting_responses" noThreeD="1" sel="3" val="0"/>
</file>

<file path=xl/ctrlProps/ctrlProp369.xml><?xml version="1.0" encoding="utf-8"?>
<formControlPr xmlns="http://schemas.microsoft.com/office/spreadsheetml/2009/9/main" objectType="Drop" dropLines="12" dropStyle="combo" dx="16" fmlaLink="W428" fmlaRange="weighting_responses" noThreeD="1" sel="4" val="0"/>
</file>

<file path=xl/ctrlProps/ctrlProp37.xml><?xml version="1.0" encoding="utf-8"?>
<formControlPr xmlns="http://schemas.microsoft.com/office/spreadsheetml/2009/9/main" objectType="Drop" dropLines="12" dropStyle="combo" dx="16" fmlaLink="W267" fmlaRange="weighting_responses" noThreeD="1" sel="4" val="0"/>
</file>

<file path=xl/ctrlProps/ctrlProp370.xml><?xml version="1.0" encoding="utf-8"?>
<formControlPr xmlns="http://schemas.microsoft.com/office/spreadsheetml/2009/9/main" objectType="Drop" dropLines="12" dropStyle="combo" dx="16" fmlaLink="W430" fmlaRange="weighting_responses" noThreeD="1" sel="3" val="0"/>
</file>

<file path=xl/ctrlProps/ctrlProp371.xml><?xml version="1.0" encoding="utf-8"?>
<formControlPr xmlns="http://schemas.microsoft.com/office/spreadsheetml/2009/9/main" objectType="Drop" dropLines="12" dropStyle="combo" dx="16" fmlaLink="W431" fmlaRange="weighting_responses" noThreeD="1" sel="5" val="0"/>
</file>

<file path=xl/ctrlProps/ctrlProp372.xml><?xml version="1.0" encoding="utf-8"?>
<formControlPr xmlns="http://schemas.microsoft.com/office/spreadsheetml/2009/9/main" objectType="Drop" dropLines="12" dropStyle="combo" dx="16" fmlaLink="W432" fmlaRange="weighting_responses" noThreeD="1" sel="5" val="0"/>
</file>

<file path=xl/ctrlProps/ctrlProp373.xml><?xml version="1.0" encoding="utf-8"?>
<formControlPr xmlns="http://schemas.microsoft.com/office/spreadsheetml/2009/9/main" objectType="Drop" dropLines="12" dropStyle="combo" dx="16" fmlaLink="W433" fmlaRange="weighting_responses" noThreeD="1" sel="5" val="0"/>
</file>

<file path=xl/ctrlProps/ctrlProp374.xml><?xml version="1.0" encoding="utf-8"?>
<formControlPr xmlns="http://schemas.microsoft.com/office/spreadsheetml/2009/9/main" objectType="Drop" dropLines="12" dropStyle="combo" dx="16" fmlaLink="W434" fmlaRange="weighting_responses" noThreeD="1" sel="5" val="0"/>
</file>

<file path=xl/ctrlProps/ctrlProp375.xml><?xml version="1.0" encoding="utf-8"?>
<formControlPr xmlns="http://schemas.microsoft.com/office/spreadsheetml/2009/9/main" objectType="Drop" dropLines="12" dropStyle="combo" dx="16" fmlaLink="W435" fmlaRange="weighting_responses" noThreeD="1" sel="3" val="0"/>
</file>

<file path=xl/ctrlProps/ctrlProp376.xml><?xml version="1.0" encoding="utf-8"?>
<formControlPr xmlns="http://schemas.microsoft.com/office/spreadsheetml/2009/9/main" objectType="Drop" dropLines="12" dropStyle="combo" dx="16" fmlaLink="W439" fmlaRange="weighting_responses" noThreeD="1" sel="5" val="0"/>
</file>

<file path=xl/ctrlProps/ctrlProp377.xml><?xml version="1.0" encoding="utf-8"?>
<formControlPr xmlns="http://schemas.microsoft.com/office/spreadsheetml/2009/9/main" objectType="Drop" dropLines="12" dropStyle="combo" dx="16" fmlaLink="W440" fmlaRange="weighting_responses" noThreeD="1" sel="5" val="0"/>
</file>

<file path=xl/ctrlProps/ctrlProp378.xml><?xml version="1.0" encoding="utf-8"?>
<formControlPr xmlns="http://schemas.microsoft.com/office/spreadsheetml/2009/9/main" objectType="Drop" dropLines="12" dropStyle="combo" dx="16" fmlaLink="W441" fmlaRange="weighting_responses" noThreeD="1" sel="5" val="0"/>
</file>

<file path=xl/ctrlProps/ctrlProp379.xml><?xml version="1.0" encoding="utf-8"?>
<formControlPr xmlns="http://schemas.microsoft.com/office/spreadsheetml/2009/9/main" objectType="Drop" dropLines="12" dropStyle="combo" dx="16" fmlaLink="W442" fmlaRange="weighting_responses" noThreeD="1" sel="5" val="0"/>
</file>

<file path=xl/ctrlProps/ctrlProp38.xml><?xml version="1.0" encoding="utf-8"?>
<formControlPr xmlns="http://schemas.microsoft.com/office/spreadsheetml/2009/9/main" objectType="Drop" dropLines="12" dropStyle="combo" dx="16" fmlaLink="W270" fmlaRange="weighting_responses" noThreeD="1" sel="1" val="0"/>
</file>

<file path=xl/ctrlProps/ctrlProp380.xml><?xml version="1.0" encoding="utf-8"?>
<formControlPr xmlns="http://schemas.microsoft.com/office/spreadsheetml/2009/9/main" objectType="Drop" dropLines="12" dropStyle="combo" dx="16" fmlaLink="W447" fmlaRange="weighting_responses" noThreeD="1" sel="3" val="0"/>
</file>

<file path=xl/ctrlProps/ctrlProp381.xml><?xml version="1.0" encoding="utf-8"?>
<formControlPr xmlns="http://schemas.microsoft.com/office/spreadsheetml/2009/9/main" objectType="Drop" dropLines="12" dropStyle="combo" dx="16" fmlaLink="W448" fmlaRange="weighting_responses" noThreeD="1" sel="3" val="0"/>
</file>

<file path=xl/ctrlProps/ctrlProp382.xml><?xml version="1.0" encoding="utf-8"?>
<formControlPr xmlns="http://schemas.microsoft.com/office/spreadsheetml/2009/9/main" objectType="Drop" dropLines="12" dropStyle="combo" dx="16" fmlaLink="W449" fmlaRange="weighting_responses" noThreeD="1" sel="3" val="0"/>
</file>

<file path=xl/ctrlProps/ctrlProp383.xml><?xml version="1.0" encoding="utf-8"?>
<formControlPr xmlns="http://schemas.microsoft.com/office/spreadsheetml/2009/9/main" objectType="Drop" dropLines="12" dropStyle="combo" dx="16" fmlaLink="W450" fmlaRange="weighting_responses" noThreeD="1" sel="3" val="0"/>
</file>

<file path=xl/ctrlProps/ctrlProp384.xml><?xml version="1.0" encoding="utf-8"?>
<formControlPr xmlns="http://schemas.microsoft.com/office/spreadsheetml/2009/9/main" objectType="Drop" dropLines="12" dropStyle="combo" dx="16" fmlaLink="W452" fmlaRange="weighting_responses" noThreeD="1" sel="3" val="0"/>
</file>

<file path=xl/ctrlProps/ctrlProp385.xml><?xml version="1.0" encoding="utf-8"?>
<formControlPr xmlns="http://schemas.microsoft.com/office/spreadsheetml/2009/9/main" objectType="Drop" dropLines="12" dropStyle="combo" dx="16" fmlaLink="W453" fmlaRange="weighting_responses" noThreeD="1" sel="3" val="0"/>
</file>

<file path=xl/ctrlProps/ctrlProp386.xml><?xml version="1.0" encoding="utf-8"?>
<formControlPr xmlns="http://schemas.microsoft.com/office/spreadsheetml/2009/9/main" objectType="Drop" dropLines="12" dropStyle="combo" dx="16" fmlaLink="W454" fmlaRange="weighting_responses" noThreeD="1" sel="3" val="0"/>
</file>

<file path=xl/ctrlProps/ctrlProp387.xml><?xml version="1.0" encoding="utf-8"?>
<formControlPr xmlns="http://schemas.microsoft.com/office/spreadsheetml/2009/9/main" objectType="Drop" dropLines="12" dropStyle="combo" dx="16" fmlaLink="W455" fmlaRange="weighting_responses" noThreeD="1" sel="3" val="0"/>
</file>

<file path=xl/ctrlProps/ctrlProp388.xml><?xml version="1.0" encoding="utf-8"?>
<formControlPr xmlns="http://schemas.microsoft.com/office/spreadsheetml/2009/9/main" objectType="Drop" dropLines="12" dropStyle="combo" dx="16" fmlaLink="W457" fmlaRange="weighting_responses" noThreeD="1" sel="3" val="0"/>
</file>

<file path=xl/ctrlProps/ctrlProp389.xml><?xml version="1.0" encoding="utf-8"?>
<formControlPr xmlns="http://schemas.microsoft.com/office/spreadsheetml/2009/9/main" objectType="Drop" dropLines="12" dropStyle="combo" dx="16" fmlaLink="W458" fmlaRange="weighting_responses" noThreeD="1" sel="3" val="0"/>
</file>

<file path=xl/ctrlProps/ctrlProp39.xml><?xml version="1.0" encoding="utf-8"?>
<formControlPr xmlns="http://schemas.microsoft.com/office/spreadsheetml/2009/9/main" objectType="Drop" dropLines="12" dropStyle="combo" dx="16" fmlaLink="W275" fmlaRange="weighting_responses" noThreeD="1" sel="2" val="0"/>
</file>

<file path=xl/ctrlProps/ctrlProp390.xml><?xml version="1.0" encoding="utf-8"?>
<formControlPr xmlns="http://schemas.microsoft.com/office/spreadsheetml/2009/9/main" objectType="Drop" dropLines="12" dropStyle="combo" dx="16" fmlaLink="W461" fmlaRange="weighting_responses" noThreeD="1" sel="4" val="0"/>
</file>

<file path=xl/ctrlProps/ctrlProp391.xml><?xml version="1.0" encoding="utf-8"?>
<formControlPr xmlns="http://schemas.microsoft.com/office/spreadsheetml/2009/9/main" objectType="Drop" dropLines="12" dropStyle="combo" dx="16" fmlaLink="W462" fmlaRange="weighting_responses" noThreeD="1" sel="4" val="0"/>
</file>

<file path=xl/ctrlProps/ctrlProp392.xml><?xml version="1.0" encoding="utf-8"?>
<formControlPr xmlns="http://schemas.microsoft.com/office/spreadsheetml/2009/9/main" objectType="Drop" dropLines="12" dropStyle="combo" dx="16" fmlaLink="W463" fmlaRange="weighting_responses" noThreeD="1" sel="4" val="0"/>
</file>

<file path=xl/ctrlProps/ctrlProp393.xml><?xml version="1.0" encoding="utf-8"?>
<formControlPr xmlns="http://schemas.microsoft.com/office/spreadsheetml/2009/9/main" objectType="Drop" dropLines="12" dropStyle="combo" dx="16" fmlaLink="W464" fmlaRange="weighting_responses" noThreeD="1" sel="4" val="0"/>
</file>

<file path=xl/ctrlProps/ctrlProp394.xml><?xml version="1.0" encoding="utf-8"?>
<formControlPr xmlns="http://schemas.microsoft.com/office/spreadsheetml/2009/9/main" objectType="Drop" dropLines="12" dropStyle="combo" dx="16" fmlaLink="W465" fmlaRange="weighting_responses" noThreeD="1" sel="4" val="0"/>
</file>

<file path=xl/ctrlProps/ctrlProp395.xml><?xml version="1.0" encoding="utf-8"?>
<formControlPr xmlns="http://schemas.microsoft.com/office/spreadsheetml/2009/9/main" objectType="Drop" dropLines="12" dropStyle="combo" dx="16" fmlaLink="W466" fmlaRange="weighting_responses" noThreeD="1" sel="4" val="0"/>
</file>

<file path=xl/ctrlProps/ctrlProp396.xml><?xml version="1.0" encoding="utf-8"?>
<formControlPr xmlns="http://schemas.microsoft.com/office/spreadsheetml/2009/9/main" objectType="Drop" dropLines="12" dropStyle="combo" dx="16" fmlaLink="W468" fmlaRange="weighting_responses" noThreeD="1" sel="5" val="0"/>
</file>

<file path=xl/ctrlProps/ctrlProp397.xml><?xml version="1.0" encoding="utf-8"?>
<formControlPr xmlns="http://schemas.microsoft.com/office/spreadsheetml/2009/9/main" objectType="Drop" dropLines="12" dropStyle="combo" dx="16" fmlaLink="W469" fmlaRange="weighting_responses" noThreeD="1" sel="5" val="0"/>
</file>

<file path=xl/ctrlProps/ctrlProp398.xml><?xml version="1.0" encoding="utf-8"?>
<formControlPr xmlns="http://schemas.microsoft.com/office/spreadsheetml/2009/9/main" objectType="Drop" dropLines="12" dropStyle="combo" dx="16" fmlaLink="W471" fmlaRange="weighting_responses" noThreeD="1" sel="5" val="0"/>
</file>

<file path=xl/ctrlProps/ctrlProp399.xml><?xml version="1.0" encoding="utf-8"?>
<formControlPr xmlns="http://schemas.microsoft.com/office/spreadsheetml/2009/9/main" objectType="Drop" dropLines="12" dropStyle="combo" dx="16" fmlaLink="W472" fmlaRange="weighting_responses" noThreeD="1" sel="5" val="0"/>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Drop" dropLines="12" dropStyle="combo" dx="16" fmlaLink="W305" fmlaRange="weighting_responses" noThreeD="1" sel="4" val="0"/>
</file>

<file path=xl/ctrlProps/ctrlProp400.xml><?xml version="1.0" encoding="utf-8"?>
<formControlPr xmlns="http://schemas.microsoft.com/office/spreadsheetml/2009/9/main" objectType="Drop" dropLines="12" dropStyle="combo" dx="16" fmlaLink="W474" fmlaRange="weighting_responses" noThreeD="1" sel="5" val="0"/>
</file>

<file path=xl/ctrlProps/ctrlProp401.xml><?xml version="1.0" encoding="utf-8"?>
<formControlPr xmlns="http://schemas.microsoft.com/office/spreadsheetml/2009/9/main" objectType="Drop" dropLines="12" dropStyle="combo" dx="16" fmlaLink="W475" fmlaRange="weighting_responses" noThreeD="1" sel="5" val="0"/>
</file>

<file path=xl/ctrlProps/ctrlProp402.xml><?xml version="1.0" encoding="utf-8"?>
<formControlPr xmlns="http://schemas.microsoft.com/office/spreadsheetml/2009/9/main" objectType="Drop" dropLines="12" dropStyle="combo" dx="16" fmlaLink="W480" fmlaRange="weighting_responses" noThreeD="1" sel="2" val="0"/>
</file>

<file path=xl/ctrlProps/ctrlProp403.xml><?xml version="1.0" encoding="utf-8"?>
<formControlPr xmlns="http://schemas.microsoft.com/office/spreadsheetml/2009/9/main" objectType="Drop" dropLines="12" dropStyle="combo" dx="16" fmlaLink="W481" fmlaRange="weighting_responses" noThreeD="1" sel="2" val="0"/>
</file>

<file path=xl/ctrlProps/ctrlProp404.xml><?xml version="1.0" encoding="utf-8"?>
<formControlPr xmlns="http://schemas.microsoft.com/office/spreadsheetml/2009/9/main" objectType="Drop" dropLines="12" dropStyle="combo" dx="16" fmlaLink="W482" fmlaRange="weighting_responses" noThreeD="1" sel="3" val="0"/>
</file>

<file path=xl/ctrlProps/ctrlProp405.xml><?xml version="1.0" encoding="utf-8"?>
<formControlPr xmlns="http://schemas.microsoft.com/office/spreadsheetml/2009/9/main" objectType="Drop" dropLines="12" dropStyle="combo" dx="16" fmlaLink="W483" fmlaRange="weighting_responses" noThreeD="1" sel="3" val="0"/>
</file>

<file path=xl/ctrlProps/ctrlProp406.xml><?xml version="1.0" encoding="utf-8"?>
<formControlPr xmlns="http://schemas.microsoft.com/office/spreadsheetml/2009/9/main" objectType="Drop" dropLines="12" dropStyle="combo" dx="16" fmlaLink="W484" fmlaRange="weighting_responses" noThreeD="1" sel="3" val="0"/>
</file>

<file path=xl/ctrlProps/ctrlProp407.xml><?xml version="1.0" encoding="utf-8"?>
<formControlPr xmlns="http://schemas.microsoft.com/office/spreadsheetml/2009/9/main" objectType="Drop" dropLines="12" dropStyle="combo" dx="16" fmlaLink="W485" fmlaRange="weighting_responses" noThreeD="1" sel="3" val="0"/>
</file>

<file path=xl/ctrlProps/ctrlProp408.xml><?xml version="1.0" encoding="utf-8"?>
<formControlPr xmlns="http://schemas.microsoft.com/office/spreadsheetml/2009/9/main" objectType="Drop" dropLines="12" dropStyle="combo" dx="16" fmlaLink="W486" fmlaRange="weighting_responses" noThreeD="1" sel="3" val="0"/>
</file>

<file path=xl/ctrlProps/ctrlProp409.xml><?xml version="1.0" encoding="utf-8"?>
<formControlPr xmlns="http://schemas.microsoft.com/office/spreadsheetml/2009/9/main" objectType="Drop" dropLines="12" dropStyle="combo" dx="16" fmlaLink="W487" fmlaRange="weighting_responses" noThreeD="1" sel="3" val="0"/>
</file>

<file path=xl/ctrlProps/ctrlProp41.xml><?xml version="1.0" encoding="utf-8"?>
<formControlPr xmlns="http://schemas.microsoft.com/office/spreadsheetml/2009/9/main" objectType="Drop" dropLines="12" dropStyle="combo" dx="16" fmlaLink="W312" fmlaRange="weighting_responses" noThreeD="1" sel="1" val="0"/>
</file>

<file path=xl/ctrlProps/ctrlProp410.xml><?xml version="1.0" encoding="utf-8"?>
<formControlPr xmlns="http://schemas.microsoft.com/office/spreadsheetml/2009/9/main" objectType="Drop" dropLines="12" dropStyle="combo" dx="16" fmlaLink="W489" fmlaRange="weighting_responses" noThreeD="1" sel="2" val="0"/>
</file>

<file path=xl/ctrlProps/ctrlProp411.xml><?xml version="1.0" encoding="utf-8"?>
<formControlPr xmlns="http://schemas.microsoft.com/office/spreadsheetml/2009/9/main" objectType="Drop" dropLines="12" dropStyle="combo" dx="16" fmlaLink="W490" fmlaRange="weighting_responses" noThreeD="1" sel="2" val="0"/>
</file>

<file path=xl/ctrlProps/ctrlProp412.xml><?xml version="1.0" encoding="utf-8"?>
<formControlPr xmlns="http://schemas.microsoft.com/office/spreadsheetml/2009/9/main" objectType="Drop" dropLines="12" dropStyle="combo" dx="16" fmlaLink="W491" fmlaRange="weighting_responses" noThreeD="1" sel="3" val="0"/>
</file>

<file path=xl/ctrlProps/ctrlProp413.xml><?xml version="1.0" encoding="utf-8"?>
<formControlPr xmlns="http://schemas.microsoft.com/office/spreadsheetml/2009/9/main" objectType="Drop" dropLines="12" dropStyle="combo" dx="16" fmlaLink="W492" fmlaRange="weighting_responses" noThreeD="1" sel="5" val="0"/>
</file>

<file path=xl/ctrlProps/ctrlProp414.xml><?xml version="1.0" encoding="utf-8"?>
<formControlPr xmlns="http://schemas.microsoft.com/office/spreadsheetml/2009/9/main" objectType="Drop" dropLines="12" dropStyle="combo" dx="16" fmlaLink="W493" fmlaRange="weighting_responses" noThreeD="1" sel="5" val="0"/>
</file>

<file path=xl/ctrlProps/ctrlProp415.xml><?xml version="1.0" encoding="utf-8"?>
<formControlPr xmlns="http://schemas.microsoft.com/office/spreadsheetml/2009/9/main" objectType="Drop" dropLines="12" dropStyle="combo" dx="16" fmlaLink="W494" fmlaRange="weighting_responses" noThreeD="1" sel="4" val="0"/>
</file>

<file path=xl/ctrlProps/ctrlProp416.xml><?xml version="1.0" encoding="utf-8"?>
<formControlPr xmlns="http://schemas.microsoft.com/office/spreadsheetml/2009/9/main" objectType="Drop" dropLines="12" dropStyle="combo" dx="16" fmlaLink="W498" fmlaRange="weighting_responses" noThreeD="1" sel="3" val="0"/>
</file>

<file path=xl/ctrlProps/ctrlProp417.xml><?xml version="1.0" encoding="utf-8"?>
<formControlPr xmlns="http://schemas.microsoft.com/office/spreadsheetml/2009/9/main" objectType="Drop" dropLines="12" dropStyle="combo" dx="16" fmlaLink="W499" fmlaRange="weighting_responses" noThreeD="1" sel="3" val="0"/>
</file>

<file path=xl/ctrlProps/ctrlProp418.xml><?xml version="1.0" encoding="utf-8"?>
<formControlPr xmlns="http://schemas.microsoft.com/office/spreadsheetml/2009/9/main" objectType="Drop" dropLines="12" dropStyle="combo" dx="16" fmlaLink="W500" fmlaRange="weighting_responses" noThreeD="1" sel="3" val="0"/>
</file>

<file path=xl/ctrlProps/ctrlProp419.xml><?xml version="1.0" encoding="utf-8"?>
<formControlPr xmlns="http://schemas.microsoft.com/office/spreadsheetml/2009/9/main" objectType="Drop" dropLines="12" dropStyle="combo" dx="16" fmlaLink="W502" fmlaRange="weighting_responses" noThreeD="1" sel="2" val="0"/>
</file>

<file path=xl/ctrlProps/ctrlProp42.xml><?xml version="1.0" encoding="utf-8"?>
<formControlPr xmlns="http://schemas.microsoft.com/office/spreadsheetml/2009/9/main" objectType="Drop" dropLines="12" dropStyle="combo" dx="16" fmlaLink="W327" fmlaRange="weighting_responses" noThreeD="1" sel="4" val="0"/>
</file>

<file path=xl/ctrlProps/ctrlProp420.xml><?xml version="1.0" encoding="utf-8"?>
<formControlPr xmlns="http://schemas.microsoft.com/office/spreadsheetml/2009/9/main" objectType="Drop" dropLines="12" dropStyle="combo" dx="16" fmlaLink="W503" fmlaRange="weighting_responses" noThreeD="1" sel="2" val="0"/>
</file>

<file path=xl/ctrlProps/ctrlProp421.xml><?xml version="1.0" encoding="utf-8"?>
<formControlPr xmlns="http://schemas.microsoft.com/office/spreadsheetml/2009/9/main" objectType="Drop" dropLines="12" dropStyle="combo" dx="16" fmlaLink="W504" fmlaRange="weighting_responses" noThreeD="1" sel="2" val="0"/>
</file>

<file path=xl/ctrlProps/ctrlProp422.xml><?xml version="1.0" encoding="utf-8"?>
<formControlPr xmlns="http://schemas.microsoft.com/office/spreadsheetml/2009/9/main" objectType="Drop" dropLines="12" dropStyle="combo" dx="16" fmlaLink="W505" fmlaRange="weighting_responses" noThreeD="1" sel="2" val="0"/>
</file>

<file path=xl/ctrlProps/ctrlProp423.xml><?xml version="1.0" encoding="utf-8"?>
<formControlPr xmlns="http://schemas.microsoft.com/office/spreadsheetml/2009/9/main" objectType="Drop" dropLines="12" dropStyle="combo" dx="16" fmlaLink="W506" fmlaRange="weighting_responses" noThreeD="1" sel="2" val="0"/>
</file>

<file path=xl/ctrlProps/ctrlProp424.xml><?xml version="1.0" encoding="utf-8"?>
<formControlPr xmlns="http://schemas.microsoft.com/office/spreadsheetml/2009/9/main" objectType="Drop" dropLines="12" dropStyle="combo" dx="16" fmlaLink="W508" fmlaRange="weighting_responses" noThreeD="1" sel="3" val="0"/>
</file>

<file path=xl/ctrlProps/ctrlProp425.xml><?xml version="1.0" encoding="utf-8"?>
<formControlPr xmlns="http://schemas.microsoft.com/office/spreadsheetml/2009/9/main" objectType="Drop" dropLines="12" dropStyle="combo" dx="16" fmlaLink="W509" fmlaRange="weighting_responses" noThreeD="1" sel="3" val="0"/>
</file>

<file path=xl/ctrlProps/ctrlProp426.xml><?xml version="1.0" encoding="utf-8"?>
<formControlPr xmlns="http://schemas.microsoft.com/office/spreadsheetml/2009/9/main" objectType="Drop" dropLines="12" dropStyle="combo" dx="16" fmlaLink="W510" fmlaRange="weighting_responses" noThreeD="1" sel="3" val="0"/>
</file>

<file path=xl/ctrlProps/ctrlProp427.xml><?xml version="1.0" encoding="utf-8"?>
<formControlPr xmlns="http://schemas.microsoft.com/office/spreadsheetml/2009/9/main" objectType="Drop" dropLines="12" dropStyle="combo" dx="16" fmlaLink="W511" fmlaRange="weighting_responses" noThreeD="1" sel="4" val="0"/>
</file>

<file path=xl/ctrlProps/ctrlProp428.xml><?xml version="1.0" encoding="utf-8"?>
<formControlPr xmlns="http://schemas.microsoft.com/office/spreadsheetml/2009/9/main" objectType="Drop" dropLines="12" dropStyle="combo" dx="16" fmlaLink="W512" fmlaRange="weighting_responses" noThreeD="1" sel="4" val="0"/>
</file>

<file path=xl/ctrlProps/ctrlProp429.xml><?xml version="1.0" encoding="utf-8"?>
<formControlPr xmlns="http://schemas.microsoft.com/office/spreadsheetml/2009/9/main" objectType="Drop" dropLines="12" dropStyle="combo" dx="16" fmlaLink="W513" fmlaRange="weighting_responses" noThreeD="1" sel="3" val="0"/>
</file>

<file path=xl/ctrlProps/ctrlProp43.xml><?xml version="1.0" encoding="utf-8"?>
<formControlPr xmlns="http://schemas.microsoft.com/office/spreadsheetml/2009/9/main" objectType="Drop" dropLines="12" dropStyle="combo" dx="16" fmlaLink="W328" fmlaRange="weighting_responses" noThreeD="1" sel="5" val="0"/>
</file>

<file path=xl/ctrlProps/ctrlProp430.xml><?xml version="1.0" encoding="utf-8"?>
<formControlPr xmlns="http://schemas.microsoft.com/office/spreadsheetml/2009/9/main" objectType="Drop" dropLines="12" dropStyle="combo" dx="16" fmlaLink="W514" fmlaRange="weighting_responses" noThreeD="1" sel="3" val="0"/>
</file>

<file path=xl/ctrlProps/ctrlProp431.xml><?xml version="1.0" encoding="utf-8"?>
<formControlPr xmlns="http://schemas.microsoft.com/office/spreadsheetml/2009/9/main" objectType="Drop" dropLines="12" dropStyle="combo" dx="16" fmlaLink="W516" fmlaRange="weighting_responses" noThreeD="1" sel="5" val="0"/>
</file>

<file path=xl/ctrlProps/ctrlProp432.xml><?xml version="1.0" encoding="utf-8"?>
<formControlPr xmlns="http://schemas.microsoft.com/office/spreadsheetml/2009/9/main" objectType="Drop" dropLines="12" dropStyle="combo" dx="16" fmlaLink="W517" fmlaRange="weighting_responses" noThreeD="1" sel="5" val="0"/>
</file>

<file path=xl/ctrlProps/ctrlProp433.xml><?xml version="1.0" encoding="utf-8"?>
<formControlPr xmlns="http://schemas.microsoft.com/office/spreadsheetml/2009/9/main" objectType="Drop" dropLines="12" dropStyle="combo" dx="16" fmlaLink="W518" fmlaRange="weighting_responses" noThreeD="1" sel="5" val="0"/>
</file>

<file path=xl/ctrlProps/ctrlProp434.xml><?xml version="1.0" encoding="utf-8"?>
<formControlPr xmlns="http://schemas.microsoft.com/office/spreadsheetml/2009/9/main" objectType="Drop" dropLines="12" dropStyle="combo" dx="16" fmlaLink="W521" fmlaRange="weighting_responses" noThreeD="1" sel="4" val="0"/>
</file>

<file path=xl/ctrlProps/ctrlProp435.xml><?xml version="1.0" encoding="utf-8"?>
<formControlPr xmlns="http://schemas.microsoft.com/office/spreadsheetml/2009/9/main" objectType="Drop" dropLines="12" dropStyle="combo" dx="16" fmlaLink="W522" fmlaRange="weighting_responses" noThreeD="1" sel="4" val="0"/>
</file>

<file path=xl/ctrlProps/ctrlProp436.xml><?xml version="1.0" encoding="utf-8"?>
<formControlPr xmlns="http://schemas.microsoft.com/office/spreadsheetml/2009/9/main" objectType="Drop" dropLines="12" dropStyle="combo" dx="16" fmlaLink="W524" fmlaRange="weighting_responses" noThreeD="1" sel="5" val="0"/>
</file>

<file path=xl/ctrlProps/ctrlProp437.xml><?xml version="1.0" encoding="utf-8"?>
<formControlPr xmlns="http://schemas.microsoft.com/office/spreadsheetml/2009/9/main" objectType="Drop" dropLines="12" dropStyle="combo" dx="16" fmlaLink="W525" fmlaRange="weighting_responses" noThreeD="1" sel="5" val="0"/>
</file>

<file path=xl/ctrlProps/ctrlProp438.xml><?xml version="1.0" encoding="utf-8"?>
<formControlPr xmlns="http://schemas.microsoft.com/office/spreadsheetml/2009/9/main" objectType="Drop" dropLines="12" dropStyle="combo" dx="16" fmlaLink="W527" fmlaRange="weighting_responses" noThreeD="1" sel="3" val="0"/>
</file>

<file path=xl/ctrlProps/ctrlProp439.xml><?xml version="1.0" encoding="utf-8"?>
<formControlPr xmlns="http://schemas.microsoft.com/office/spreadsheetml/2009/9/main" objectType="Drop" dropLines="12" dropStyle="combo" dx="16" fmlaLink="W528" fmlaRange="weighting_responses" noThreeD="1" sel="3" val="0"/>
</file>

<file path=xl/ctrlProps/ctrlProp44.xml><?xml version="1.0" encoding="utf-8"?>
<formControlPr xmlns="http://schemas.microsoft.com/office/spreadsheetml/2009/9/main" objectType="Drop" dropLines="12" dropStyle="combo" dx="16" fmlaLink="W334" fmlaRange="weighting_responses" noThreeD="1" sel="2" val="0"/>
</file>

<file path=xl/ctrlProps/ctrlProp440.xml><?xml version="1.0" encoding="utf-8"?>
<formControlPr xmlns="http://schemas.microsoft.com/office/spreadsheetml/2009/9/main" objectType="Drop" dropLines="12" dropStyle="combo" dx="16" fmlaLink="W545" fmlaRange="weighting_responses" noThreeD="1" sel="2" val="0"/>
</file>

<file path=xl/ctrlProps/ctrlProp441.xml><?xml version="1.0" encoding="utf-8"?>
<formControlPr xmlns="http://schemas.microsoft.com/office/spreadsheetml/2009/9/main" objectType="Drop" dropLines="12" dropStyle="combo" dx="16" fmlaLink="W546" fmlaRange="weighting_responses" noThreeD="1" sel="2" val="0"/>
</file>

<file path=xl/ctrlProps/ctrlProp442.xml><?xml version="1.0" encoding="utf-8"?>
<formControlPr xmlns="http://schemas.microsoft.com/office/spreadsheetml/2009/9/main" objectType="Drop" dropLines="12" dropStyle="combo" dx="16" fmlaLink="W547" fmlaRange="weighting_responses" noThreeD="1" sel="2" val="0"/>
</file>

<file path=xl/ctrlProps/ctrlProp443.xml><?xml version="1.0" encoding="utf-8"?>
<formControlPr xmlns="http://schemas.microsoft.com/office/spreadsheetml/2009/9/main" objectType="Drop" dropLines="12" dropStyle="combo" dx="16" fmlaLink="W548" fmlaRange="weighting_responses" noThreeD="1" sel="2" val="0"/>
</file>

<file path=xl/ctrlProps/ctrlProp444.xml><?xml version="1.0" encoding="utf-8"?>
<formControlPr xmlns="http://schemas.microsoft.com/office/spreadsheetml/2009/9/main" objectType="Drop" dropLines="12" dropStyle="combo" dx="16" fmlaLink="W549" fmlaRange="weighting_responses" noThreeD="1" sel="2" val="0"/>
</file>

<file path=xl/ctrlProps/ctrlProp445.xml><?xml version="1.0" encoding="utf-8"?>
<formControlPr xmlns="http://schemas.microsoft.com/office/spreadsheetml/2009/9/main" objectType="Drop" dropLines="12" dropStyle="combo" dx="16" fmlaLink="W553" fmlaRange="weighting_responses" noThreeD="1" sel="4" val="0"/>
</file>

<file path=xl/ctrlProps/ctrlProp446.xml><?xml version="1.0" encoding="utf-8"?>
<formControlPr xmlns="http://schemas.microsoft.com/office/spreadsheetml/2009/9/main" objectType="Drop" dropLines="12" dropStyle="combo" dx="16" fmlaLink="W554" fmlaRange="weighting_responses" noThreeD="1" sel="4" val="0"/>
</file>

<file path=xl/ctrlProps/ctrlProp447.xml><?xml version="1.0" encoding="utf-8"?>
<formControlPr xmlns="http://schemas.microsoft.com/office/spreadsheetml/2009/9/main" objectType="Drop" dropLines="12" dropStyle="combo" dx="16" fmlaLink="W555" fmlaRange="weighting_responses" noThreeD="1" sel="4" val="0"/>
</file>

<file path=xl/ctrlProps/ctrlProp448.xml><?xml version="1.0" encoding="utf-8"?>
<formControlPr xmlns="http://schemas.microsoft.com/office/spreadsheetml/2009/9/main" objectType="Drop" dropLines="12" dropStyle="combo" dx="16" fmlaLink="W562" fmlaRange="weighting_responses" noThreeD="1" sel="3" val="0"/>
</file>

<file path=xl/ctrlProps/ctrlProp449.xml><?xml version="1.0" encoding="utf-8"?>
<formControlPr xmlns="http://schemas.microsoft.com/office/spreadsheetml/2009/9/main" objectType="Drop" dropLines="12" dropStyle="combo" dx="16" fmlaLink="W563" fmlaRange="weighting_responses" noThreeD="1" sel="5" val="0"/>
</file>

<file path=xl/ctrlProps/ctrlProp45.xml><?xml version="1.0" encoding="utf-8"?>
<formControlPr xmlns="http://schemas.microsoft.com/office/spreadsheetml/2009/9/main" objectType="Drop" dropLines="12" dropStyle="combo" dx="16" fmlaLink="W340" fmlaRange="weighting_responses" noThreeD="1" sel="2" val="0"/>
</file>

<file path=xl/ctrlProps/ctrlProp450.xml><?xml version="1.0" encoding="utf-8"?>
<formControlPr xmlns="http://schemas.microsoft.com/office/spreadsheetml/2009/9/main" objectType="Drop" dropLines="12" dropStyle="combo" dx="16" fmlaLink="W564" fmlaRange="weighting_responses" noThreeD="1" sel="5" val="0"/>
</file>

<file path=xl/ctrlProps/ctrlProp451.xml><?xml version="1.0" encoding="utf-8"?>
<formControlPr xmlns="http://schemas.microsoft.com/office/spreadsheetml/2009/9/main" objectType="Drop" dropLines="12" dropStyle="combo" dx="16" fmlaLink="W565" fmlaRange="weighting_responses" noThreeD="1" sel="4" val="0"/>
</file>

<file path=xl/ctrlProps/ctrlProp452.xml><?xml version="1.0" encoding="utf-8"?>
<formControlPr xmlns="http://schemas.microsoft.com/office/spreadsheetml/2009/9/main" objectType="Drop" dropLines="12" dropStyle="combo" dx="16" fmlaLink="W566" fmlaRange="weighting_responses" noThreeD="1" sel="3" val="0"/>
</file>

<file path=xl/ctrlProps/ctrlProp453.xml><?xml version="1.0" encoding="utf-8"?>
<formControlPr xmlns="http://schemas.microsoft.com/office/spreadsheetml/2009/9/main" objectType="Drop" dropLines="12" dropStyle="combo" dx="16" fmlaLink="W567" fmlaRange="weighting_responses" noThreeD="1" sel="3" val="0"/>
</file>

<file path=xl/ctrlProps/ctrlProp454.xml><?xml version="1.0" encoding="utf-8"?>
<formControlPr xmlns="http://schemas.microsoft.com/office/spreadsheetml/2009/9/main" objectType="Drop" dropLines="12" dropStyle="combo" dx="16" fmlaLink="W568" fmlaRange="weighting_responses" noThreeD="1" sel="3" val="0"/>
</file>

<file path=xl/ctrlProps/ctrlProp455.xml><?xml version="1.0" encoding="utf-8"?>
<formControlPr xmlns="http://schemas.microsoft.com/office/spreadsheetml/2009/9/main" objectType="Drop" dropLines="12" dropStyle="combo" dx="16" fmlaLink="W569" fmlaRange="weighting_responses" noThreeD="1" sel="3" val="0"/>
</file>

<file path=xl/ctrlProps/ctrlProp456.xml><?xml version="1.0" encoding="utf-8"?>
<formControlPr xmlns="http://schemas.microsoft.com/office/spreadsheetml/2009/9/main" objectType="Drop" dropLines="12" dropStyle="combo" dx="16" fmlaLink="W570" fmlaRange="weighting_responses" noThreeD="1" sel="3" val="0"/>
</file>

<file path=xl/ctrlProps/ctrlProp457.xml><?xml version="1.0" encoding="utf-8"?>
<formControlPr xmlns="http://schemas.microsoft.com/office/spreadsheetml/2009/9/main" objectType="Drop" dropLines="12" dropStyle="combo" dx="16" fmlaLink="W572" fmlaRange="weighting_responses" noThreeD="1" sel="3" val="0"/>
</file>

<file path=xl/ctrlProps/ctrlProp458.xml><?xml version="1.0" encoding="utf-8"?>
<formControlPr xmlns="http://schemas.microsoft.com/office/spreadsheetml/2009/9/main" objectType="Drop" dropLines="12" dropStyle="combo" dx="16" fmlaLink="W573" fmlaRange="weighting_responses" noThreeD="1" sel="3" val="0"/>
</file>

<file path=xl/ctrlProps/ctrlProp459.xml><?xml version="1.0" encoding="utf-8"?>
<formControlPr xmlns="http://schemas.microsoft.com/office/spreadsheetml/2009/9/main" objectType="Drop" dropLines="12" dropStyle="combo" dx="16" fmlaLink="W574" fmlaRange="weighting_responses" noThreeD="1" sel="3" val="0"/>
</file>

<file path=xl/ctrlProps/ctrlProp46.xml><?xml version="1.0" encoding="utf-8"?>
<formControlPr xmlns="http://schemas.microsoft.com/office/spreadsheetml/2009/9/main" objectType="Drop" dropLines="12" dropStyle="combo" dx="16" fmlaLink="W348" fmlaRange="weighting_responses" noThreeD="1" sel="4" val="0"/>
</file>

<file path=xl/ctrlProps/ctrlProp460.xml><?xml version="1.0" encoding="utf-8"?>
<formControlPr xmlns="http://schemas.microsoft.com/office/spreadsheetml/2009/9/main" objectType="Drop" dropLines="12" dropStyle="combo" dx="16" fmlaLink="W575" fmlaRange="weighting_responses" noThreeD="1" sel="4" val="0"/>
</file>

<file path=xl/ctrlProps/ctrlProp461.xml><?xml version="1.0" encoding="utf-8"?>
<formControlPr xmlns="http://schemas.microsoft.com/office/spreadsheetml/2009/9/main" objectType="Drop" dropLines="12" dropStyle="combo" dx="16" fmlaLink="W576" fmlaRange="weighting_responses" noThreeD="1" sel="4" val="0"/>
</file>

<file path=xl/ctrlProps/ctrlProp462.xml><?xml version="1.0" encoding="utf-8"?>
<formControlPr xmlns="http://schemas.microsoft.com/office/spreadsheetml/2009/9/main" objectType="Drop" dropLines="12" dropStyle="combo" dx="16" fmlaLink="W583" fmlaRange="weighting_responses" noThreeD="1" sel="2" val="0"/>
</file>

<file path=xl/ctrlProps/ctrlProp463.xml><?xml version="1.0" encoding="utf-8"?>
<formControlPr xmlns="http://schemas.microsoft.com/office/spreadsheetml/2009/9/main" objectType="Drop" dropLines="12" dropStyle="combo" dx="16" fmlaLink="W584" fmlaRange="weighting_responses" noThreeD="1" sel="2" val="0"/>
</file>

<file path=xl/ctrlProps/ctrlProp464.xml><?xml version="1.0" encoding="utf-8"?>
<formControlPr xmlns="http://schemas.microsoft.com/office/spreadsheetml/2009/9/main" objectType="Drop" dropLines="12" dropStyle="combo" dx="16" fmlaLink="W585" fmlaRange="weighting_responses" noThreeD="1" sel="3" val="0"/>
</file>

<file path=xl/ctrlProps/ctrlProp465.xml><?xml version="1.0" encoding="utf-8"?>
<formControlPr xmlns="http://schemas.microsoft.com/office/spreadsheetml/2009/9/main" objectType="Drop" dropLines="12" dropStyle="combo" dx="16" fmlaLink="W586" fmlaRange="weighting_responses" noThreeD="1" sel="4" val="0"/>
</file>

<file path=xl/ctrlProps/ctrlProp466.xml><?xml version="1.0" encoding="utf-8"?>
<formControlPr xmlns="http://schemas.microsoft.com/office/spreadsheetml/2009/9/main" objectType="Drop" dropLines="12" dropStyle="combo" dx="16" fmlaLink="W588" fmlaRange="weighting_responses" noThreeD="1" sel="2" val="0"/>
</file>

<file path=xl/ctrlProps/ctrlProp467.xml><?xml version="1.0" encoding="utf-8"?>
<formControlPr xmlns="http://schemas.microsoft.com/office/spreadsheetml/2009/9/main" objectType="Drop" dropLines="12" dropStyle="combo" dx="16" fmlaLink="W589" fmlaRange="weighting_responses" noThreeD="1" sel="2" val="0"/>
</file>

<file path=xl/ctrlProps/ctrlProp468.xml><?xml version="1.0" encoding="utf-8"?>
<formControlPr xmlns="http://schemas.microsoft.com/office/spreadsheetml/2009/9/main" objectType="Drop" dropLines="12" dropStyle="combo" dx="16" fmlaLink="W591" fmlaRange="weighting_responses" noThreeD="1" sel="2" val="0"/>
</file>

<file path=xl/ctrlProps/ctrlProp469.xml><?xml version="1.0" encoding="utf-8"?>
<formControlPr xmlns="http://schemas.microsoft.com/office/spreadsheetml/2009/9/main" objectType="Drop" dropLines="12" dropStyle="combo" dx="16" fmlaLink="W592" fmlaRange="weighting_responses" noThreeD="1" sel="2" val="0"/>
</file>

<file path=xl/ctrlProps/ctrlProp47.xml><?xml version="1.0" encoding="utf-8"?>
<formControlPr xmlns="http://schemas.microsoft.com/office/spreadsheetml/2009/9/main" objectType="Drop" dropLines="12" dropStyle="combo" dx="16" fmlaLink="W349" fmlaRange="weighting_responses" noThreeD="1" sel="4" val="0"/>
</file>

<file path=xl/ctrlProps/ctrlProp470.xml><?xml version="1.0" encoding="utf-8"?>
<formControlPr xmlns="http://schemas.microsoft.com/office/spreadsheetml/2009/9/main" objectType="Drop" dropLines="12" dropStyle="combo" dx="16" fmlaLink="W595" fmlaRange="weighting_responses" noThreeD="1" sel="3" val="0"/>
</file>

<file path=xl/ctrlProps/ctrlProp471.xml><?xml version="1.0" encoding="utf-8"?>
<formControlPr xmlns="http://schemas.microsoft.com/office/spreadsheetml/2009/9/main" objectType="Drop" dropLines="12" dropStyle="combo" dx="16" fmlaLink="W596" fmlaRange="weighting_responses" noThreeD="1" sel="3" val="0"/>
</file>

<file path=xl/ctrlProps/ctrlProp472.xml><?xml version="1.0" encoding="utf-8"?>
<formControlPr xmlns="http://schemas.microsoft.com/office/spreadsheetml/2009/9/main" objectType="Drop" dropLines="12" dropStyle="combo" dx="16" fmlaLink="W598" fmlaRange="weighting_responses" noThreeD="1" sel="3" val="0"/>
</file>

<file path=xl/ctrlProps/ctrlProp473.xml><?xml version="1.0" encoding="utf-8"?>
<formControlPr xmlns="http://schemas.microsoft.com/office/spreadsheetml/2009/9/main" objectType="Drop" dropLines="12" dropStyle="combo" dx="16" fmlaLink="W599" fmlaRange="weighting_responses" noThreeD="1" sel="3" val="0"/>
</file>

<file path=xl/ctrlProps/ctrlProp474.xml><?xml version="1.0" encoding="utf-8"?>
<formControlPr xmlns="http://schemas.microsoft.com/office/spreadsheetml/2009/9/main" objectType="Drop" dropLines="12" dropStyle="combo" dx="16" fmlaLink="W601" fmlaRange="weighting_responses" noThreeD="1" sel="4" val="0"/>
</file>

<file path=xl/ctrlProps/ctrlProp475.xml><?xml version="1.0" encoding="utf-8"?>
<formControlPr xmlns="http://schemas.microsoft.com/office/spreadsheetml/2009/9/main" objectType="Drop" dropLines="12" dropStyle="combo" dx="16" fmlaLink="W602" fmlaRange="weighting_responses" noThreeD="1" sel="3" val="0"/>
</file>

<file path=xl/ctrlProps/ctrlProp476.xml><?xml version="1.0" encoding="utf-8"?>
<formControlPr xmlns="http://schemas.microsoft.com/office/spreadsheetml/2009/9/main" objectType="Drop" dropLines="12" dropStyle="combo" dx="16" fmlaLink="W603" fmlaRange="weighting_responses" noThreeD="1" sel="3" val="0"/>
</file>

<file path=xl/ctrlProps/ctrlProp477.xml><?xml version="1.0" encoding="utf-8"?>
<formControlPr xmlns="http://schemas.microsoft.com/office/spreadsheetml/2009/9/main" objectType="Drop" dropLines="12" dropStyle="combo" dx="16" fmlaLink="W604" fmlaRange="weighting_responses" noThreeD="1" sel="4" val="0"/>
</file>

<file path=xl/ctrlProps/ctrlProp478.xml><?xml version="1.0" encoding="utf-8"?>
<formControlPr xmlns="http://schemas.microsoft.com/office/spreadsheetml/2009/9/main" objectType="Drop" dropLines="12" dropStyle="combo" dx="16" fmlaLink="W608" fmlaRange="weighting_responses" noThreeD="1" sel="2" val="0"/>
</file>

<file path=xl/ctrlProps/ctrlProp479.xml><?xml version="1.0" encoding="utf-8"?>
<formControlPr xmlns="http://schemas.microsoft.com/office/spreadsheetml/2009/9/main" objectType="Drop" dropLines="12" dropStyle="combo" dx="16" fmlaLink="W609" fmlaRange="weighting_responses" noThreeD="1" sel="2" val="0"/>
</file>

<file path=xl/ctrlProps/ctrlProp48.xml><?xml version="1.0" encoding="utf-8"?>
<formControlPr xmlns="http://schemas.microsoft.com/office/spreadsheetml/2009/9/main" objectType="Drop" dropLines="12" dropStyle="combo" dx="16" fmlaLink="W355" fmlaRange="weighting_responses" noThreeD="1" sel="3" val="0"/>
</file>

<file path=xl/ctrlProps/ctrlProp480.xml><?xml version="1.0" encoding="utf-8"?>
<formControlPr xmlns="http://schemas.microsoft.com/office/spreadsheetml/2009/9/main" objectType="Drop" dropLines="12" dropStyle="combo" dx="16" fmlaLink="W610" fmlaRange="weighting_responses" noThreeD="1" sel="2" val="0"/>
</file>

<file path=xl/ctrlProps/ctrlProp481.xml><?xml version="1.0" encoding="utf-8"?>
<formControlPr xmlns="http://schemas.microsoft.com/office/spreadsheetml/2009/9/main" objectType="Drop" dropLines="12" dropStyle="combo" dx="16" fmlaLink="W611" fmlaRange="weighting_responses" noThreeD="1" sel="3" val="0"/>
</file>

<file path=xl/ctrlProps/ctrlProp482.xml><?xml version="1.0" encoding="utf-8"?>
<formControlPr xmlns="http://schemas.microsoft.com/office/spreadsheetml/2009/9/main" objectType="Drop" dropLines="12" dropStyle="combo" dx="16" fmlaLink="W612" fmlaRange="weighting_responses" noThreeD="1" sel="3" val="0"/>
</file>

<file path=xl/ctrlProps/ctrlProp483.xml><?xml version="1.0" encoding="utf-8"?>
<formControlPr xmlns="http://schemas.microsoft.com/office/spreadsheetml/2009/9/main" objectType="Drop" dropLines="12" dropStyle="combo" dx="16" fmlaLink="W615" fmlaRange="weighting_responses" noThreeD="1" sel="5" val="0"/>
</file>

<file path=xl/ctrlProps/ctrlProp484.xml><?xml version="1.0" encoding="utf-8"?>
<formControlPr xmlns="http://schemas.microsoft.com/office/spreadsheetml/2009/9/main" objectType="Drop" dropLines="12" dropStyle="combo" dx="16" fmlaLink="W616" fmlaRange="weighting_responses" noThreeD="1" sel="5" val="0"/>
</file>

<file path=xl/ctrlProps/ctrlProp485.xml><?xml version="1.0" encoding="utf-8"?>
<formControlPr xmlns="http://schemas.microsoft.com/office/spreadsheetml/2009/9/main" objectType="Drop" dropLines="12" dropStyle="combo" dx="16" fmlaLink="W618" fmlaRange="weighting_responses" noThreeD="1" sel="4" val="0"/>
</file>

<file path=xl/ctrlProps/ctrlProp486.xml><?xml version="1.0" encoding="utf-8"?>
<formControlPr xmlns="http://schemas.microsoft.com/office/spreadsheetml/2009/9/main" objectType="Drop" dropLines="12" dropStyle="combo" dx="16" fmlaLink="W619" fmlaRange="weighting_responses" noThreeD="1" sel="4" val="0"/>
</file>

<file path=xl/ctrlProps/ctrlProp487.xml><?xml version="1.0" encoding="utf-8"?>
<formControlPr xmlns="http://schemas.microsoft.com/office/spreadsheetml/2009/9/main" objectType="Drop" dropLines="12" dropStyle="combo" dx="16" fmlaLink="W620" fmlaRange="weighting_responses" noThreeD="1" sel="3" val="0"/>
</file>

<file path=xl/ctrlProps/ctrlProp488.xml><?xml version="1.0" encoding="utf-8"?>
<formControlPr xmlns="http://schemas.microsoft.com/office/spreadsheetml/2009/9/main" objectType="Drop" dropLines="12" dropStyle="combo" dx="16" fmlaLink="W621" fmlaRange="weighting_responses" noThreeD="1" sel="5" val="0"/>
</file>

<file path=xl/ctrlProps/ctrlProp489.xml><?xml version="1.0" encoding="utf-8"?>
<formControlPr xmlns="http://schemas.microsoft.com/office/spreadsheetml/2009/9/main" objectType="Drop" dropLines="12" dropStyle="combo" dx="16" fmlaLink="W622" fmlaRange="weighting_responses" noThreeD="1" sel="5" val="0"/>
</file>

<file path=xl/ctrlProps/ctrlProp49.xml><?xml version="1.0" encoding="utf-8"?>
<formControlPr xmlns="http://schemas.microsoft.com/office/spreadsheetml/2009/9/main" objectType="Drop" dropLines="12" dropStyle="combo" dx="16" fmlaLink="W373" fmlaRange="weighting_responses" noThreeD="1" sel="5" val="0"/>
</file>

<file path=xl/ctrlProps/ctrlProp490.xml><?xml version="1.0" encoding="utf-8"?>
<formControlPr xmlns="http://schemas.microsoft.com/office/spreadsheetml/2009/9/main" objectType="Drop" dropLines="12" dropStyle="combo" dx="16" fmlaLink="W624" fmlaRange="weighting_responses" noThreeD="1" sel="3" val="0"/>
</file>

<file path=xl/ctrlProps/ctrlProp491.xml><?xml version="1.0" encoding="utf-8"?>
<formControlPr xmlns="http://schemas.microsoft.com/office/spreadsheetml/2009/9/main" objectType="Drop" dropLines="12" dropStyle="combo" dx="16" fmlaLink="W625" fmlaRange="weighting_responses" noThreeD="1" sel="3" val="0"/>
</file>

<file path=xl/ctrlProps/ctrlProp492.xml><?xml version="1.0" encoding="utf-8"?>
<formControlPr xmlns="http://schemas.microsoft.com/office/spreadsheetml/2009/9/main" objectType="Drop" dropLines="12" dropStyle="combo" dx="16" fmlaLink="W631" fmlaRange="weighting_responses" noThreeD="1" sel="4" val="0"/>
</file>

<file path=xl/ctrlProps/ctrlProp493.xml><?xml version="1.0" encoding="utf-8"?>
<formControlPr xmlns="http://schemas.microsoft.com/office/spreadsheetml/2009/9/main" objectType="Drop" dropLines="12" dropStyle="combo" dx="16" fmlaLink="W632" fmlaRange="weighting_responses" noThreeD="1" sel="4" val="0"/>
</file>

<file path=xl/ctrlProps/ctrlProp494.xml><?xml version="1.0" encoding="utf-8"?>
<formControlPr xmlns="http://schemas.microsoft.com/office/spreadsheetml/2009/9/main" objectType="Drop" dropLines="12" dropStyle="combo" dx="16" fmlaLink="W633" fmlaRange="weighting_responses" noThreeD="1" sel="3" val="0"/>
</file>

<file path=xl/ctrlProps/ctrlProp495.xml><?xml version="1.0" encoding="utf-8"?>
<formControlPr xmlns="http://schemas.microsoft.com/office/spreadsheetml/2009/9/main" objectType="Drop" dropLines="12" dropStyle="combo" dx="16" fmlaLink="W634" fmlaRange="weighting_responses" noThreeD="1" sel="3" val="0"/>
</file>

<file path=xl/ctrlProps/ctrlProp496.xml><?xml version="1.0" encoding="utf-8"?>
<formControlPr xmlns="http://schemas.microsoft.com/office/spreadsheetml/2009/9/main" objectType="Drop" dropLines="12" dropStyle="combo" dx="16" fmlaLink="W635" fmlaRange="weighting_responses" noThreeD="1" sel="3" val="0"/>
</file>

<file path=xl/ctrlProps/ctrlProp497.xml><?xml version="1.0" encoding="utf-8"?>
<formControlPr xmlns="http://schemas.microsoft.com/office/spreadsheetml/2009/9/main" objectType="Drop" dropLines="12" dropStyle="combo" dx="16" fmlaLink="W637" fmlaRange="weighting_responses" noThreeD="1" sel="4" val="0"/>
</file>

<file path=xl/ctrlProps/ctrlProp498.xml><?xml version="1.0" encoding="utf-8"?>
<formControlPr xmlns="http://schemas.microsoft.com/office/spreadsheetml/2009/9/main" objectType="Drop" dropLines="12" dropStyle="combo" dx="16" fmlaLink="W638" fmlaRange="weighting_responses" noThreeD="1" sel="4" val="0"/>
</file>

<file path=xl/ctrlProps/ctrlProp499.xml><?xml version="1.0" encoding="utf-8"?>
<formControlPr xmlns="http://schemas.microsoft.com/office/spreadsheetml/2009/9/main" objectType="Drop" dropLines="12" dropStyle="combo" dx="16" fmlaLink="W640" fmlaRange="weighting_responses" noThreeD="1" sel="3" val="0"/>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Drop" dropLines="12" dropStyle="combo" dx="16" fmlaLink="W379" fmlaRange="weighting_responses" noThreeD="1" sel="1" val="0"/>
</file>

<file path=xl/ctrlProps/ctrlProp500.xml><?xml version="1.0" encoding="utf-8"?>
<formControlPr xmlns="http://schemas.microsoft.com/office/spreadsheetml/2009/9/main" objectType="Drop" dropLines="12" dropStyle="combo" dx="16" fmlaLink="W641" fmlaRange="weighting_responses" noThreeD="1" sel="5" val="0"/>
</file>

<file path=xl/ctrlProps/ctrlProp501.xml><?xml version="1.0" encoding="utf-8"?>
<formControlPr xmlns="http://schemas.microsoft.com/office/spreadsheetml/2009/9/main" objectType="Drop" dropLines="12" dropStyle="combo" dx="16" fmlaLink="W643" fmlaRange="weighting_responses" noThreeD="1" sel="4" val="0"/>
</file>

<file path=xl/ctrlProps/ctrlProp502.xml><?xml version="1.0" encoding="utf-8"?>
<formControlPr xmlns="http://schemas.microsoft.com/office/spreadsheetml/2009/9/main" objectType="Drop" dropLines="12" dropStyle="combo" dx="16" fmlaLink="W644" fmlaRange="weighting_responses" noThreeD="1" sel="4" val="0"/>
</file>

<file path=xl/ctrlProps/ctrlProp503.xml><?xml version="1.0" encoding="utf-8"?>
<formControlPr xmlns="http://schemas.microsoft.com/office/spreadsheetml/2009/9/main" objectType="Drop" dropLines="12" dropStyle="combo" dx="16" fmlaLink="W646" fmlaRange="weighting_responses" noThreeD="1" sel="4" val="0"/>
</file>

<file path=xl/ctrlProps/ctrlProp504.xml><?xml version="1.0" encoding="utf-8"?>
<formControlPr xmlns="http://schemas.microsoft.com/office/spreadsheetml/2009/9/main" objectType="Drop" dropLines="12" dropStyle="combo" dx="16" fmlaLink="W647" fmlaRange="weighting_responses" noThreeD="1" sel="4" val="0"/>
</file>

<file path=xl/ctrlProps/ctrlProp505.xml><?xml version="1.0" encoding="utf-8"?>
<formControlPr xmlns="http://schemas.microsoft.com/office/spreadsheetml/2009/9/main" objectType="Drop" dropLines="12" dropStyle="combo" dx="16" fmlaLink="W648" fmlaRange="weighting_responses" noThreeD="1" sel="3" val="0"/>
</file>

<file path=xl/ctrlProps/ctrlProp506.xml><?xml version="1.0" encoding="utf-8"?>
<formControlPr xmlns="http://schemas.microsoft.com/office/spreadsheetml/2009/9/main" objectType="Drop" dropLines="12" dropStyle="combo" dx="16" fmlaLink="W650" fmlaRange="weighting_responses" noThreeD="1" sel="4" val="0"/>
</file>

<file path=xl/ctrlProps/ctrlProp507.xml><?xml version="1.0" encoding="utf-8"?>
<formControlPr xmlns="http://schemas.microsoft.com/office/spreadsheetml/2009/9/main" objectType="Drop" dropLines="12" dropStyle="combo" dx="16" fmlaLink="W651" fmlaRange="weighting_responses" noThreeD="1" sel="5" val="0"/>
</file>

<file path=xl/ctrlProps/ctrlProp508.xml><?xml version="1.0" encoding="utf-8"?>
<formControlPr xmlns="http://schemas.microsoft.com/office/spreadsheetml/2009/9/main" objectType="Drop" dropLines="12" dropStyle="combo" dx="16" fmlaLink="W652" fmlaRange="weighting_responses" noThreeD="1" sel="5" val="0"/>
</file>

<file path=xl/ctrlProps/ctrlProp509.xml><?xml version="1.0" encoding="utf-8"?>
<formControlPr xmlns="http://schemas.microsoft.com/office/spreadsheetml/2009/9/main" objectType="Drop" dropLines="12" dropStyle="combo" dx="16" fmlaLink="AA9" fmlaRange="maturity_response_frame" noThreeD="1" sel="1" val="0"/>
</file>

<file path=xl/ctrlProps/ctrlProp51.xml><?xml version="1.0" encoding="utf-8"?>
<formControlPr xmlns="http://schemas.microsoft.com/office/spreadsheetml/2009/9/main" objectType="Drop" dropLines="12" dropStyle="combo" dx="16" fmlaLink="W390" fmlaRange="weighting_responses" noThreeD="1" sel="3" val="0"/>
</file>

<file path=xl/ctrlProps/ctrlProp510.xml><?xml version="1.0" encoding="utf-8"?>
<formControlPr xmlns="http://schemas.microsoft.com/office/spreadsheetml/2009/9/main" objectType="Drop" dropLines="12" dropStyle="combo" dx="16" fmlaLink="AA20" fmlaRange="maturity_response_frame" noThreeD="1" sel="1" val="0"/>
</file>

<file path=xl/ctrlProps/ctrlProp511.xml><?xml version="1.0" encoding="utf-8"?>
<formControlPr xmlns="http://schemas.microsoft.com/office/spreadsheetml/2009/9/main" objectType="Drop" dropLines="12" dropStyle="combo" dx="16" fmlaLink="AA21" fmlaRange="maturity_response_frame" noThreeD="1" sel="1" val="0"/>
</file>

<file path=xl/ctrlProps/ctrlProp512.xml><?xml version="1.0" encoding="utf-8"?>
<formControlPr xmlns="http://schemas.microsoft.com/office/spreadsheetml/2009/9/main" objectType="Drop" dropLines="12" dropStyle="combo" dx="16" fmlaLink="AA33" fmlaRange="maturity_response_frame" noThreeD="1" sel="1" val="0"/>
</file>

<file path=xl/ctrlProps/ctrlProp513.xml><?xml version="1.0" encoding="utf-8"?>
<formControlPr xmlns="http://schemas.microsoft.com/office/spreadsheetml/2009/9/main" objectType="Drop" dropLines="12" dropStyle="combo" dx="16" fmlaLink="AA38" fmlaRange="maturity_response_frame" noThreeD="1" sel="1" val="0"/>
</file>

<file path=xl/ctrlProps/ctrlProp514.xml><?xml version="1.0" encoding="utf-8"?>
<formControlPr xmlns="http://schemas.microsoft.com/office/spreadsheetml/2009/9/main" objectType="Drop" dropLines="12" dropStyle="combo" dx="16" fmlaLink="AA58" fmlaRange="maturity_response_frame" noThreeD="1" sel="1" val="0"/>
</file>

<file path=xl/ctrlProps/ctrlProp515.xml><?xml version="1.0" encoding="utf-8"?>
<formControlPr xmlns="http://schemas.microsoft.com/office/spreadsheetml/2009/9/main" objectType="Drop" dropLines="12" dropStyle="combo" dx="16" fmlaLink="AA63" fmlaRange="maturity_response_frame" noThreeD="1" sel="1" val="0"/>
</file>

<file path=xl/ctrlProps/ctrlProp516.xml><?xml version="1.0" encoding="utf-8"?>
<formControlPr xmlns="http://schemas.microsoft.com/office/spreadsheetml/2009/9/main" objectType="Drop" dropLines="12" dropStyle="combo" dx="16" fmlaLink="AA64" fmlaRange="maturity_response_frame" noThreeD="1" sel="1" val="0"/>
</file>

<file path=xl/ctrlProps/ctrlProp517.xml><?xml version="1.0" encoding="utf-8"?>
<formControlPr xmlns="http://schemas.microsoft.com/office/spreadsheetml/2009/9/main" objectType="Drop" dropLines="12" dropStyle="combo" dx="16" fmlaLink="AA72" fmlaRange="maturity_response_frame" noThreeD="1" sel="1" val="0"/>
</file>

<file path=xl/ctrlProps/ctrlProp518.xml><?xml version="1.0" encoding="utf-8"?>
<formControlPr xmlns="http://schemas.microsoft.com/office/spreadsheetml/2009/9/main" objectType="Drop" dropLines="12" dropStyle="combo" dx="16" fmlaLink="AA73" fmlaRange="maturity_response_frame" noThreeD="1" sel="1" val="0"/>
</file>

<file path=xl/ctrlProps/ctrlProp519.xml><?xml version="1.0" encoding="utf-8"?>
<formControlPr xmlns="http://schemas.microsoft.com/office/spreadsheetml/2009/9/main" objectType="Drop" dropLines="12" dropStyle="combo" dx="16" fmlaLink="AA74" fmlaRange="maturity_response_frame" noThreeD="1" sel="1" val="0"/>
</file>

<file path=xl/ctrlProps/ctrlProp52.xml><?xml version="1.0" encoding="utf-8"?>
<formControlPr xmlns="http://schemas.microsoft.com/office/spreadsheetml/2009/9/main" objectType="Drop" dropLines="12" dropStyle="combo" dx="16" fmlaLink="W391" fmlaRange="weighting_responses" noThreeD="1" sel="3" val="0"/>
</file>

<file path=xl/ctrlProps/ctrlProp520.xml><?xml version="1.0" encoding="utf-8"?>
<formControlPr xmlns="http://schemas.microsoft.com/office/spreadsheetml/2009/9/main" objectType="Drop" dropLines="12" dropStyle="combo" dx="16" fmlaLink="AA77" fmlaRange="maturity_response_frame" noThreeD="1" sel="1" val="0"/>
</file>

<file path=xl/ctrlProps/ctrlProp521.xml><?xml version="1.0" encoding="utf-8"?>
<formControlPr xmlns="http://schemas.microsoft.com/office/spreadsheetml/2009/9/main" objectType="Drop" dropLines="12" dropStyle="combo" dx="16" fmlaLink="AA82" fmlaRange="maturity_response_frame" noThreeD="1" sel="1" val="0"/>
</file>

<file path=xl/ctrlProps/ctrlProp522.xml><?xml version="1.0" encoding="utf-8"?>
<formControlPr xmlns="http://schemas.microsoft.com/office/spreadsheetml/2009/9/main" objectType="Drop" dropLines="12" dropStyle="combo" dx="16" fmlaLink="AA102" fmlaRange="maturity_response_frame" noThreeD="1" sel="1" val="0"/>
</file>

<file path=xl/ctrlProps/ctrlProp523.xml><?xml version="1.0" encoding="utf-8"?>
<formControlPr xmlns="http://schemas.microsoft.com/office/spreadsheetml/2009/9/main" objectType="Drop" dropLines="12" dropStyle="combo" dx="16" fmlaLink="AA136" fmlaRange="maturity_response_frame" noThreeD="1" sel="1" val="0"/>
</file>

<file path=xl/ctrlProps/ctrlProp524.xml><?xml version="1.0" encoding="utf-8"?>
<formControlPr xmlns="http://schemas.microsoft.com/office/spreadsheetml/2009/9/main" objectType="Drop" dropLines="12" dropStyle="combo" dx="16" fmlaLink="AA162" fmlaRange="maturity_response_frame" noThreeD="1" sel="1" val="0"/>
</file>

<file path=xl/ctrlProps/ctrlProp525.xml><?xml version="1.0" encoding="utf-8"?>
<formControlPr xmlns="http://schemas.microsoft.com/office/spreadsheetml/2009/9/main" objectType="Drop" dropLines="12" dropStyle="combo" dx="16" fmlaLink="AA163" fmlaRange="maturity_response_frame" noThreeD="1" sel="1" val="0"/>
</file>

<file path=xl/ctrlProps/ctrlProp526.xml><?xml version="1.0" encoding="utf-8"?>
<formControlPr xmlns="http://schemas.microsoft.com/office/spreadsheetml/2009/9/main" objectType="Drop" dropLines="12" dropStyle="combo" dx="16" fmlaLink="AA165" fmlaRange="maturity_response_frame" noThreeD="1" sel="1" val="0"/>
</file>

<file path=xl/ctrlProps/ctrlProp527.xml><?xml version="1.0" encoding="utf-8"?>
<formControlPr xmlns="http://schemas.microsoft.com/office/spreadsheetml/2009/9/main" objectType="Drop" dropLines="12" dropStyle="combo" dx="16" fmlaLink="AA176" fmlaRange="maturity_response_frame" noThreeD="1" sel="1" val="0"/>
</file>

<file path=xl/ctrlProps/ctrlProp528.xml><?xml version="1.0" encoding="utf-8"?>
<formControlPr xmlns="http://schemas.microsoft.com/office/spreadsheetml/2009/9/main" objectType="Drop" dropLines="12" dropStyle="combo" dx="16" fmlaLink="AA178" fmlaRange="maturity_response_frame" noThreeD="1" sel="1" val="0"/>
</file>

<file path=xl/ctrlProps/ctrlProp529.xml><?xml version="1.0" encoding="utf-8"?>
<formControlPr xmlns="http://schemas.microsoft.com/office/spreadsheetml/2009/9/main" objectType="Drop" dropLines="12" dropStyle="combo" dx="16" fmlaLink="AA194" fmlaRange="maturity_response_frame" noThreeD="1" sel="1" val="0"/>
</file>

<file path=xl/ctrlProps/ctrlProp53.xml><?xml version="1.0" encoding="utf-8"?>
<formControlPr xmlns="http://schemas.microsoft.com/office/spreadsheetml/2009/9/main" objectType="Drop" dropLines="12" dropStyle="combo" dx="16" fmlaLink="W403" fmlaRange="weighting_responses" noThreeD="1" sel="5" val="0"/>
</file>

<file path=xl/ctrlProps/ctrlProp530.xml><?xml version="1.0" encoding="utf-8"?>
<formControlPr xmlns="http://schemas.microsoft.com/office/spreadsheetml/2009/9/main" objectType="Drop" dropLines="12" dropStyle="combo" dx="16" fmlaLink="AA209" fmlaRange="maturity_response_frame" noThreeD="1" sel="1" val="0"/>
</file>

<file path=xl/ctrlProps/ctrlProp531.xml><?xml version="1.0" encoding="utf-8"?>
<formControlPr xmlns="http://schemas.microsoft.com/office/spreadsheetml/2009/9/main" objectType="Drop" dropLines="12" dropStyle="combo" dx="16" fmlaLink="AA210" fmlaRange="maturity_response_frame" noThreeD="1" sel="1" val="0"/>
</file>

<file path=xl/ctrlProps/ctrlProp532.xml><?xml version="1.0" encoding="utf-8"?>
<formControlPr xmlns="http://schemas.microsoft.com/office/spreadsheetml/2009/9/main" objectType="Drop" dropLines="12" dropStyle="combo" dx="16" fmlaLink="AA217" fmlaRange="maturity_response_frame" noThreeD="1" sel="1" val="0"/>
</file>

<file path=xl/ctrlProps/ctrlProp533.xml><?xml version="1.0" encoding="utf-8"?>
<formControlPr xmlns="http://schemas.microsoft.com/office/spreadsheetml/2009/9/main" objectType="Drop" dropLines="12" dropStyle="combo" dx="16" fmlaLink="AA222" fmlaRange="maturity_response_frame" noThreeD="1" sel="1" val="0"/>
</file>

<file path=xl/ctrlProps/ctrlProp534.xml><?xml version="1.0" encoding="utf-8"?>
<formControlPr xmlns="http://schemas.microsoft.com/office/spreadsheetml/2009/9/main" objectType="Drop" dropLines="12" dropStyle="combo" dx="16" fmlaLink="AA234" fmlaRange="maturity_response_frame" noThreeD="1" sel="1" val="0"/>
</file>

<file path=xl/ctrlProps/ctrlProp535.xml><?xml version="1.0" encoding="utf-8"?>
<formControlPr xmlns="http://schemas.microsoft.com/office/spreadsheetml/2009/9/main" objectType="Drop" dropLines="12" dropStyle="combo" dx="16" fmlaLink="AA241" fmlaRange="maturity_response_frame" noThreeD="1" sel="1" val="0"/>
</file>

<file path=xl/ctrlProps/ctrlProp536.xml><?xml version="1.0" encoding="utf-8"?>
<formControlPr xmlns="http://schemas.microsoft.com/office/spreadsheetml/2009/9/main" objectType="Drop" dropLines="12" dropStyle="combo" dx="16" fmlaLink="AA248" fmlaRange="maturity_response_frame" noThreeD="1" sel="1" val="0"/>
</file>

<file path=xl/ctrlProps/ctrlProp537.xml><?xml version="1.0" encoding="utf-8"?>
<formControlPr xmlns="http://schemas.microsoft.com/office/spreadsheetml/2009/9/main" objectType="Drop" dropLines="12" dropStyle="combo" dx="16" fmlaLink="AA253" fmlaRange="maturity_response_frame" noThreeD="1" sel="1" val="0"/>
</file>

<file path=xl/ctrlProps/ctrlProp538.xml><?xml version="1.0" encoding="utf-8"?>
<formControlPr xmlns="http://schemas.microsoft.com/office/spreadsheetml/2009/9/main" objectType="Drop" dropLines="12" dropStyle="combo" dx="16" fmlaLink="AA254" fmlaRange="maturity_response_frame" noThreeD="1" sel="1" val="0"/>
</file>

<file path=xl/ctrlProps/ctrlProp539.xml><?xml version="1.0" encoding="utf-8"?>
<formControlPr xmlns="http://schemas.microsoft.com/office/spreadsheetml/2009/9/main" objectType="Drop" dropLines="12" dropStyle="combo" dx="16" fmlaLink="AA265" fmlaRange="maturity_response_frame" noThreeD="1" sel="1" val="0"/>
</file>

<file path=xl/ctrlProps/ctrlProp54.xml><?xml version="1.0" encoding="utf-8"?>
<formControlPr xmlns="http://schemas.microsoft.com/office/spreadsheetml/2009/9/main" objectType="Drop" dropLines="12" dropStyle="combo" dx="16" fmlaLink="W422" fmlaRange="weighting_responses" noThreeD="1" sel="2" val="0"/>
</file>

<file path=xl/ctrlProps/ctrlProp540.xml><?xml version="1.0" encoding="utf-8"?>
<formControlPr xmlns="http://schemas.microsoft.com/office/spreadsheetml/2009/9/main" objectType="Drop" dropLines="12" dropStyle="combo" dx="16" fmlaLink="AA266" fmlaRange="maturity_response_frame" noThreeD="1" sel="1" val="0"/>
</file>

<file path=xl/ctrlProps/ctrlProp541.xml><?xml version="1.0" encoding="utf-8"?>
<formControlPr xmlns="http://schemas.microsoft.com/office/spreadsheetml/2009/9/main" objectType="Drop" dropLines="12" dropStyle="combo" dx="16" fmlaLink="AA11" fmlaRange="maturity_response_frame" noThreeD="1" sel="1" val="0"/>
</file>

<file path=xl/ctrlProps/ctrlProp542.xml><?xml version="1.0" encoding="utf-8"?>
<formControlPr xmlns="http://schemas.microsoft.com/office/spreadsheetml/2009/9/main" objectType="Drop" dropLines="12" dropStyle="combo" dx="16" fmlaLink="AA12" fmlaRange="maturity_response_frame" noThreeD="1" sel="1" val="0"/>
</file>

<file path=xl/ctrlProps/ctrlProp543.xml><?xml version="1.0" encoding="utf-8"?>
<formControlPr xmlns="http://schemas.microsoft.com/office/spreadsheetml/2009/9/main" objectType="Drop" dropLines="12" dropStyle="combo" dx="16" fmlaLink="AA13" fmlaRange="maturity_response_frame" noThreeD="1" sel="1" val="0"/>
</file>

<file path=xl/ctrlProps/ctrlProp544.xml><?xml version="1.0" encoding="utf-8"?>
<formControlPr xmlns="http://schemas.microsoft.com/office/spreadsheetml/2009/9/main" objectType="Drop" dropLines="12" dropStyle="combo" dx="16" fmlaLink="AA15" fmlaRange="maturity_response_frame" noThreeD="1" sel="1" val="0"/>
</file>

<file path=xl/ctrlProps/ctrlProp545.xml><?xml version="1.0" encoding="utf-8"?>
<formControlPr xmlns="http://schemas.microsoft.com/office/spreadsheetml/2009/9/main" objectType="Drop" dropLines="12" dropStyle="combo" dx="16" fmlaLink="AA16" fmlaRange="maturity_response_frame" noThreeD="1" sel="1" val="0"/>
</file>

<file path=xl/ctrlProps/ctrlProp546.xml><?xml version="1.0" encoding="utf-8"?>
<formControlPr xmlns="http://schemas.microsoft.com/office/spreadsheetml/2009/9/main" objectType="Drop" dropLines="12" dropStyle="combo" dx="16" fmlaLink="AA18" fmlaRange="maturity_response_frame" noThreeD="1" sel="1" val="0"/>
</file>

<file path=xl/ctrlProps/ctrlProp547.xml><?xml version="1.0" encoding="utf-8"?>
<formControlPr xmlns="http://schemas.microsoft.com/office/spreadsheetml/2009/9/main" objectType="Drop" dropLines="12" dropStyle="combo" dx="16" fmlaLink="AA19" fmlaRange="maturity_response_frame" noThreeD="1" sel="1" val="0"/>
</file>

<file path=xl/ctrlProps/ctrlProp548.xml><?xml version="1.0" encoding="utf-8"?>
<formControlPr xmlns="http://schemas.microsoft.com/office/spreadsheetml/2009/9/main" objectType="Drop" dropLines="12" dropStyle="combo" dx="16" fmlaLink="AA23" fmlaRange="maturity_response_frame" noThreeD="1" sel="1" val="0"/>
</file>

<file path=xl/ctrlProps/ctrlProp549.xml><?xml version="1.0" encoding="utf-8"?>
<formControlPr xmlns="http://schemas.microsoft.com/office/spreadsheetml/2009/9/main" objectType="Drop" dropLines="12" dropStyle="combo" dx="16" fmlaLink="AA24" fmlaRange="maturity_response_frame" noThreeD="1" sel="1" val="0"/>
</file>

<file path=xl/ctrlProps/ctrlProp55.xml><?xml version="1.0" encoding="utf-8"?>
<formControlPr xmlns="http://schemas.microsoft.com/office/spreadsheetml/2009/9/main" objectType="Drop" dropLines="12" dropStyle="combo" dx="16" fmlaLink="W436" fmlaRange="weighting_responses" noThreeD="1" sel="3" val="0"/>
</file>

<file path=xl/ctrlProps/ctrlProp550.xml><?xml version="1.0" encoding="utf-8"?>
<formControlPr xmlns="http://schemas.microsoft.com/office/spreadsheetml/2009/9/main" objectType="Drop" dropLines="12" dropStyle="combo" dx="16" fmlaLink="AA25" fmlaRange="maturity_response_frame" noThreeD="1" sel="1" val="0"/>
</file>

<file path=xl/ctrlProps/ctrlProp551.xml><?xml version="1.0" encoding="utf-8"?>
<formControlPr xmlns="http://schemas.microsoft.com/office/spreadsheetml/2009/9/main" objectType="Drop" dropLines="12" dropStyle="combo" dx="16" fmlaLink="AA27" fmlaRange="maturity_response_frame" noThreeD="1" sel="1" val="0"/>
</file>

<file path=xl/ctrlProps/ctrlProp552.xml><?xml version="1.0" encoding="utf-8"?>
<formControlPr xmlns="http://schemas.microsoft.com/office/spreadsheetml/2009/9/main" objectType="Drop" dropLines="12" dropStyle="combo" dx="16" fmlaLink="AA28" fmlaRange="maturity_response_frame" noThreeD="1" sel="1" val="0"/>
</file>

<file path=xl/ctrlProps/ctrlProp553.xml><?xml version="1.0" encoding="utf-8"?>
<formControlPr xmlns="http://schemas.microsoft.com/office/spreadsheetml/2009/9/main" objectType="Drop" dropLines="12" dropStyle="combo" dx="16" fmlaLink="AA29" fmlaRange="maturity_response_frame" noThreeD="1" sel="1" val="0"/>
</file>

<file path=xl/ctrlProps/ctrlProp554.xml><?xml version="1.0" encoding="utf-8"?>
<formControlPr xmlns="http://schemas.microsoft.com/office/spreadsheetml/2009/9/main" objectType="Drop" dropLines="12" dropStyle="combo" dx="16" fmlaLink="AA30" fmlaRange="maturity_response_frame" noThreeD="1" sel="1" val="0"/>
</file>

<file path=xl/ctrlProps/ctrlProp555.xml><?xml version="1.0" encoding="utf-8"?>
<formControlPr xmlns="http://schemas.microsoft.com/office/spreadsheetml/2009/9/main" objectType="Drop" dropLines="12" dropStyle="combo" dx="16" fmlaLink="AA31" fmlaRange="maturity_response_frame" noThreeD="1" sel="1" val="0"/>
</file>

<file path=xl/ctrlProps/ctrlProp556.xml><?xml version="1.0" encoding="utf-8"?>
<formControlPr xmlns="http://schemas.microsoft.com/office/spreadsheetml/2009/9/main" objectType="Drop" dropLines="12" dropStyle="combo" dx="16" fmlaLink="AA35" fmlaRange="maturity_response_frame" noThreeD="1" sel="1" val="0"/>
</file>

<file path=xl/ctrlProps/ctrlProp557.xml><?xml version="1.0" encoding="utf-8"?>
<formControlPr xmlns="http://schemas.microsoft.com/office/spreadsheetml/2009/9/main" objectType="Drop" dropLines="12" dropStyle="combo" dx="16" fmlaLink="AA36" fmlaRange="maturity_response_frame" noThreeD="1" sel="1" val="0"/>
</file>

<file path=xl/ctrlProps/ctrlProp558.xml><?xml version="1.0" encoding="utf-8"?>
<formControlPr xmlns="http://schemas.microsoft.com/office/spreadsheetml/2009/9/main" objectType="Drop" dropLines="12" dropStyle="combo" dx="16" fmlaLink="AA37" fmlaRange="maturity_response_frame" noThreeD="1" sel="1" val="0"/>
</file>

<file path=xl/ctrlProps/ctrlProp559.xml><?xml version="1.0" encoding="utf-8"?>
<formControlPr xmlns="http://schemas.microsoft.com/office/spreadsheetml/2009/9/main" objectType="Drop" dropLines="12" dropStyle="combo" dx="16" fmlaLink="AA40" fmlaRange="maturity_response_frame" noThreeD="1" sel="1" val="0"/>
</file>

<file path=xl/ctrlProps/ctrlProp56.xml><?xml version="1.0" encoding="utf-8"?>
<formControlPr xmlns="http://schemas.microsoft.com/office/spreadsheetml/2009/9/main" objectType="Drop" dropLines="12" dropStyle="combo" dx="16" fmlaLink="W437" fmlaRange="weighting_responses" noThreeD="1" sel="4" val="0"/>
</file>

<file path=xl/ctrlProps/ctrlProp560.xml><?xml version="1.0" encoding="utf-8"?>
<formControlPr xmlns="http://schemas.microsoft.com/office/spreadsheetml/2009/9/main" objectType="Drop" dropLines="12" dropStyle="combo" dx="16" fmlaLink="AA41" fmlaRange="maturity_response_frame" noThreeD="1" sel="1" val="0"/>
</file>

<file path=xl/ctrlProps/ctrlProp561.xml><?xml version="1.0" encoding="utf-8"?>
<formControlPr xmlns="http://schemas.microsoft.com/office/spreadsheetml/2009/9/main" objectType="Drop" dropLines="12" dropStyle="combo" dx="16" fmlaLink="AA42" fmlaRange="maturity_response_frame" noThreeD="1" sel="1" val="0"/>
</file>

<file path=xl/ctrlProps/ctrlProp562.xml><?xml version="1.0" encoding="utf-8"?>
<formControlPr xmlns="http://schemas.microsoft.com/office/spreadsheetml/2009/9/main" objectType="Drop" dropLines="12" dropStyle="combo" dx="16" fmlaLink="AA43" fmlaRange="maturity_response_frame" noThreeD="1" sel="1" val="0"/>
</file>

<file path=xl/ctrlProps/ctrlProp563.xml><?xml version="1.0" encoding="utf-8"?>
<formControlPr xmlns="http://schemas.microsoft.com/office/spreadsheetml/2009/9/main" objectType="Drop" dropLines="12" dropStyle="combo" dx="16" fmlaLink="AA44" fmlaRange="maturity_response_frame" noThreeD="1" sel="1" val="0"/>
</file>

<file path=xl/ctrlProps/ctrlProp564.xml><?xml version="1.0" encoding="utf-8"?>
<formControlPr xmlns="http://schemas.microsoft.com/office/spreadsheetml/2009/9/main" objectType="Drop" dropLines="12" dropStyle="combo" dx="16" fmlaLink="AA45" fmlaRange="maturity_response_frame" noThreeD="1" sel="1" val="0"/>
</file>

<file path=xl/ctrlProps/ctrlProp565.xml><?xml version="1.0" encoding="utf-8"?>
<formControlPr xmlns="http://schemas.microsoft.com/office/spreadsheetml/2009/9/main" objectType="Drop" dropLines="12" dropStyle="combo" dx="16" fmlaLink="AA47" fmlaRange="maturity_response_frame" noThreeD="1" sel="1" val="0"/>
</file>

<file path=xl/ctrlProps/ctrlProp566.xml><?xml version="1.0" encoding="utf-8"?>
<formControlPr xmlns="http://schemas.microsoft.com/office/spreadsheetml/2009/9/main" objectType="Drop" dropLines="12" dropStyle="combo" dx="16" fmlaLink="AA48" fmlaRange="maturity_response_frame" noThreeD="1" sel="1" val="0"/>
</file>

<file path=xl/ctrlProps/ctrlProp567.xml><?xml version="1.0" encoding="utf-8"?>
<formControlPr xmlns="http://schemas.microsoft.com/office/spreadsheetml/2009/9/main" objectType="Drop" dropLines="12" dropStyle="combo" dx="16" fmlaLink="AA49" fmlaRange="maturity_response_frame" noThreeD="1" sel="1" val="0"/>
</file>

<file path=xl/ctrlProps/ctrlProp568.xml><?xml version="1.0" encoding="utf-8"?>
<formControlPr xmlns="http://schemas.microsoft.com/office/spreadsheetml/2009/9/main" objectType="Drop" dropLines="12" dropStyle="combo" dx="16" fmlaLink="AA50" fmlaRange="maturity_response_frame" noThreeD="1" sel="1" val="0"/>
</file>

<file path=xl/ctrlProps/ctrlProp569.xml><?xml version="1.0" encoding="utf-8"?>
<formControlPr xmlns="http://schemas.microsoft.com/office/spreadsheetml/2009/9/main" objectType="Drop" dropLines="12" dropStyle="combo" dx="16" fmlaLink="AA52" fmlaRange="maturity_response_frame" noThreeD="1" sel="1" val="0"/>
</file>

<file path=xl/ctrlProps/ctrlProp57.xml><?xml version="1.0" encoding="utf-8"?>
<formControlPr xmlns="http://schemas.microsoft.com/office/spreadsheetml/2009/9/main" objectType="Drop" dropLines="12" dropStyle="combo" dx="16" fmlaLink="W444" fmlaRange="weighting_responses" noThreeD="1" sel="2" val="0"/>
</file>

<file path=xl/ctrlProps/ctrlProp570.xml><?xml version="1.0" encoding="utf-8"?>
<formControlPr xmlns="http://schemas.microsoft.com/office/spreadsheetml/2009/9/main" objectType="Drop" dropLines="12" dropStyle="combo" dx="16" fmlaLink="AA53" fmlaRange="maturity_response_frame" noThreeD="1" sel="1" val="0"/>
</file>

<file path=xl/ctrlProps/ctrlProp571.xml><?xml version="1.0" encoding="utf-8"?>
<formControlPr xmlns="http://schemas.microsoft.com/office/spreadsheetml/2009/9/main" objectType="Drop" dropLines="12" dropStyle="combo" dx="16" fmlaLink="AA55" fmlaRange="maturity_response_frame" noThreeD="1" sel="1" val="0"/>
</file>

<file path=xl/ctrlProps/ctrlProp572.xml><?xml version="1.0" encoding="utf-8"?>
<formControlPr xmlns="http://schemas.microsoft.com/office/spreadsheetml/2009/9/main" objectType="Drop" dropLines="12" dropStyle="combo" dx="16" fmlaLink="AA56" fmlaRange="maturity_response_frame" noThreeD="1" sel="1" val="0"/>
</file>

<file path=xl/ctrlProps/ctrlProp573.xml><?xml version="1.0" encoding="utf-8"?>
<formControlPr xmlns="http://schemas.microsoft.com/office/spreadsheetml/2009/9/main" objectType="Drop" dropLines="12" dropStyle="combo" dx="16" fmlaLink="AA57" fmlaRange="maturity_response_frame" noThreeD="1" sel="1" val="0"/>
</file>

<file path=xl/ctrlProps/ctrlProp574.xml><?xml version="1.0" encoding="utf-8"?>
<formControlPr xmlns="http://schemas.microsoft.com/office/spreadsheetml/2009/9/main" objectType="Drop" dropLines="12" dropStyle="combo" dx="16" fmlaLink="AA60" fmlaRange="maturity_response_frame" noThreeD="1" sel="1" val="0"/>
</file>

<file path=xl/ctrlProps/ctrlProp575.xml><?xml version="1.0" encoding="utf-8"?>
<formControlPr xmlns="http://schemas.microsoft.com/office/spreadsheetml/2009/9/main" objectType="Drop" dropLines="12" dropStyle="combo" dx="16" fmlaLink="AA61" fmlaRange="maturity_response_frame" noThreeD="1" sel="1" val="0"/>
</file>

<file path=xl/ctrlProps/ctrlProp576.xml><?xml version="1.0" encoding="utf-8"?>
<formControlPr xmlns="http://schemas.microsoft.com/office/spreadsheetml/2009/9/main" objectType="Drop" dropLines="12" dropStyle="combo" dx="16" fmlaLink="AA62" fmlaRange="maturity_response_frame" noThreeD="1" sel="1" val="0"/>
</file>

<file path=xl/ctrlProps/ctrlProp577.xml><?xml version="1.0" encoding="utf-8"?>
<formControlPr xmlns="http://schemas.microsoft.com/office/spreadsheetml/2009/9/main" objectType="Drop" dropLines="12" dropStyle="combo" dx="16" fmlaLink="AA66" fmlaRange="maturity_response_frame" noThreeD="1" sel="1" val="0"/>
</file>

<file path=xl/ctrlProps/ctrlProp578.xml><?xml version="1.0" encoding="utf-8"?>
<formControlPr xmlns="http://schemas.microsoft.com/office/spreadsheetml/2009/9/main" objectType="Drop" dropLines="12" dropStyle="combo" dx="16" fmlaLink="AA67" fmlaRange="maturity_response_frame" noThreeD="1" sel="1" val="0"/>
</file>

<file path=xl/ctrlProps/ctrlProp579.xml><?xml version="1.0" encoding="utf-8"?>
<formControlPr xmlns="http://schemas.microsoft.com/office/spreadsheetml/2009/9/main" objectType="Drop" dropLines="12" dropStyle="combo" dx="16" fmlaLink="AA68" fmlaRange="maturity_response_frame" noThreeD="1" sel="1" val="0"/>
</file>

<file path=xl/ctrlProps/ctrlProp58.xml><?xml version="1.0" encoding="utf-8"?>
<formControlPr xmlns="http://schemas.microsoft.com/office/spreadsheetml/2009/9/main" objectType="Drop" dropLines="12" dropStyle="combo" dx="16" fmlaLink="W445" fmlaRange="weighting_responses" noThreeD="1" sel="3" val="0"/>
</file>

<file path=xl/ctrlProps/ctrlProp580.xml><?xml version="1.0" encoding="utf-8"?>
<formControlPr xmlns="http://schemas.microsoft.com/office/spreadsheetml/2009/9/main" objectType="Drop" dropLines="12" dropStyle="combo" dx="16" fmlaLink="AA70" fmlaRange="maturity_response_frame" noThreeD="1" sel="1" val="0"/>
</file>

<file path=xl/ctrlProps/ctrlProp581.xml><?xml version="1.0" encoding="utf-8"?>
<formControlPr xmlns="http://schemas.microsoft.com/office/spreadsheetml/2009/9/main" objectType="Drop" dropLines="12" dropStyle="combo" dx="16" fmlaLink="AA71" fmlaRange="maturity_response_frame" noThreeD="1" sel="1" val="0"/>
</file>

<file path=xl/ctrlProps/ctrlProp582.xml><?xml version="1.0" encoding="utf-8"?>
<formControlPr xmlns="http://schemas.microsoft.com/office/spreadsheetml/2009/9/main" objectType="Drop" dropLines="12" dropStyle="combo" dx="16" fmlaLink="AA79" fmlaRange="maturity_response_frame" noThreeD="1" sel="1" val="0"/>
</file>

<file path=xl/ctrlProps/ctrlProp583.xml><?xml version="1.0" encoding="utf-8"?>
<formControlPr xmlns="http://schemas.microsoft.com/office/spreadsheetml/2009/9/main" objectType="Drop" dropLines="12" dropStyle="combo" dx="16" fmlaLink="AA80" fmlaRange="maturity_response_frame" noThreeD="1" sel="1" val="0"/>
</file>

<file path=xl/ctrlProps/ctrlProp584.xml><?xml version="1.0" encoding="utf-8"?>
<formControlPr xmlns="http://schemas.microsoft.com/office/spreadsheetml/2009/9/main" objectType="Drop" dropLines="12" dropStyle="combo" dx="16" fmlaLink="AA81" fmlaRange="maturity_response_frame" noThreeD="1" sel="1" val="0"/>
</file>

<file path=xl/ctrlProps/ctrlProp585.xml><?xml version="1.0" encoding="utf-8"?>
<formControlPr xmlns="http://schemas.microsoft.com/office/spreadsheetml/2009/9/main" objectType="Drop" dropLines="12" dropStyle="combo" dx="16" fmlaLink="AA84" fmlaRange="maturity_response_frame" noThreeD="1" sel="1" val="0"/>
</file>

<file path=xl/ctrlProps/ctrlProp586.xml><?xml version="1.0" encoding="utf-8"?>
<formControlPr xmlns="http://schemas.microsoft.com/office/spreadsheetml/2009/9/main" objectType="Drop" dropLines="12" dropStyle="combo" dx="16" fmlaLink="AA85" fmlaRange="maturity_response_frame" noThreeD="1" sel="1" val="0"/>
</file>

<file path=xl/ctrlProps/ctrlProp587.xml><?xml version="1.0" encoding="utf-8"?>
<formControlPr xmlns="http://schemas.microsoft.com/office/spreadsheetml/2009/9/main" objectType="Drop" dropLines="12" dropStyle="combo" dx="16" fmlaLink="AA87" fmlaRange="maturity_response_frame" noThreeD="1" sel="1" val="0"/>
</file>

<file path=xl/ctrlProps/ctrlProp588.xml><?xml version="1.0" encoding="utf-8"?>
<formControlPr xmlns="http://schemas.microsoft.com/office/spreadsheetml/2009/9/main" objectType="Drop" dropLines="12" dropStyle="combo" dx="16" fmlaLink="AA88" fmlaRange="maturity_response_frame" noThreeD="1" sel="1" val="0"/>
</file>

<file path=xl/ctrlProps/ctrlProp589.xml><?xml version="1.0" encoding="utf-8"?>
<formControlPr xmlns="http://schemas.microsoft.com/office/spreadsheetml/2009/9/main" objectType="Drop" dropLines="12" dropStyle="combo" dx="16" fmlaLink="AA89" fmlaRange="maturity_response_frame" noThreeD="1" sel="1" val="0"/>
</file>

<file path=xl/ctrlProps/ctrlProp59.xml><?xml version="1.0" encoding="utf-8"?>
<formControlPr xmlns="http://schemas.microsoft.com/office/spreadsheetml/2009/9/main" objectType="Drop" dropLines="12" dropStyle="combo" dx="16" fmlaLink="W459" fmlaRange="weighting_responses" noThreeD="1" sel="3" val="0"/>
</file>

<file path=xl/ctrlProps/ctrlProp590.xml><?xml version="1.0" encoding="utf-8"?>
<formControlPr xmlns="http://schemas.microsoft.com/office/spreadsheetml/2009/9/main" objectType="Drop" dropLines="12" dropStyle="combo" dx="16" fmlaLink="AA90" fmlaRange="maturity_response_frame" noThreeD="1" sel="1" val="0"/>
</file>

<file path=xl/ctrlProps/ctrlProp591.xml><?xml version="1.0" encoding="utf-8"?>
<formControlPr xmlns="http://schemas.microsoft.com/office/spreadsheetml/2009/9/main" objectType="Drop" dropLines="12" dropStyle="combo" dx="16" fmlaLink="AA92" fmlaRange="maturity_response_frame" noThreeD="1" sel="1" val="0"/>
</file>

<file path=xl/ctrlProps/ctrlProp592.xml><?xml version="1.0" encoding="utf-8"?>
<formControlPr xmlns="http://schemas.microsoft.com/office/spreadsheetml/2009/9/main" objectType="Drop" dropLines="12" dropStyle="combo" dx="16" fmlaLink="AA93" fmlaRange="maturity_response_frame" noThreeD="1" sel="1" val="0"/>
</file>

<file path=xl/ctrlProps/ctrlProp593.xml><?xml version="1.0" encoding="utf-8"?>
<formControlPr xmlns="http://schemas.microsoft.com/office/spreadsheetml/2009/9/main" objectType="Drop" dropLines="12" dropStyle="combo" dx="16" fmlaLink="AA94" fmlaRange="maturity_response_frame" noThreeD="1" sel="1" val="0"/>
</file>

<file path=xl/ctrlProps/ctrlProp594.xml><?xml version="1.0" encoding="utf-8"?>
<formControlPr xmlns="http://schemas.microsoft.com/office/spreadsheetml/2009/9/main" objectType="Drop" dropLines="12" dropStyle="combo" dx="16" fmlaLink="AA96" fmlaRange="maturity_response_frame" noThreeD="1" sel="1" val="0"/>
</file>

<file path=xl/ctrlProps/ctrlProp595.xml><?xml version="1.0" encoding="utf-8"?>
<formControlPr xmlns="http://schemas.microsoft.com/office/spreadsheetml/2009/9/main" objectType="Drop" dropLines="12" dropStyle="combo" dx="16" fmlaLink="AA97" fmlaRange="maturity_response_frame" noThreeD="1" sel="1" val="0"/>
</file>

<file path=xl/ctrlProps/ctrlProp596.xml><?xml version="1.0" encoding="utf-8"?>
<formControlPr xmlns="http://schemas.microsoft.com/office/spreadsheetml/2009/9/main" objectType="Drop" dropLines="12" dropStyle="combo" dx="16" fmlaLink="AA98" fmlaRange="maturity_response_frame" noThreeD="1" sel="1" val="0"/>
</file>

<file path=xl/ctrlProps/ctrlProp597.xml><?xml version="1.0" encoding="utf-8"?>
<formControlPr xmlns="http://schemas.microsoft.com/office/spreadsheetml/2009/9/main" objectType="Drop" dropLines="12" dropStyle="combo" dx="16" fmlaLink="AA99" fmlaRange="maturity_response_frame" noThreeD="1" sel="1" val="0"/>
</file>

<file path=xl/ctrlProps/ctrlProp598.xml><?xml version="1.0" encoding="utf-8"?>
<formControlPr xmlns="http://schemas.microsoft.com/office/spreadsheetml/2009/9/main" objectType="Drop" dropLines="12" dropStyle="combo" dx="16" fmlaLink="AA100" fmlaRange="maturity_response_frame" noThreeD="1" sel="1" val="0"/>
</file>

<file path=xl/ctrlProps/ctrlProp599.xml><?xml version="1.0" encoding="utf-8"?>
<formControlPr xmlns="http://schemas.microsoft.com/office/spreadsheetml/2009/9/main" objectType="Drop" dropLines="12" dropStyle="combo" dx="16" fmlaLink="AA101" fmlaRange="maturity_response_frame" noThreeD="1" sel="1" val="0"/>
</file>

<file path=xl/ctrlProps/ctrlProp6.xml><?xml version="1.0" encoding="utf-8"?>
<formControlPr xmlns="http://schemas.microsoft.com/office/spreadsheetml/2009/9/main" objectType="Drop" dropLines="12" dropStyle="combo" dx="16" fmlaLink="W10" fmlaRange="weighting_responses" noThreeD="1" sel="1" val="0"/>
</file>

<file path=xl/ctrlProps/ctrlProp60.xml><?xml version="1.0" encoding="utf-8"?>
<formControlPr xmlns="http://schemas.microsoft.com/office/spreadsheetml/2009/9/main" objectType="Drop" dropLines="12" dropStyle="combo" dx="16" fmlaLink="W478" fmlaRange="weighting_responses" noThreeD="1" sel="1" val="0"/>
</file>

<file path=xl/ctrlProps/ctrlProp600.xml><?xml version="1.0" encoding="utf-8"?>
<formControlPr xmlns="http://schemas.microsoft.com/office/spreadsheetml/2009/9/main" objectType="Drop" dropLines="12" dropStyle="combo" dx="16" fmlaLink="AA104" fmlaRange="maturity_response_frame" noThreeD="1" sel="1" val="0"/>
</file>

<file path=xl/ctrlProps/ctrlProp601.xml><?xml version="1.0" encoding="utf-8"?>
<formControlPr xmlns="http://schemas.microsoft.com/office/spreadsheetml/2009/9/main" objectType="Drop" dropLines="12" dropStyle="combo" dx="16" fmlaLink="AA105" fmlaRange="maturity_response_frame" noThreeD="1" sel="1" val="0"/>
</file>

<file path=xl/ctrlProps/ctrlProp602.xml><?xml version="1.0" encoding="utf-8"?>
<formControlPr xmlns="http://schemas.microsoft.com/office/spreadsheetml/2009/9/main" objectType="Drop" dropLines="12" dropStyle="combo" dx="16" fmlaLink="AA106" fmlaRange="maturity_response_frame" noThreeD="1" sel="1" val="0"/>
</file>

<file path=xl/ctrlProps/ctrlProp603.xml><?xml version="1.0" encoding="utf-8"?>
<formControlPr xmlns="http://schemas.microsoft.com/office/spreadsheetml/2009/9/main" objectType="Drop" dropLines="12" dropStyle="combo" dx="16" fmlaLink="AA107" fmlaRange="maturity_response_frame" noThreeD="1" sel="1" val="0"/>
</file>

<file path=xl/ctrlProps/ctrlProp604.xml><?xml version="1.0" encoding="utf-8"?>
<formControlPr xmlns="http://schemas.microsoft.com/office/spreadsheetml/2009/9/main" objectType="Drop" dropLines="12" dropStyle="combo" dx="16" fmlaLink="AA108" fmlaRange="maturity_response_frame" noThreeD="1" sel="1" val="0"/>
</file>

<file path=xl/ctrlProps/ctrlProp605.xml><?xml version="1.0" encoding="utf-8"?>
<formControlPr xmlns="http://schemas.microsoft.com/office/spreadsheetml/2009/9/main" objectType="Drop" dropLines="12" dropStyle="combo" dx="16" fmlaLink="AA111" fmlaRange="maturity_response_frame" noThreeD="1" sel="1" val="0"/>
</file>

<file path=xl/ctrlProps/ctrlProp606.xml><?xml version="1.0" encoding="utf-8"?>
<formControlPr xmlns="http://schemas.microsoft.com/office/spreadsheetml/2009/9/main" objectType="Drop" dropLines="12" dropStyle="combo" dx="16" fmlaLink="AA112" fmlaRange="maturity_response_frame" noThreeD="1" sel="1" val="0"/>
</file>

<file path=xl/ctrlProps/ctrlProp607.xml><?xml version="1.0" encoding="utf-8"?>
<formControlPr xmlns="http://schemas.microsoft.com/office/spreadsheetml/2009/9/main" objectType="Drop" dropLines="12" dropStyle="combo" dx="16" fmlaLink="AA113" fmlaRange="maturity_response_frame" noThreeD="1" sel="1" val="0"/>
</file>

<file path=xl/ctrlProps/ctrlProp608.xml><?xml version="1.0" encoding="utf-8"?>
<formControlPr xmlns="http://schemas.microsoft.com/office/spreadsheetml/2009/9/main" objectType="Drop" dropLines="12" dropStyle="combo" dx="16" fmlaLink="AA115" fmlaRange="maturity_response_frame" noThreeD="1" sel="1" val="0"/>
</file>

<file path=xl/ctrlProps/ctrlProp609.xml><?xml version="1.0" encoding="utf-8"?>
<formControlPr xmlns="http://schemas.microsoft.com/office/spreadsheetml/2009/9/main" objectType="Drop" dropLines="12" dropStyle="combo" dx="16" fmlaLink="AA116" fmlaRange="maturity_response_frame" noThreeD="1" sel="1" val="0"/>
</file>

<file path=xl/ctrlProps/ctrlProp61.xml><?xml version="1.0" encoding="utf-8"?>
<formControlPr xmlns="http://schemas.microsoft.com/office/spreadsheetml/2009/9/main" objectType="Drop" dropLines="12" dropStyle="combo" dx="16" fmlaLink="W496" fmlaRange="weighting_responses" noThreeD="1" sel="2" val="0"/>
</file>

<file path=xl/ctrlProps/ctrlProp610.xml><?xml version="1.0" encoding="utf-8"?>
<formControlPr xmlns="http://schemas.microsoft.com/office/spreadsheetml/2009/9/main" objectType="Drop" dropLines="12" dropStyle="combo" dx="16" fmlaLink="AA117" fmlaRange="maturity_response_frame" noThreeD="1" sel="1" val="0"/>
</file>

<file path=xl/ctrlProps/ctrlProp611.xml><?xml version="1.0" encoding="utf-8"?>
<formControlPr xmlns="http://schemas.microsoft.com/office/spreadsheetml/2009/9/main" objectType="Drop" dropLines="12" dropStyle="combo" dx="16" fmlaLink="AA118" fmlaRange="maturity_response_frame" noThreeD="1" sel="1" val="0"/>
</file>

<file path=xl/ctrlProps/ctrlProp612.xml><?xml version="1.0" encoding="utf-8"?>
<formControlPr xmlns="http://schemas.microsoft.com/office/spreadsheetml/2009/9/main" objectType="Drop" dropLines="12" dropStyle="combo" dx="16" fmlaLink="AA119" fmlaRange="maturity_response_frame" noThreeD="1" sel="1" val="0"/>
</file>

<file path=xl/ctrlProps/ctrlProp613.xml><?xml version="1.0" encoding="utf-8"?>
<formControlPr xmlns="http://schemas.microsoft.com/office/spreadsheetml/2009/9/main" objectType="Drop" dropLines="12" dropStyle="combo" dx="16" fmlaLink="AA120" fmlaRange="maturity_response_frame" noThreeD="1" sel="1" val="0"/>
</file>

<file path=xl/ctrlProps/ctrlProp614.xml><?xml version="1.0" encoding="utf-8"?>
<formControlPr xmlns="http://schemas.microsoft.com/office/spreadsheetml/2009/9/main" objectType="Drop" dropLines="12" dropStyle="combo" dx="16" fmlaLink="AA121" fmlaRange="maturity_response_frame" noThreeD="1" sel="1" val="0"/>
</file>

<file path=xl/ctrlProps/ctrlProp615.xml><?xml version="1.0" encoding="utf-8"?>
<formControlPr xmlns="http://schemas.microsoft.com/office/spreadsheetml/2009/9/main" objectType="Drop" dropLines="12" dropStyle="combo" dx="16" fmlaLink="AA122" fmlaRange="maturity_response_frame" noThreeD="1" sel="1" val="0"/>
</file>

<file path=xl/ctrlProps/ctrlProp616.xml><?xml version="1.0" encoding="utf-8"?>
<formControlPr xmlns="http://schemas.microsoft.com/office/spreadsheetml/2009/9/main" objectType="Drop" dropLines="12" dropStyle="combo" dx="16" fmlaLink="AA124" fmlaRange="maturity_response_frame" noThreeD="1" sel="1" val="0"/>
</file>

<file path=xl/ctrlProps/ctrlProp617.xml><?xml version="1.0" encoding="utf-8"?>
<formControlPr xmlns="http://schemas.microsoft.com/office/spreadsheetml/2009/9/main" objectType="Drop" dropLines="12" dropStyle="combo" dx="16" fmlaLink="AA125" fmlaRange="maturity_response_frame" noThreeD="1" sel="1" val="0"/>
</file>

<file path=xl/ctrlProps/ctrlProp618.xml><?xml version="1.0" encoding="utf-8"?>
<formControlPr xmlns="http://schemas.microsoft.com/office/spreadsheetml/2009/9/main" objectType="Drop" dropLines="12" dropStyle="combo" dx="16" fmlaLink="AA126" fmlaRange="maturity_response_frame" noThreeD="1" sel="1" val="0"/>
</file>

<file path=xl/ctrlProps/ctrlProp619.xml><?xml version="1.0" encoding="utf-8"?>
<formControlPr xmlns="http://schemas.microsoft.com/office/spreadsheetml/2009/9/main" objectType="Drop" dropLines="12" dropStyle="combo" dx="16" fmlaLink="AA128" fmlaRange="maturity_response_frame" noThreeD="1" sel="1" val="0"/>
</file>

<file path=xl/ctrlProps/ctrlProp62.xml><?xml version="1.0" encoding="utf-8"?>
<formControlPr xmlns="http://schemas.microsoft.com/office/spreadsheetml/2009/9/main" objectType="Drop" dropLines="12" dropStyle="combo" dx="16" fmlaLink="W531" fmlaRange="weighting_responses" noThreeD="1" sel="1" val="0"/>
</file>

<file path=xl/ctrlProps/ctrlProp620.xml><?xml version="1.0" encoding="utf-8"?>
<formControlPr xmlns="http://schemas.microsoft.com/office/spreadsheetml/2009/9/main" objectType="Drop" dropLines="12" dropStyle="combo" dx="16" fmlaLink="AA129" fmlaRange="maturity_response_frame" noThreeD="1" sel="1" val="0"/>
</file>

<file path=xl/ctrlProps/ctrlProp621.xml><?xml version="1.0" encoding="utf-8"?>
<formControlPr xmlns="http://schemas.microsoft.com/office/spreadsheetml/2009/9/main" objectType="Drop" dropLines="12" dropStyle="combo" dx="16" fmlaLink="AA130" fmlaRange="maturity_response_frame" noThreeD="1" sel="1" val="0"/>
</file>

<file path=xl/ctrlProps/ctrlProp622.xml><?xml version="1.0" encoding="utf-8"?>
<formControlPr xmlns="http://schemas.microsoft.com/office/spreadsheetml/2009/9/main" objectType="Drop" dropLines="12" dropStyle="combo" dx="16" fmlaLink="AA131" fmlaRange="maturity_response_frame" noThreeD="1" sel="1" val="0"/>
</file>

<file path=xl/ctrlProps/ctrlProp623.xml><?xml version="1.0" encoding="utf-8"?>
<formControlPr xmlns="http://schemas.microsoft.com/office/spreadsheetml/2009/9/main" objectType="Drop" dropLines="12" dropStyle="combo" dx="16" fmlaLink="AA133" fmlaRange="maturity_response_frame" noThreeD="1" sel="1" val="0"/>
</file>

<file path=xl/ctrlProps/ctrlProp624.xml><?xml version="1.0" encoding="utf-8"?>
<formControlPr xmlns="http://schemas.microsoft.com/office/spreadsheetml/2009/9/main" objectType="Drop" dropLines="12" dropStyle="combo" dx="16" fmlaLink="AA134" fmlaRange="maturity_response_frame" noThreeD="1" sel="1" val="0"/>
</file>

<file path=xl/ctrlProps/ctrlProp625.xml><?xml version="1.0" encoding="utf-8"?>
<formControlPr xmlns="http://schemas.microsoft.com/office/spreadsheetml/2009/9/main" objectType="Drop" dropLines="12" dropStyle="combo" dx="16" fmlaLink="AA135" fmlaRange="maturity_response_frame" noThreeD="1" sel="1" val="0"/>
</file>

<file path=xl/ctrlProps/ctrlProp626.xml><?xml version="1.0" encoding="utf-8"?>
<formControlPr xmlns="http://schemas.microsoft.com/office/spreadsheetml/2009/9/main" objectType="Drop" dropLines="12" dropStyle="combo" dx="16" fmlaLink="AA138" fmlaRange="maturity_response_frame" noThreeD="1" sel="1" val="0"/>
</file>

<file path=xl/ctrlProps/ctrlProp627.xml><?xml version="1.0" encoding="utf-8"?>
<formControlPr xmlns="http://schemas.microsoft.com/office/spreadsheetml/2009/9/main" objectType="Drop" dropLines="12" dropStyle="combo" dx="16" fmlaLink="AA139" fmlaRange="maturity_response_frame" noThreeD="1" sel="1" val="0"/>
</file>

<file path=xl/ctrlProps/ctrlProp628.xml><?xml version="1.0" encoding="utf-8"?>
<formControlPr xmlns="http://schemas.microsoft.com/office/spreadsheetml/2009/9/main" objectType="Drop" dropLines="12" dropStyle="combo" dx="16" fmlaLink="AA140" fmlaRange="maturity_response_frame" noThreeD="1" sel="1" val="0"/>
</file>

<file path=xl/ctrlProps/ctrlProp629.xml><?xml version="1.0" encoding="utf-8"?>
<formControlPr xmlns="http://schemas.microsoft.com/office/spreadsheetml/2009/9/main" objectType="Drop" dropLines="12" dropStyle="combo" dx="16" fmlaLink="AA141" fmlaRange="maturity_response_frame" noThreeD="1" sel="1" val="0"/>
</file>

<file path=xl/ctrlProps/ctrlProp63.xml><?xml version="1.0" encoding="utf-8"?>
<formControlPr xmlns="http://schemas.microsoft.com/office/spreadsheetml/2009/9/main" objectType="Drop" dropLines="12" dropStyle="combo" dx="16" fmlaLink="W532" fmlaRange="weighting_responses" noThreeD="1" sel="2" val="0"/>
</file>

<file path=xl/ctrlProps/ctrlProp630.xml><?xml version="1.0" encoding="utf-8"?>
<formControlPr xmlns="http://schemas.microsoft.com/office/spreadsheetml/2009/9/main" objectType="Drop" dropLines="12" dropStyle="combo" dx="16" fmlaLink="AA143" fmlaRange="maturity_response_frame" noThreeD="1" sel="1" val="0"/>
</file>

<file path=xl/ctrlProps/ctrlProp631.xml><?xml version="1.0" encoding="utf-8"?>
<formControlPr xmlns="http://schemas.microsoft.com/office/spreadsheetml/2009/9/main" objectType="Drop" dropLines="12" dropStyle="combo" dx="16" fmlaLink="AA144" fmlaRange="maturity_response_frame" noThreeD="1" sel="1" val="0"/>
</file>

<file path=xl/ctrlProps/ctrlProp632.xml><?xml version="1.0" encoding="utf-8"?>
<formControlPr xmlns="http://schemas.microsoft.com/office/spreadsheetml/2009/9/main" objectType="Drop" dropLines="12" dropStyle="combo" dx="16" fmlaLink="AA145" fmlaRange="maturity_response_frame" noThreeD="1" sel="1" val="0"/>
</file>

<file path=xl/ctrlProps/ctrlProp633.xml><?xml version="1.0" encoding="utf-8"?>
<formControlPr xmlns="http://schemas.microsoft.com/office/spreadsheetml/2009/9/main" objectType="Drop" dropLines="12" dropStyle="combo" dx="16" fmlaLink="AA146" fmlaRange="maturity_response_frame" noThreeD="1" sel="1" val="0"/>
</file>

<file path=xl/ctrlProps/ctrlProp634.xml><?xml version="1.0" encoding="utf-8"?>
<formControlPr xmlns="http://schemas.microsoft.com/office/spreadsheetml/2009/9/main" objectType="Drop" dropLines="12" dropStyle="combo" dx="16" fmlaLink="AA148" fmlaRange="maturity_response_frame" noThreeD="1" sel="1" val="0"/>
</file>

<file path=xl/ctrlProps/ctrlProp635.xml><?xml version="1.0" encoding="utf-8"?>
<formControlPr xmlns="http://schemas.microsoft.com/office/spreadsheetml/2009/9/main" objectType="Drop" dropLines="12" dropStyle="combo" dx="16" fmlaLink="AA149" fmlaRange="maturity_response_frame" noThreeD="1" sel="1" val="0"/>
</file>

<file path=xl/ctrlProps/ctrlProp636.xml><?xml version="1.0" encoding="utf-8"?>
<formControlPr xmlns="http://schemas.microsoft.com/office/spreadsheetml/2009/9/main" objectType="Drop" dropLines="12" dropStyle="combo" dx="16" fmlaLink="AA150" fmlaRange="maturity_response_frame" noThreeD="1" sel="1" val="0"/>
</file>

<file path=xl/ctrlProps/ctrlProp637.xml><?xml version="1.0" encoding="utf-8"?>
<formControlPr xmlns="http://schemas.microsoft.com/office/spreadsheetml/2009/9/main" objectType="Drop" dropLines="12" dropStyle="combo" dx="16" fmlaLink="AA152" fmlaRange="maturity_response_frame" noThreeD="1" sel="1" val="0"/>
</file>

<file path=xl/ctrlProps/ctrlProp638.xml><?xml version="1.0" encoding="utf-8"?>
<formControlPr xmlns="http://schemas.microsoft.com/office/spreadsheetml/2009/9/main" objectType="Drop" dropLines="12" dropStyle="combo" dx="16" fmlaLink="AA153" fmlaRange="maturity_response_frame" noThreeD="1" sel="1" val="0"/>
</file>

<file path=xl/ctrlProps/ctrlProp639.xml><?xml version="1.0" encoding="utf-8"?>
<formControlPr xmlns="http://schemas.microsoft.com/office/spreadsheetml/2009/9/main" objectType="Drop" dropLines="12" dropStyle="combo" dx="16" fmlaLink="AA154" fmlaRange="maturity_response_frame" noThreeD="1" sel="1" val="0"/>
</file>

<file path=xl/ctrlProps/ctrlProp64.xml><?xml version="1.0" encoding="utf-8"?>
<formControlPr xmlns="http://schemas.microsoft.com/office/spreadsheetml/2009/9/main" objectType="Drop" dropLines="12" dropStyle="combo" dx="16" fmlaLink="W533" fmlaRange="weighting_responses" noThreeD="1" sel="3" val="0"/>
</file>

<file path=xl/ctrlProps/ctrlProp640.xml><?xml version="1.0" encoding="utf-8"?>
<formControlPr xmlns="http://schemas.microsoft.com/office/spreadsheetml/2009/9/main" objectType="Drop" dropLines="12" dropStyle="combo" dx="16" fmlaLink="AA156" fmlaRange="maturity_response_frame" noThreeD="1" sel="1" val="0"/>
</file>

<file path=xl/ctrlProps/ctrlProp641.xml><?xml version="1.0" encoding="utf-8"?>
<formControlPr xmlns="http://schemas.microsoft.com/office/spreadsheetml/2009/9/main" objectType="Drop" dropLines="12" dropStyle="combo" dx="16" fmlaLink="AA157" fmlaRange="maturity_response_frame" noThreeD="1" sel="1" val="0"/>
</file>

<file path=xl/ctrlProps/ctrlProp642.xml><?xml version="1.0" encoding="utf-8"?>
<formControlPr xmlns="http://schemas.microsoft.com/office/spreadsheetml/2009/9/main" objectType="Drop" dropLines="12" dropStyle="combo" dx="16" fmlaLink="AA159" fmlaRange="maturity_response_frame" noThreeD="1" sel="1" val="0"/>
</file>

<file path=xl/ctrlProps/ctrlProp643.xml><?xml version="1.0" encoding="utf-8"?>
<formControlPr xmlns="http://schemas.microsoft.com/office/spreadsheetml/2009/9/main" objectType="Drop" dropLines="12" dropStyle="combo" dx="16" fmlaLink="AA160" fmlaRange="maturity_response_frame" noThreeD="1" sel="1" val="0"/>
</file>

<file path=xl/ctrlProps/ctrlProp644.xml><?xml version="1.0" encoding="utf-8"?>
<formControlPr xmlns="http://schemas.microsoft.com/office/spreadsheetml/2009/9/main" objectType="Drop" dropLines="12" dropStyle="combo" dx="16" fmlaLink="AA161" fmlaRange="maturity_response_frame" noThreeD="1" sel="1" val="0"/>
</file>

<file path=xl/ctrlProps/ctrlProp645.xml><?xml version="1.0" encoding="utf-8"?>
<formControlPr xmlns="http://schemas.microsoft.com/office/spreadsheetml/2009/9/main" objectType="Drop" dropLines="12" dropStyle="combo" dx="16" fmlaLink="AA167" fmlaRange="maturity_response_frame" noThreeD="1" sel="1" val="0"/>
</file>

<file path=xl/ctrlProps/ctrlProp646.xml><?xml version="1.0" encoding="utf-8"?>
<formControlPr xmlns="http://schemas.microsoft.com/office/spreadsheetml/2009/9/main" objectType="Drop" dropLines="12" dropStyle="combo" dx="16" fmlaLink="AA168" fmlaRange="maturity_response_frame" noThreeD="1" sel="1" val="0"/>
</file>

<file path=xl/ctrlProps/ctrlProp647.xml><?xml version="1.0" encoding="utf-8"?>
<formControlPr xmlns="http://schemas.microsoft.com/office/spreadsheetml/2009/9/main" objectType="Drop" dropLines="12" dropStyle="combo" dx="16" fmlaLink="AA170" fmlaRange="maturity_response_frame" noThreeD="1" sel="1" val="0"/>
</file>

<file path=xl/ctrlProps/ctrlProp648.xml><?xml version="1.0" encoding="utf-8"?>
<formControlPr xmlns="http://schemas.microsoft.com/office/spreadsheetml/2009/9/main" objectType="Drop" dropLines="12" dropStyle="combo" dx="16" fmlaLink="AA171" fmlaRange="maturity_response_frame" noThreeD="1" sel="1" val="0"/>
</file>

<file path=xl/ctrlProps/ctrlProp649.xml><?xml version="1.0" encoding="utf-8"?>
<formControlPr xmlns="http://schemas.microsoft.com/office/spreadsheetml/2009/9/main" objectType="Drop" dropLines="12" dropStyle="combo" dx="16" fmlaLink="AA172" fmlaRange="maturity_response_frame" noThreeD="1" sel="1" val="0"/>
</file>

<file path=xl/ctrlProps/ctrlProp65.xml><?xml version="1.0" encoding="utf-8"?>
<formControlPr xmlns="http://schemas.microsoft.com/office/spreadsheetml/2009/9/main" objectType="Drop" dropLines="12" dropStyle="combo" dx="16" fmlaLink="W534" fmlaRange="weighting_responses" noThreeD="1" sel="4" val="0"/>
</file>

<file path=xl/ctrlProps/ctrlProp650.xml><?xml version="1.0" encoding="utf-8"?>
<formControlPr xmlns="http://schemas.microsoft.com/office/spreadsheetml/2009/9/main" objectType="Drop" dropLines="12" dropStyle="combo" dx="16" fmlaLink="AA173" fmlaRange="maturity_response_frame" noThreeD="1" sel="1" val="0"/>
</file>

<file path=xl/ctrlProps/ctrlProp651.xml><?xml version="1.0" encoding="utf-8"?>
<formControlPr xmlns="http://schemas.microsoft.com/office/spreadsheetml/2009/9/main" objectType="Drop" dropLines="12" dropStyle="combo" dx="16" fmlaLink="AA174" fmlaRange="maturity_response_frame" noThreeD="1" sel="1" val="0"/>
</file>

<file path=xl/ctrlProps/ctrlProp652.xml><?xml version="1.0" encoding="utf-8"?>
<formControlPr xmlns="http://schemas.microsoft.com/office/spreadsheetml/2009/9/main" objectType="Drop" dropLines="12" dropStyle="combo" dx="16" fmlaLink="AA175" fmlaRange="maturity_response_frame" noThreeD="1" sel="1" val="0"/>
</file>

<file path=xl/ctrlProps/ctrlProp653.xml><?xml version="1.0" encoding="utf-8"?>
<formControlPr xmlns="http://schemas.microsoft.com/office/spreadsheetml/2009/9/main" objectType="Drop" dropLines="12" dropStyle="combo" dx="16" fmlaLink="AA180" fmlaRange="maturity_response_frame" noThreeD="1" sel="1" val="0"/>
</file>

<file path=xl/ctrlProps/ctrlProp654.xml><?xml version="1.0" encoding="utf-8"?>
<formControlPr xmlns="http://schemas.microsoft.com/office/spreadsheetml/2009/9/main" objectType="Drop" dropLines="12" dropStyle="combo" dx="16" fmlaLink="AA181" fmlaRange="maturity_response_frame" noThreeD="1" sel="1" val="0"/>
</file>

<file path=xl/ctrlProps/ctrlProp655.xml><?xml version="1.0" encoding="utf-8"?>
<formControlPr xmlns="http://schemas.microsoft.com/office/spreadsheetml/2009/9/main" objectType="Drop" dropLines="12" dropStyle="combo" dx="16" fmlaLink="AA182" fmlaRange="maturity_response_frame" noThreeD="1" sel="1" val="0"/>
</file>

<file path=xl/ctrlProps/ctrlProp656.xml><?xml version="1.0" encoding="utf-8"?>
<formControlPr xmlns="http://schemas.microsoft.com/office/spreadsheetml/2009/9/main" objectType="Drop" dropLines="12" dropStyle="combo" dx="16" fmlaLink="AA183" fmlaRange="maturity_response_frame" noThreeD="1" sel="1" val="0"/>
</file>

<file path=xl/ctrlProps/ctrlProp657.xml><?xml version="1.0" encoding="utf-8"?>
<formControlPr xmlns="http://schemas.microsoft.com/office/spreadsheetml/2009/9/main" objectType="Drop" dropLines="12" dropStyle="combo" dx="16" fmlaLink="AA185" fmlaRange="maturity_response_frame" noThreeD="1" sel="1" val="0"/>
</file>

<file path=xl/ctrlProps/ctrlProp658.xml><?xml version="1.0" encoding="utf-8"?>
<formControlPr xmlns="http://schemas.microsoft.com/office/spreadsheetml/2009/9/main" objectType="Drop" dropLines="12" dropStyle="combo" dx="16" fmlaLink="AA186" fmlaRange="maturity_response_frame" noThreeD="1" sel="1" val="0"/>
</file>

<file path=xl/ctrlProps/ctrlProp659.xml><?xml version="1.0" encoding="utf-8"?>
<formControlPr xmlns="http://schemas.microsoft.com/office/spreadsheetml/2009/9/main" objectType="Drop" dropLines="12" dropStyle="combo" dx="16" fmlaLink="AA187" fmlaRange="maturity_response_frame" noThreeD="1" sel="1" val="0"/>
</file>

<file path=xl/ctrlProps/ctrlProp66.xml><?xml version="1.0" encoding="utf-8"?>
<formControlPr xmlns="http://schemas.microsoft.com/office/spreadsheetml/2009/9/main" objectType="Drop" dropLines="12" dropStyle="combo" dx="16" fmlaLink="W535" fmlaRange="weighting_responses" noThreeD="1" sel="3" val="0"/>
</file>

<file path=xl/ctrlProps/ctrlProp660.xml><?xml version="1.0" encoding="utf-8"?>
<formControlPr xmlns="http://schemas.microsoft.com/office/spreadsheetml/2009/9/main" objectType="Drop" dropLines="12" dropStyle="combo" dx="16" fmlaLink="AA188" fmlaRange="maturity_response_frame" noThreeD="1" sel="1" val="0"/>
</file>

<file path=xl/ctrlProps/ctrlProp661.xml><?xml version="1.0" encoding="utf-8"?>
<formControlPr xmlns="http://schemas.microsoft.com/office/spreadsheetml/2009/9/main" objectType="Drop" dropLines="12" dropStyle="combo" dx="16" fmlaLink="AA190" fmlaRange="maturity_response_frame" noThreeD="1" sel="1" val="0"/>
</file>

<file path=xl/ctrlProps/ctrlProp662.xml><?xml version="1.0" encoding="utf-8"?>
<formControlPr xmlns="http://schemas.microsoft.com/office/spreadsheetml/2009/9/main" objectType="Drop" dropLines="12" dropStyle="combo" dx="16" fmlaLink="AA191" fmlaRange="maturity_response_frame" noThreeD="1" sel="1" val="0"/>
</file>

<file path=xl/ctrlProps/ctrlProp663.xml><?xml version="1.0" encoding="utf-8"?>
<formControlPr xmlns="http://schemas.microsoft.com/office/spreadsheetml/2009/9/main" objectType="Drop" dropLines="12" dropStyle="combo" dx="16" fmlaLink="AA192" fmlaRange="maturity_response_frame" noThreeD="1" sel="1" val="0"/>
</file>

<file path=xl/ctrlProps/ctrlProp664.xml><?xml version="1.0" encoding="utf-8"?>
<formControlPr xmlns="http://schemas.microsoft.com/office/spreadsheetml/2009/9/main" objectType="Drop" dropLines="12" dropStyle="combo" dx="16" fmlaLink="AA196" fmlaRange="maturity_response_frame" noThreeD="1" sel="1" val="0"/>
</file>

<file path=xl/ctrlProps/ctrlProp665.xml><?xml version="1.0" encoding="utf-8"?>
<formControlPr xmlns="http://schemas.microsoft.com/office/spreadsheetml/2009/9/main" objectType="Drop" dropLines="12" dropStyle="combo" dx="16" fmlaLink="AA197" fmlaRange="maturity_response_frame" noThreeD="1" sel="1" val="0"/>
</file>

<file path=xl/ctrlProps/ctrlProp666.xml><?xml version="1.0" encoding="utf-8"?>
<formControlPr xmlns="http://schemas.microsoft.com/office/spreadsheetml/2009/9/main" objectType="Drop" dropLines="12" dropStyle="combo" dx="16" fmlaLink="AA198" fmlaRange="maturity_response_frame" noThreeD="1" sel="1" val="0"/>
</file>

<file path=xl/ctrlProps/ctrlProp667.xml><?xml version="1.0" encoding="utf-8"?>
<formControlPr xmlns="http://schemas.microsoft.com/office/spreadsheetml/2009/9/main" objectType="Drop" dropLines="12" dropStyle="combo" dx="16" fmlaLink="AA199" fmlaRange="maturity_response_frame" noThreeD="1" sel="1" val="0"/>
</file>

<file path=xl/ctrlProps/ctrlProp668.xml><?xml version="1.0" encoding="utf-8"?>
<formControlPr xmlns="http://schemas.microsoft.com/office/spreadsheetml/2009/9/main" objectType="Drop" dropLines="12" dropStyle="combo" dx="16" fmlaLink="AA200" fmlaRange="maturity_response_frame" noThreeD="1" sel="1" val="0"/>
</file>

<file path=xl/ctrlProps/ctrlProp669.xml><?xml version="1.0" encoding="utf-8"?>
<formControlPr xmlns="http://schemas.microsoft.com/office/spreadsheetml/2009/9/main" objectType="Drop" dropLines="12" dropStyle="combo" dx="16" fmlaLink="AA201" fmlaRange="maturity_response_frame" noThreeD="1" sel="1" val="0"/>
</file>

<file path=xl/ctrlProps/ctrlProp67.xml><?xml version="1.0" encoding="utf-8"?>
<formControlPr xmlns="http://schemas.microsoft.com/office/spreadsheetml/2009/9/main" objectType="Drop" dropLines="12" dropStyle="combo" dx="16" fmlaLink="W536" fmlaRange="weighting_responses" noThreeD="1" sel="4" val="0"/>
</file>

<file path=xl/ctrlProps/ctrlProp670.xml><?xml version="1.0" encoding="utf-8"?>
<formControlPr xmlns="http://schemas.microsoft.com/office/spreadsheetml/2009/9/main" objectType="Drop" dropLines="12" dropStyle="combo" dx="16" fmlaLink="AA202" fmlaRange="maturity_response_frame" noThreeD="1" sel="1" val="0"/>
</file>

<file path=xl/ctrlProps/ctrlProp671.xml><?xml version="1.0" encoding="utf-8"?>
<formControlPr xmlns="http://schemas.microsoft.com/office/spreadsheetml/2009/9/main" objectType="Drop" dropLines="12" dropStyle="combo" dx="16" fmlaLink="AA204" fmlaRange="maturity_response_frame" noThreeD="1" sel="1" val="0"/>
</file>

<file path=xl/ctrlProps/ctrlProp672.xml><?xml version="1.0" encoding="utf-8"?>
<formControlPr xmlns="http://schemas.microsoft.com/office/spreadsheetml/2009/9/main" objectType="Drop" dropLines="12" dropStyle="combo" dx="16" fmlaLink="AA205" fmlaRange="maturity_response_frame" noThreeD="1" sel="1" val="0"/>
</file>

<file path=xl/ctrlProps/ctrlProp673.xml><?xml version="1.0" encoding="utf-8"?>
<formControlPr xmlns="http://schemas.microsoft.com/office/spreadsheetml/2009/9/main" objectType="Drop" dropLines="12" dropStyle="combo" dx="16" fmlaLink="AA206" fmlaRange="maturity_response_frame" noThreeD="1" sel="1" val="0"/>
</file>

<file path=xl/ctrlProps/ctrlProp674.xml><?xml version="1.0" encoding="utf-8"?>
<formControlPr xmlns="http://schemas.microsoft.com/office/spreadsheetml/2009/9/main" objectType="Drop" dropLines="12" dropStyle="combo" dx="16" fmlaLink="AA207" fmlaRange="maturity_response_frame" noThreeD="1" sel="1" val="0"/>
</file>

<file path=xl/ctrlProps/ctrlProp675.xml><?xml version="1.0" encoding="utf-8"?>
<formControlPr xmlns="http://schemas.microsoft.com/office/spreadsheetml/2009/9/main" objectType="Drop" dropLines="12" dropStyle="combo" dx="16" fmlaLink="AA208" fmlaRange="maturity_response_frame" noThreeD="1" sel="1" val="0"/>
</file>

<file path=xl/ctrlProps/ctrlProp676.xml><?xml version="1.0" encoding="utf-8"?>
<formControlPr xmlns="http://schemas.microsoft.com/office/spreadsheetml/2009/9/main" objectType="Drop" dropLines="12" dropStyle="combo" dx="16" fmlaLink="AA212" fmlaRange="maturity_response_frame" noThreeD="1" sel="1" val="0"/>
</file>

<file path=xl/ctrlProps/ctrlProp677.xml><?xml version="1.0" encoding="utf-8"?>
<formControlPr xmlns="http://schemas.microsoft.com/office/spreadsheetml/2009/9/main" objectType="Drop" dropLines="12" dropStyle="combo" dx="16" fmlaLink="AA213" fmlaRange="maturity_response_frame" noThreeD="1" sel="1" val="0"/>
</file>

<file path=xl/ctrlProps/ctrlProp678.xml><?xml version="1.0" encoding="utf-8"?>
<formControlPr xmlns="http://schemas.microsoft.com/office/spreadsheetml/2009/9/main" objectType="Drop" dropLines="12" dropStyle="combo" dx="16" fmlaLink="AA214" fmlaRange="maturity_response_frame" noThreeD="1" sel="1" val="0"/>
</file>

<file path=xl/ctrlProps/ctrlProp679.xml><?xml version="1.0" encoding="utf-8"?>
<formControlPr xmlns="http://schemas.microsoft.com/office/spreadsheetml/2009/9/main" objectType="Drop" dropLines="12" dropStyle="combo" dx="16" fmlaLink="AA215" fmlaRange="maturity_response_frame" noThreeD="1" sel="1" val="0"/>
</file>

<file path=xl/ctrlProps/ctrlProp68.xml><?xml version="1.0" encoding="utf-8"?>
<formControlPr xmlns="http://schemas.microsoft.com/office/spreadsheetml/2009/9/main" objectType="Drop" dropLines="12" dropStyle="combo" dx="16" fmlaLink="W537" fmlaRange="weighting_responses" noThreeD="1" sel="5" val="0"/>
</file>

<file path=xl/ctrlProps/ctrlProp680.xml><?xml version="1.0" encoding="utf-8"?>
<formControlPr xmlns="http://schemas.microsoft.com/office/spreadsheetml/2009/9/main" objectType="Drop" dropLines="12" dropStyle="combo" dx="16" fmlaLink="AA216" fmlaRange="maturity_response_frame" noThreeD="1" sel="1" val="0"/>
</file>

<file path=xl/ctrlProps/ctrlProp681.xml><?xml version="1.0" encoding="utf-8"?>
<formControlPr xmlns="http://schemas.microsoft.com/office/spreadsheetml/2009/9/main" objectType="Drop" dropLines="12" dropStyle="combo" dx="16" fmlaLink="AA219" fmlaRange="maturity_response_frame" noThreeD="1" sel="1" val="0"/>
</file>

<file path=xl/ctrlProps/ctrlProp682.xml><?xml version="1.0" encoding="utf-8"?>
<formControlPr xmlns="http://schemas.microsoft.com/office/spreadsheetml/2009/9/main" objectType="Drop" dropLines="12" dropStyle="combo" dx="16" fmlaLink="AA220" fmlaRange="maturity_response_frame" noThreeD="1" sel="1" val="0"/>
</file>

<file path=xl/ctrlProps/ctrlProp683.xml><?xml version="1.0" encoding="utf-8"?>
<formControlPr xmlns="http://schemas.microsoft.com/office/spreadsheetml/2009/9/main" objectType="Drop" dropLines="12" dropStyle="combo" dx="16" fmlaLink="AA221" fmlaRange="maturity_response_frame" noThreeD="1" sel="1" val="0"/>
</file>

<file path=xl/ctrlProps/ctrlProp684.xml><?xml version="1.0" encoding="utf-8"?>
<formControlPr xmlns="http://schemas.microsoft.com/office/spreadsheetml/2009/9/main" objectType="Drop" dropLines="12" dropStyle="combo" dx="16" fmlaLink="AA224" fmlaRange="maturity_response_frame" noThreeD="1" sel="1" val="0"/>
</file>

<file path=xl/ctrlProps/ctrlProp685.xml><?xml version="1.0" encoding="utf-8"?>
<formControlPr xmlns="http://schemas.microsoft.com/office/spreadsheetml/2009/9/main" objectType="Drop" dropLines="12" dropStyle="combo" dx="16" fmlaLink="AA225" fmlaRange="maturity_response_frame" noThreeD="1" sel="1" val="0"/>
</file>

<file path=xl/ctrlProps/ctrlProp686.xml><?xml version="1.0" encoding="utf-8"?>
<formControlPr xmlns="http://schemas.microsoft.com/office/spreadsheetml/2009/9/main" objectType="Drop" dropLines="12" dropStyle="combo" dx="16" fmlaLink="AA226" fmlaRange="maturity_response_frame" noThreeD="1" sel="1" val="0"/>
</file>

<file path=xl/ctrlProps/ctrlProp687.xml><?xml version="1.0" encoding="utf-8"?>
<formControlPr xmlns="http://schemas.microsoft.com/office/spreadsheetml/2009/9/main" objectType="Drop" dropLines="12" dropStyle="combo" dx="16" fmlaLink="AA227" fmlaRange="maturity_response_frame" noThreeD="1" sel="1" val="0"/>
</file>

<file path=xl/ctrlProps/ctrlProp688.xml><?xml version="1.0" encoding="utf-8"?>
<formControlPr xmlns="http://schemas.microsoft.com/office/spreadsheetml/2009/9/main" objectType="Drop" dropLines="12" dropStyle="combo" dx="16" fmlaLink="AA228" fmlaRange="maturity_response_frame" noThreeD="1" sel="1" val="0"/>
</file>

<file path=xl/ctrlProps/ctrlProp689.xml><?xml version="1.0" encoding="utf-8"?>
<formControlPr xmlns="http://schemas.microsoft.com/office/spreadsheetml/2009/9/main" objectType="Drop" dropLines="12" dropStyle="combo" dx="16" fmlaLink="AA229" fmlaRange="maturity_response_frame" noThreeD="1" sel="1" val="0"/>
</file>

<file path=xl/ctrlProps/ctrlProp69.xml><?xml version="1.0" encoding="utf-8"?>
<formControlPr xmlns="http://schemas.microsoft.com/office/spreadsheetml/2009/9/main" objectType="Drop" dropLines="12" dropStyle="combo" dx="16" fmlaLink="W538" fmlaRange="weighting_responses" noThreeD="1" sel="4" val="0"/>
</file>

<file path=xl/ctrlProps/ctrlProp690.xml><?xml version="1.0" encoding="utf-8"?>
<formControlPr xmlns="http://schemas.microsoft.com/office/spreadsheetml/2009/9/main" objectType="Drop" dropLines="12" dropStyle="combo" dx="16" fmlaLink="AA231" fmlaRange="maturity_response_frame" noThreeD="1" sel="1" val="0"/>
</file>

<file path=xl/ctrlProps/ctrlProp691.xml><?xml version="1.0" encoding="utf-8"?>
<formControlPr xmlns="http://schemas.microsoft.com/office/spreadsheetml/2009/9/main" objectType="Drop" dropLines="12" dropStyle="combo" dx="16" fmlaLink="AA232" fmlaRange="maturity_response_frame" noThreeD="1" sel="1" val="0"/>
</file>

<file path=xl/ctrlProps/ctrlProp692.xml><?xml version="1.0" encoding="utf-8"?>
<formControlPr xmlns="http://schemas.microsoft.com/office/spreadsheetml/2009/9/main" objectType="Drop" dropLines="12" dropStyle="combo" dx="16" fmlaLink="AA236" fmlaRange="maturity_response_frame" noThreeD="1" sel="1" val="0"/>
</file>

<file path=xl/ctrlProps/ctrlProp693.xml><?xml version="1.0" encoding="utf-8"?>
<formControlPr xmlns="http://schemas.microsoft.com/office/spreadsheetml/2009/9/main" objectType="Drop" dropLines="12" dropStyle="combo" dx="16" fmlaLink="AA237" fmlaRange="maturity_response_frame" noThreeD="1" sel="1" val="0"/>
</file>

<file path=xl/ctrlProps/ctrlProp694.xml><?xml version="1.0" encoding="utf-8"?>
<formControlPr xmlns="http://schemas.microsoft.com/office/spreadsheetml/2009/9/main" objectType="Drop" dropLines="12" dropStyle="combo" dx="16" fmlaLink="AA238" fmlaRange="maturity_response_frame" noThreeD="1" sel="1" val="0"/>
</file>

<file path=xl/ctrlProps/ctrlProp695.xml><?xml version="1.0" encoding="utf-8"?>
<formControlPr xmlns="http://schemas.microsoft.com/office/spreadsheetml/2009/9/main" objectType="Drop" dropLines="12" dropStyle="combo" dx="16" fmlaLink="AA239" fmlaRange="maturity_response_frame" noThreeD="1" sel="1" val="0"/>
</file>

<file path=xl/ctrlProps/ctrlProp696.xml><?xml version="1.0" encoding="utf-8"?>
<formControlPr xmlns="http://schemas.microsoft.com/office/spreadsheetml/2009/9/main" objectType="Drop" dropLines="12" dropStyle="combo" dx="16" fmlaLink="AA240" fmlaRange="maturity_response_frame" noThreeD="1" sel="1" val="0"/>
</file>

<file path=xl/ctrlProps/ctrlProp697.xml><?xml version="1.0" encoding="utf-8"?>
<formControlPr xmlns="http://schemas.microsoft.com/office/spreadsheetml/2009/9/main" objectType="Drop" dropLines="12" dropStyle="combo" dx="16" fmlaLink="AA243" fmlaRange="maturity_response_frame" noThreeD="1" sel="1" val="0"/>
</file>

<file path=xl/ctrlProps/ctrlProp698.xml><?xml version="1.0" encoding="utf-8"?>
<formControlPr xmlns="http://schemas.microsoft.com/office/spreadsheetml/2009/9/main" objectType="Drop" dropLines="12" dropStyle="combo" dx="16" fmlaLink="AA244" fmlaRange="maturity_response_frame" noThreeD="1" sel="1" val="0"/>
</file>

<file path=xl/ctrlProps/ctrlProp699.xml><?xml version="1.0" encoding="utf-8"?>
<formControlPr xmlns="http://schemas.microsoft.com/office/spreadsheetml/2009/9/main" objectType="Drop" dropLines="12" dropStyle="combo" dx="16" fmlaLink="AA245" fmlaRange="maturity_response_frame" noThreeD="1" sel="1" val="0"/>
</file>

<file path=xl/ctrlProps/ctrlProp7.xml><?xml version="1.0" encoding="utf-8"?>
<formControlPr xmlns="http://schemas.microsoft.com/office/spreadsheetml/2009/9/main" objectType="Drop" dropLines="12" dropStyle="combo" dx="16" fmlaLink="W21" fmlaRange="weighting_responses" noThreeD="1" sel="5" val="0"/>
</file>

<file path=xl/ctrlProps/ctrlProp70.xml><?xml version="1.0" encoding="utf-8"?>
<formControlPr xmlns="http://schemas.microsoft.com/office/spreadsheetml/2009/9/main" objectType="Drop" dropLines="12" dropStyle="combo" dx="16" fmlaLink="W539" fmlaRange="weighting_responses" noThreeD="1" sel="5" val="0"/>
</file>

<file path=xl/ctrlProps/ctrlProp700.xml><?xml version="1.0" encoding="utf-8"?>
<formControlPr xmlns="http://schemas.microsoft.com/office/spreadsheetml/2009/9/main" objectType="Drop" dropLines="12" dropStyle="combo" dx="16" fmlaLink="AA246" fmlaRange="maturity_response_frame" noThreeD="1" sel="1" val="0"/>
</file>

<file path=xl/ctrlProps/ctrlProp701.xml><?xml version="1.0" encoding="utf-8"?>
<formControlPr xmlns="http://schemas.microsoft.com/office/spreadsheetml/2009/9/main" objectType="Drop" dropLines="12" dropStyle="combo" dx="16" fmlaLink="AA247" fmlaRange="maturity_response_frame" noThreeD="1" sel="1" val="0"/>
</file>

<file path=xl/ctrlProps/ctrlProp702.xml><?xml version="1.0" encoding="utf-8"?>
<formControlPr xmlns="http://schemas.microsoft.com/office/spreadsheetml/2009/9/main" objectType="Drop" dropLines="12" dropStyle="combo" dx="16" fmlaLink="AA250" fmlaRange="maturity_response_frame" noThreeD="1" sel="1" val="0"/>
</file>

<file path=xl/ctrlProps/ctrlProp703.xml><?xml version="1.0" encoding="utf-8"?>
<formControlPr xmlns="http://schemas.microsoft.com/office/spreadsheetml/2009/9/main" objectType="Drop" dropLines="12" dropStyle="combo" dx="16" fmlaLink="AA251" fmlaRange="maturity_response_frame" noThreeD="1" sel="1" val="0"/>
</file>

<file path=xl/ctrlProps/ctrlProp704.xml><?xml version="1.0" encoding="utf-8"?>
<formControlPr xmlns="http://schemas.microsoft.com/office/spreadsheetml/2009/9/main" objectType="Drop" dropLines="12" dropStyle="combo" dx="16" fmlaLink="AA252" fmlaRange="maturity_response_frame" noThreeD="1" sel="1" val="0"/>
</file>

<file path=xl/ctrlProps/ctrlProp705.xml><?xml version="1.0" encoding="utf-8"?>
<formControlPr xmlns="http://schemas.microsoft.com/office/spreadsheetml/2009/9/main" objectType="Drop" dropLines="12" dropStyle="combo" dx="16" fmlaLink="AA256" fmlaRange="maturity_response_frame" noThreeD="1" sel="1" val="0"/>
</file>

<file path=xl/ctrlProps/ctrlProp706.xml><?xml version="1.0" encoding="utf-8"?>
<formControlPr xmlns="http://schemas.microsoft.com/office/spreadsheetml/2009/9/main" objectType="Drop" dropLines="12" dropStyle="combo" dx="16" fmlaLink="AA257" fmlaRange="maturity_response_frame" noThreeD="1" sel="1" val="0"/>
</file>

<file path=xl/ctrlProps/ctrlProp707.xml><?xml version="1.0" encoding="utf-8"?>
<formControlPr xmlns="http://schemas.microsoft.com/office/spreadsheetml/2009/9/main" objectType="Drop" dropLines="12" dropStyle="combo" dx="16" fmlaLink="AA258" fmlaRange="maturity_response_frame" noThreeD="1" sel="1" val="0"/>
</file>

<file path=xl/ctrlProps/ctrlProp708.xml><?xml version="1.0" encoding="utf-8"?>
<formControlPr xmlns="http://schemas.microsoft.com/office/spreadsheetml/2009/9/main" objectType="Drop" dropLines="12" dropStyle="combo" dx="16" fmlaLink="AA259" fmlaRange="maturity_response_frame" noThreeD="1" sel="1" val="0"/>
</file>

<file path=xl/ctrlProps/ctrlProp709.xml><?xml version="1.0" encoding="utf-8"?>
<formControlPr xmlns="http://schemas.microsoft.com/office/spreadsheetml/2009/9/main" objectType="Drop" dropLines="12" dropStyle="combo" dx="16" fmlaLink="AA260" fmlaRange="maturity_response_frame" noThreeD="1" sel="1" val="0"/>
</file>

<file path=xl/ctrlProps/ctrlProp71.xml><?xml version="1.0" encoding="utf-8"?>
<formControlPr xmlns="http://schemas.microsoft.com/office/spreadsheetml/2009/9/main" objectType="Drop" dropLines="12" dropStyle="combo" dx="16" fmlaLink="W540" fmlaRange="weighting_responses" noThreeD="1" sel="5" val="0"/>
</file>

<file path=xl/ctrlProps/ctrlProp710.xml><?xml version="1.0" encoding="utf-8"?>
<formControlPr xmlns="http://schemas.microsoft.com/office/spreadsheetml/2009/9/main" objectType="Drop" dropLines="12" dropStyle="combo" dx="16" fmlaLink="AA261" fmlaRange="maturity_response_frame" noThreeD="1" sel="1" val="0"/>
</file>

<file path=xl/ctrlProps/ctrlProp711.xml><?xml version="1.0" encoding="utf-8"?>
<formControlPr xmlns="http://schemas.microsoft.com/office/spreadsheetml/2009/9/main" objectType="Drop" dropLines="12" dropStyle="combo" dx="16" fmlaLink="AA263" fmlaRange="maturity_response_frame" noThreeD="1" sel="1" val="0"/>
</file>

<file path=xl/ctrlProps/ctrlProp712.xml><?xml version="1.0" encoding="utf-8"?>
<formControlPr xmlns="http://schemas.microsoft.com/office/spreadsheetml/2009/9/main" objectType="Drop" dropLines="12" dropStyle="combo" dx="16" fmlaLink="AA264" fmlaRange="maturity_response_frame" noThreeD="1" sel="1" val="0"/>
</file>

<file path=xl/ctrlProps/ctrlProp713.xml><?xml version="1.0" encoding="utf-8"?>
<formControlPr xmlns="http://schemas.microsoft.com/office/spreadsheetml/2009/9/main" objectType="Drop" dropLines="12" dropStyle="combo" dx="16" fmlaLink="AA9" fmlaRange="maturity_response_frame" noThreeD="1" sel="1" val="0"/>
</file>

<file path=xl/ctrlProps/ctrlProp714.xml><?xml version="1.0" encoding="utf-8"?>
<formControlPr xmlns="http://schemas.microsoft.com/office/spreadsheetml/2009/9/main" objectType="Drop" dropLines="12" dropStyle="combo" dx="16" fmlaLink="AA14" fmlaRange="maturity_response_frame" noThreeD="1" sel="1" val="0"/>
</file>

<file path=xl/ctrlProps/ctrlProp715.xml><?xml version="1.0" encoding="utf-8"?>
<formControlPr xmlns="http://schemas.microsoft.com/office/spreadsheetml/2009/9/main" objectType="Drop" dropLines="12" dropStyle="combo" dx="16" fmlaLink="AA44" fmlaRange="maturity_response_frame" noThreeD="1" sel="1" val="0"/>
</file>

<file path=xl/ctrlProps/ctrlProp716.xml><?xml version="1.0" encoding="utf-8"?>
<formControlPr xmlns="http://schemas.microsoft.com/office/spreadsheetml/2009/9/main" objectType="Drop" dropLines="12" dropStyle="combo" dx="16" fmlaLink="AA51" fmlaRange="maturity_response_frame" noThreeD="1" sel="1" val="0"/>
</file>

<file path=xl/ctrlProps/ctrlProp717.xml><?xml version="1.0" encoding="utf-8"?>
<formControlPr xmlns="http://schemas.microsoft.com/office/spreadsheetml/2009/9/main" objectType="Drop" dropLines="12" dropStyle="combo" dx="16" fmlaLink="AA66" fmlaRange="maturity_response_frame" noThreeD="1" sel="1" val="0"/>
</file>

<file path=xl/ctrlProps/ctrlProp718.xml><?xml version="1.0" encoding="utf-8"?>
<formControlPr xmlns="http://schemas.microsoft.com/office/spreadsheetml/2009/9/main" objectType="Drop" dropLines="12" dropStyle="combo" dx="16" fmlaLink="AA67" fmlaRange="maturity_response_frame" noThreeD="1" sel="1" val="0"/>
</file>

<file path=xl/ctrlProps/ctrlProp719.xml><?xml version="1.0" encoding="utf-8"?>
<formControlPr xmlns="http://schemas.microsoft.com/office/spreadsheetml/2009/9/main" objectType="Drop" dropLines="12" dropStyle="combo" dx="16" fmlaLink="AA73" fmlaRange="maturity_response_frame" noThreeD="1" sel="1" val="0"/>
</file>

<file path=xl/ctrlProps/ctrlProp72.xml><?xml version="1.0" encoding="utf-8"?>
<formControlPr xmlns="http://schemas.microsoft.com/office/spreadsheetml/2009/9/main" objectType="Drop" dropLines="12" dropStyle="combo" dx="16" fmlaLink="W541" fmlaRange="weighting_responses" noThreeD="1" sel="5" val="0"/>
</file>

<file path=xl/ctrlProps/ctrlProp720.xml><?xml version="1.0" encoding="utf-8"?>
<formControlPr xmlns="http://schemas.microsoft.com/office/spreadsheetml/2009/9/main" objectType="Drop" dropLines="12" dropStyle="combo" dx="16" fmlaLink="AA79" fmlaRange="maturity_response_frame" noThreeD="1" sel="1" val="0"/>
</file>

<file path=xl/ctrlProps/ctrlProp721.xml><?xml version="1.0" encoding="utf-8"?>
<formControlPr xmlns="http://schemas.microsoft.com/office/spreadsheetml/2009/9/main" objectType="Drop" dropLines="12" dropStyle="combo" dx="16" fmlaLink="AA87" fmlaRange="maturity_response_frame" noThreeD="1" sel="1" val="0"/>
</file>

<file path=xl/ctrlProps/ctrlProp722.xml><?xml version="1.0" encoding="utf-8"?>
<formControlPr xmlns="http://schemas.microsoft.com/office/spreadsheetml/2009/9/main" objectType="Drop" dropLines="12" dropStyle="combo" dx="16" fmlaLink="AA88" fmlaRange="maturity_response_frame" noThreeD="1" sel="1" val="0"/>
</file>

<file path=xl/ctrlProps/ctrlProp723.xml><?xml version="1.0" encoding="utf-8"?>
<formControlPr xmlns="http://schemas.microsoft.com/office/spreadsheetml/2009/9/main" objectType="Drop" dropLines="12" dropStyle="combo" dx="16" fmlaLink="AA94" fmlaRange="maturity_response_frame" noThreeD="1" sel="1" val="0"/>
</file>

<file path=xl/ctrlProps/ctrlProp724.xml><?xml version="1.0" encoding="utf-8"?>
<formControlPr xmlns="http://schemas.microsoft.com/office/spreadsheetml/2009/9/main" objectType="Drop" dropLines="12" dropStyle="combo" dx="16" fmlaLink="AA112" fmlaRange="maturity_response_frame" noThreeD="1" sel="1" val="0"/>
</file>

<file path=xl/ctrlProps/ctrlProp725.xml><?xml version="1.0" encoding="utf-8"?>
<formControlPr xmlns="http://schemas.microsoft.com/office/spreadsheetml/2009/9/main" objectType="Drop" dropLines="12" dropStyle="combo" dx="16" fmlaLink="AA118" fmlaRange="maturity_response_frame" noThreeD="1" sel="1" val="0"/>
</file>

<file path=xl/ctrlProps/ctrlProp726.xml><?xml version="1.0" encoding="utf-8"?>
<formControlPr xmlns="http://schemas.microsoft.com/office/spreadsheetml/2009/9/main" objectType="Drop" dropLines="12" dropStyle="combo" dx="16" fmlaLink="AA129" fmlaRange="maturity_response_frame" noThreeD="1" sel="1" val="0"/>
</file>

<file path=xl/ctrlProps/ctrlProp727.xml><?xml version="1.0" encoding="utf-8"?>
<formControlPr xmlns="http://schemas.microsoft.com/office/spreadsheetml/2009/9/main" objectType="Drop" dropLines="12" dropStyle="combo" dx="16" fmlaLink="AA130" fmlaRange="maturity_response_frame" noThreeD="1" sel="1" val="0"/>
</file>

<file path=xl/ctrlProps/ctrlProp728.xml><?xml version="1.0" encoding="utf-8"?>
<formControlPr xmlns="http://schemas.microsoft.com/office/spreadsheetml/2009/9/main" objectType="Drop" dropLines="12" dropStyle="combo" dx="16" fmlaLink="AA142" fmlaRange="maturity_response_frame" noThreeD="1" sel="1" val="0"/>
</file>

<file path=xl/ctrlProps/ctrlProp729.xml><?xml version="1.0" encoding="utf-8"?>
<formControlPr xmlns="http://schemas.microsoft.com/office/spreadsheetml/2009/9/main" objectType="Drop" dropLines="12" dropStyle="combo" dx="16" fmlaLink="AA161" fmlaRange="maturity_response_frame" noThreeD="1" sel="1" val="0"/>
</file>

<file path=xl/ctrlProps/ctrlProp73.xml><?xml version="1.0" encoding="utf-8"?>
<formControlPr xmlns="http://schemas.microsoft.com/office/spreadsheetml/2009/9/main" objectType="Drop" dropLines="12" dropStyle="combo" dx="16" fmlaLink="W543" fmlaRange="weighting_responses" noThreeD="1" sel="1" val="0"/>
</file>

<file path=xl/ctrlProps/ctrlProp730.xml><?xml version="1.0" encoding="utf-8"?>
<formControlPr xmlns="http://schemas.microsoft.com/office/spreadsheetml/2009/9/main" objectType="Drop" dropLines="12" dropStyle="combo" dx="16" fmlaLink="AA175" fmlaRange="maturity_response_frame" noThreeD="1" sel="1" val="0"/>
</file>

<file path=xl/ctrlProps/ctrlProp731.xml><?xml version="1.0" encoding="utf-8"?>
<formControlPr xmlns="http://schemas.microsoft.com/office/spreadsheetml/2009/9/main" objectType="Drop" dropLines="12" dropStyle="combo" dx="16" fmlaLink="AA176" fmlaRange="maturity_response_frame" noThreeD="1" sel="1" val="0"/>
</file>

<file path=xl/ctrlProps/ctrlProp732.xml><?xml version="1.0" encoding="utf-8"?>
<formControlPr xmlns="http://schemas.microsoft.com/office/spreadsheetml/2009/9/main" objectType="Drop" dropLines="12" dropStyle="combo" dx="16" fmlaLink="AA183" fmlaRange="maturity_response_frame" noThreeD="1" sel="1" val="0"/>
</file>

<file path=xl/ctrlProps/ctrlProp733.xml><?xml version="1.0" encoding="utf-8"?>
<formControlPr xmlns="http://schemas.microsoft.com/office/spreadsheetml/2009/9/main" objectType="Drop" dropLines="12" dropStyle="combo" dx="16" fmlaLink="AA184" fmlaRange="maturity_response_frame" noThreeD="1" sel="1" val="0"/>
</file>

<file path=xl/ctrlProps/ctrlProp734.xml><?xml version="1.0" encoding="utf-8"?>
<formControlPr xmlns="http://schemas.microsoft.com/office/spreadsheetml/2009/9/main" objectType="Drop" dropLines="12" dropStyle="combo" dx="16" fmlaLink="AA198" fmlaRange="maturity_response_frame" noThreeD="1" sel="1" val="0"/>
</file>

<file path=xl/ctrlProps/ctrlProp735.xml><?xml version="1.0" encoding="utf-8"?>
<formControlPr xmlns="http://schemas.microsoft.com/office/spreadsheetml/2009/9/main" objectType="Drop" dropLines="12" dropStyle="combo" dx="16" fmlaLink="AA217" fmlaRange="maturity_response_frame" noThreeD="1" sel="1" val="0"/>
</file>

<file path=xl/ctrlProps/ctrlProp736.xml><?xml version="1.0" encoding="utf-8"?>
<formControlPr xmlns="http://schemas.microsoft.com/office/spreadsheetml/2009/9/main" objectType="Drop" dropLines="12" dropStyle="combo" dx="16" fmlaLink="AA235" fmlaRange="maturity_response_frame" noThreeD="1" sel="1" val="0"/>
</file>

<file path=xl/ctrlProps/ctrlProp737.xml><?xml version="1.0" encoding="utf-8"?>
<formControlPr xmlns="http://schemas.microsoft.com/office/spreadsheetml/2009/9/main" objectType="Drop" dropLines="12" dropStyle="combo" dx="16" fmlaLink="AA11" fmlaRange="maturity_response_frame" noThreeD="1" sel="1" val="0"/>
</file>

<file path=xl/ctrlProps/ctrlProp738.xml><?xml version="1.0" encoding="utf-8"?>
<formControlPr xmlns="http://schemas.microsoft.com/office/spreadsheetml/2009/9/main" objectType="Drop" dropLines="12" dropStyle="combo" dx="16" fmlaLink="AA12" fmlaRange="maturity_response_frame" noThreeD="1" sel="1" val="0"/>
</file>

<file path=xl/ctrlProps/ctrlProp739.xml><?xml version="1.0" encoding="utf-8"?>
<formControlPr xmlns="http://schemas.microsoft.com/office/spreadsheetml/2009/9/main" objectType="Drop" dropLines="12" dropStyle="combo" dx="16" fmlaLink="AA13" fmlaRange="maturity_response_frame" noThreeD="1" sel="1" val="0"/>
</file>

<file path=xl/ctrlProps/ctrlProp74.xml><?xml version="1.0" encoding="utf-8"?>
<formControlPr xmlns="http://schemas.microsoft.com/office/spreadsheetml/2009/9/main" objectType="Drop" dropLines="12" dropStyle="combo" dx="16" fmlaLink="W550" fmlaRange="weighting_responses" noThreeD="1" sel="3" val="0"/>
</file>

<file path=xl/ctrlProps/ctrlProp740.xml><?xml version="1.0" encoding="utf-8"?>
<formControlPr xmlns="http://schemas.microsoft.com/office/spreadsheetml/2009/9/main" objectType="Drop" dropLines="12" dropStyle="combo" dx="16" fmlaLink="AA16" fmlaRange="maturity_response_frame" noThreeD="1" sel="1" val="0"/>
</file>

<file path=xl/ctrlProps/ctrlProp741.xml><?xml version="1.0" encoding="utf-8"?>
<formControlPr xmlns="http://schemas.microsoft.com/office/spreadsheetml/2009/9/main" objectType="Drop" dropLines="12" dropStyle="combo" dx="16" fmlaLink="AA17" fmlaRange="maturity_response_frame" noThreeD="1" sel="1" val="0"/>
</file>

<file path=xl/ctrlProps/ctrlProp742.xml><?xml version="1.0" encoding="utf-8"?>
<formControlPr xmlns="http://schemas.microsoft.com/office/spreadsheetml/2009/9/main" objectType="Drop" dropLines="12" dropStyle="combo" dx="16" fmlaLink="AA19" fmlaRange="maturity_response_frame" noThreeD="1" sel="1" val="0"/>
</file>

<file path=xl/ctrlProps/ctrlProp743.xml><?xml version="1.0" encoding="utf-8"?>
<formControlPr xmlns="http://schemas.microsoft.com/office/spreadsheetml/2009/9/main" objectType="Drop" dropLines="12" dropStyle="combo" dx="16" fmlaLink="AA20" fmlaRange="maturity_response_frame" noThreeD="1" sel="1" val="0"/>
</file>

<file path=xl/ctrlProps/ctrlProp744.xml><?xml version="1.0" encoding="utf-8"?>
<formControlPr xmlns="http://schemas.microsoft.com/office/spreadsheetml/2009/9/main" objectType="Drop" dropLines="12" dropStyle="combo" dx="16" fmlaLink="AA21" fmlaRange="maturity_response_frame" noThreeD="1" sel="1" val="0"/>
</file>

<file path=xl/ctrlProps/ctrlProp745.xml><?xml version="1.0" encoding="utf-8"?>
<formControlPr xmlns="http://schemas.microsoft.com/office/spreadsheetml/2009/9/main" objectType="Drop" dropLines="12" dropStyle="combo" dx="16" fmlaLink="AA22" fmlaRange="maturity_response_frame" noThreeD="1" sel="1" val="0"/>
</file>

<file path=xl/ctrlProps/ctrlProp746.xml><?xml version="1.0" encoding="utf-8"?>
<formControlPr xmlns="http://schemas.microsoft.com/office/spreadsheetml/2009/9/main" objectType="Drop" dropLines="12" dropStyle="combo" dx="16" fmlaLink="AA23" fmlaRange="maturity_response_frame" noThreeD="1" sel="1" val="0"/>
</file>

<file path=xl/ctrlProps/ctrlProp747.xml><?xml version="1.0" encoding="utf-8"?>
<formControlPr xmlns="http://schemas.microsoft.com/office/spreadsheetml/2009/9/main" objectType="Drop" dropLines="12" dropStyle="combo" dx="16" fmlaLink="AA24" fmlaRange="maturity_response_frame" noThreeD="1" sel="1" val="0"/>
</file>

<file path=xl/ctrlProps/ctrlProp748.xml><?xml version="1.0" encoding="utf-8"?>
<formControlPr xmlns="http://schemas.microsoft.com/office/spreadsheetml/2009/9/main" objectType="Drop" dropLines="12" dropStyle="combo" dx="16" fmlaLink="AA25" fmlaRange="maturity_response_frame" noThreeD="1" sel="1" val="0"/>
</file>

<file path=xl/ctrlProps/ctrlProp749.xml><?xml version="1.0" encoding="utf-8"?>
<formControlPr xmlns="http://schemas.microsoft.com/office/spreadsheetml/2009/9/main" objectType="Drop" dropLines="12" dropStyle="combo" dx="16" fmlaLink="AA27" fmlaRange="maturity_response_frame" noThreeD="1" sel="1" val="0"/>
</file>

<file path=xl/ctrlProps/ctrlProp75.xml><?xml version="1.0" encoding="utf-8"?>
<formControlPr xmlns="http://schemas.microsoft.com/office/spreadsheetml/2009/9/main" objectType="Drop" dropLines="12" dropStyle="combo" dx="16" fmlaLink="W551" fmlaRange="weighting_responses" noThreeD="1" sel="3" val="0"/>
</file>

<file path=xl/ctrlProps/ctrlProp750.xml><?xml version="1.0" encoding="utf-8"?>
<formControlPr xmlns="http://schemas.microsoft.com/office/spreadsheetml/2009/9/main" objectType="Drop" dropLines="12" dropStyle="combo" dx="16" fmlaLink="AA28" fmlaRange="maturity_response_frame" noThreeD="1" sel="1" val="0"/>
</file>

<file path=xl/ctrlProps/ctrlProp751.xml><?xml version="1.0" encoding="utf-8"?>
<formControlPr xmlns="http://schemas.microsoft.com/office/spreadsheetml/2009/9/main" objectType="Drop" dropLines="12" dropStyle="combo" dx="16" fmlaLink="AA29" fmlaRange="maturity_response_frame" noThreeD="1" sel="1" val="0"/>
</file>

<file path=xl/ctrlProps/ctrlProp752.xml><?xml version="1.0" encoding="utf-8"?>
<formControlPr xmlns="http://schemas.microsoft.com/office/spreadsheetml/2009/9/main" objectType="Drop" dropLines="12" dropStyle="combo" dx="16" fmlaLink="AA30" fmlaRange="maturity_response_frame" noThreeD="1" sel="1" val="0"/>
</file>

<file path=xl/ctrlProps/ctrlProp753.xml><?xml version="1.0" encoding="utf-8"?>
<formControlPr xmlns="http://schemas.microsoft.com/office/spreadsheetml/2009/9/main" objectType="Drop" dropLines="12" dropStyle="combo" dx="16" fmlaLink="AA32" fmlaRange="maturity_response_frame" noThreeD="1" sel="1" val="0"/>
</file>

<file path=xl/ctrlProps/ctrlProp754.xml><?xml version="1.0" encoding="utf-8"?>
<formControlPr xmlns="http://schemas.microsoft.com/office/spreadsheetml/2009/9/main" objectType="Drop" dropLines="12" dropStyle="combo" dx="16" fmlaLink="AA33" fmlaRange="maturity_response_frame" noThreeD="1" sel="1" val="0"/>
</file>

<file path=xl/ctrlProps/ctrlProp755.xml><?xml version="1.0" encoding="utf-8"?>
<formControlPr xmlns="http://schemas.microsoft.com/office/spreadsheetml/2009/9/main" objectType="Drop" dropLines="12" dropStyle="combo" dx="16" fmlaLink="AA34" fmlaRange="maturity_response_frame" noThreeD="1" sel="1" val="0"/>
</file>

<file path=xl/ctrlProps/ctrlProp756.xml><?xml version="1.0" encoding="utf-8"?>
<formControlPr xmlns="http://schemas.microsoft.com/office/spreadsheetml/2009/9/main" objectType="Drop" dropLines="12" dropStyle="combo" dx="16" fmlaLink="AA35" fmlaRange="maturity_response_frame" noThreeD="1" sel="1" val="0"/>
</file>

<file path=xl/ctrlProps/ctrlProp757.xml><?xml version="1.0" encoding="utf-8"?>
<formControlPr xmlns="http://schemas.microsoft.com/office/spreadsheetml/2009/9/main" objectType="Drop" dropLines="12" dropStyle="combo" dx="16" fmlaLink="AA36" fmlaRange="maturity_response_frame" noThreeD="1" sel="1" val="0"/>
</file>

<file path=xl/ctrlProps/ctrlProp758.xml><?xml version="1.0" encoding="utf-8"?>
<formControlPr xmlns="http://schemas.microsoft.com/office/spreadsheetml/2009/9/main" objectType="Drop" dropLines="12" dropStyle="combo" dx="16" fmlaLink="AA38" fmlaRange="maturity_response_frame" noThreeD="1" sel="1" val="0"/>
</file>

<file path=xl/ctrlProps/ctrlProp759.xml><?xml version="1.0" encoding="utf-8"?>
<formControlPr xmlns="http://schemas.microsoft.com/office/spreadsheetml/2009/9/main" objectType="Drop" dropLines="12" dropStyle="combo" dx="16" fmlaLink="AA39" fmlaRange="maturity_response_frame" noThreeD="1" sel="1" val="0"/>
</file>

<file path=xl/ctrlProps/ctrlProp76.xml><?xml version="1.0" encoding="utf-8"?>
<formControlPr xmlns="http://schemas.microsoft.com/office/spreadsheetml/2009/9/main" objectType="Drop" dropLines="12" dropStyle="combo" dx="16" fmlaLink="W556" fmlaRange="weighting_responses" noThreeD="1" sel="5" val="0"/>
</file>

<file path=xl/ctrlProps/ctrlProp760.xml><?xml version="1.0" encoding="utf-8"?>
<formControlPr xmlns="http://schemas.microsoft.com/office/spreadsheetml/2009/9/main" objectType="Drop" dropLines="12" dropStyle="combo" dx="16" fmlaLink="AA40" fmlaRange="maturity_response_frame" noThreeD="1" sel="1" val="0"/>
</file>

<file path=xl/ctrlProps/ctrlProp761.xml><?xml version="1.0" encoding="utf-8"?>
<formControlPr xmlns="http://schemas.microsoft.com/office/spreadsheetml/2009/9/main" objectType="Drop" dropLines="12" dropStyle="combo" dx="16" fmlaLink="AA41" fmlaRange="maturity_response_frame" noThreeD="1" sel="1" val="0"/>
</file>

<file path=xl/ctrlProps/ctrlProp762.xml><?xml version="1.0" encoding="utf-8"?>
<formControlPr xmlns="http://schemas.microsoft.com/office/spreadsheetml/2009/9/main" objectType="Drop" dropLines="12" dropStyle="combo" dx="16" fmlaLink="AA42" fmlaRange="maturity_response_frame" noThreeD="1" sel="1" val="0"/>
</file>

<file path=xl/ctrlProps/ctrlProp763.xml><?xml version="1.0" encoding="utf-8"?>
<formControlPr xmlns="http://schemas.microsoft.com/office/spreadsheetml/2009/9/main" objectType="Drop" dropLines="12" dropStyle="combo" dx="16" fmlaLink="AA43" fmlaRange="maturity_response_frame" noThreeD="1" sel="1" val="0"/>
</file>

<file path=xl/ctrlProps/ctrlProp764.xml><?xml version="1.0" encoding="utf-8"?>
<formControlPr xmlns="http://schemas.microsoft.com/office/spreadsheetml/2009/9/main" objectType="Drop" dropLines="12" dropStyle="combo" dx="16" fmlaLink="AA46" fmlaRange="maturity_response_frame" noThreeD="1" sel="1" val="0"/>
</file>

<file path=xl/ctrlProps/ctrlProp765.xml><?xml version="1.0" encoding="utf-8"?>
<formControlPr xmlns="http://schemas.microsoft.com/office/spreadsheetml/2009/9/main" objectType="Drop" dropLines="12" dropStyle="combo" dx="16" fmlaLink="AA47" fmlaRange="maturity_response_frame" noThreeD="1" sel="1" val="0"/>
</file>

<file path=xl/ctrlProps/ctrlProp766.xml><?xml version="1.0" encoding="utf-8"?>
<formControlPr xmlns="http://schemas.microsoft.com/office/spreadsheetml/2009/9/main" objectType="Drop" dropLines="12" dropStyle="combo" dx="16" fmlaLink="AA48" fmlaRange="maturity_response_frame" noThreeD="1" sel="1" val="0"/>
</file>

<file path=xl/ctrlProps/ctrlProp767.xml><?xml version="1.0" encoding="utf-8"?>
<formControlPr xmlns="http://schemas.microsoft.com/office/spreadsheetml/2009/9/main" objectType="Drop" dropLines="12" dropStyle="combo" dx="16" fmlaLink="AA53" fmlaRange="maturity_response_frame" noThreeD="1" sel="1" val="0"/>
</file>

<file path=xl/ctrlProps/ctrlProp768.xml><?xml version="1.0" encoding="utf-8"?>
<formControlPr xmlns="http://schemas.microsoft.com/office/spreadsheetml/2009/9/main" objectType="Drop" dropLines="12" dropStyle="combo" dx="16" fmlaLink="AA54" fmlaRange="maturity_response_frame" noThreeD="1" sel="1" val="0"/>
</file>

<file path=xl/ctrlProps/ctrlProp769.xml><?xml version="1.0" encoding="utf-8"?>
<formControlPr xmlns="http://schemas.microsoft.com/office/spreadsheetml/2009/9/main" objectType="Drop" dropLines="12" dropStyle="combo" dx="16" fmlaLink="AA55" fmlaRange="maturity_response_frame" noThreeD="1" sel="1" val="0"/>
</file>

<file path=xl/ctrlProps/ctrlProp77.xml><?xml version="1.0" encoding="utf-8"?>
<formControlPr xmlns="http://schemas.microsoft.com/office/spreadsheetml/2009/9/main" objectType="Drop" dropLines="12" dropStyle="combo" dx="16" fmlaLink="W557" fmlaRange="weighting_responses" noThreeD="1" sel="5" val="0"/>
</file>

<file path=xl/ctrlProps/ctrlProp770.xml><?xml version="1.0" encoding="utf-8"?>
<formControlPr xmlns="http://schemas.microsoft.com/office/spreadsheetml/2009/9/main" objectType="Drop" dropLines="12" dropStyle="combo" dx="16" fmlaLink="AA57" fmlaRange="maturity_response_frame" noThreeD="1" sel="1" val="0"/>
</file>

<file path=xl/ctrlProps/ctrlProp771.xml><?xml version="1.0" encoding="utf-8"?>
<formControlPr xmlns="http://schemas.microsoft.com/office/spreadsheetml/2009/9/main" objectType="Drop" dropLines="12" dropStyle="combo" dx="16" fmlaLink="AA58" fmlaRange="maturity_response_frame" noThreeD="1" sel="1" val="0"/>
</file>

<file path=xl/ctrlProps/ctrlProp772.xml><?xml version="1.0" encoding="utf-8"?>
<formControlPr xmlns="http://schemas.microsoft.com/office/spreadsheetml/2009/9/main" objectType="Drop" dropLines="12" dropStyle="combo" dx="16" fmlaLink="AA59" fmlaRange="maturity_response_frame" noThreeD="1" sel="1" val="0"/>
</file>

<file path=xl/ctrlProps/ctrlProp773.xml><?xml version="1.0" encoding="utf-8"?>
<formControlPr xmlns="http://schemas.microsoft.com/office/spreadsheetml/2009/9/main" objectType="Drop" dropLines="12" dropStyle="combo" dx="16" fmlaLink="AA60" fmlaRange="maturity_response_frame" noThreeD="1" sel="1" val="0"/>
</file>

<file path=xl/ctrlProps/ctrlProp774.xml><?xml version="1.0" encoding="utf-8"?>
<formControlPr xmlns="http://schemas.microsoft.com/office/spreadsheetml/2009/9/main" objectType="Drop" dropLines="12" dropStyle="combo" dx="16" fmlaLink="AA61" fmlaRange="maturity_response_frame" noThreeD="1" sel="1" val="0"/>
</file>

<file path=xl/ctrlProps/ctrlProp775.xml><?xml version="1.0" encoding="utf-8"?>
<formControlPr xmlns="http://schemas.microsoft.com/office/spreadsheetml/2009/9/main" objectType="Drop" dropLines="12" dropStyle="combo" dx="16" fmlaLink="AA62" fmlaRange="maturity_response_frame" noThreeD="1" sel="1" val="0"/>
</file>

<file path=xl/ctrlProps/ctrlProp776.xml><?xml version="1.0" encoding="utf-8"?>
<formControlPr xmlns="http://schemas.microsoft.com/office/spreadsheetml/2009/9/main" objectType="Drop" dropLines="12" dropStyle="combo" dx="16" fmlaLink="AA64" fmlaRange="maturity_response_frame" noThreeD="1" sel="1" val="0"/>
</file>

<file path=xl/ctrlProps/ctrlProp777.xml><?xml version="1.0" encoding="utf-8"?>
<formControlPr xmlns="http://schemas.microsoft.com/office/spreadsheetml/2009/9/main" objectType="Drop" dropLines="12" dropStyle="combo" dx="16" fmlaLink="AA65" fmlaRange="maturity_response_frame" noThreeD="1" sel="1" val="0"/>
</file>

<file path=xl/ctrlProps/ctrlProp778.xml><?xml version="1.0" encoding="utf-8"?>
<formControlPr xmlns="http://schemas.microsoft.com/office/spreadsheetml/2009/9/main" objectType="Drop" dropLines="12" dropStyle="combo" dx="16" fmlaLink="AA69" fmlaRange="maturity_response_frame" noThreeD="1" sel="1" val="0"/>
</file>

<file path=xl/ctrlProps/ctrlProp779.xml><?xml version="1.0" encoding="utf-8"?>
<formControlPr xmlns="http://schemas.microsoft.com/office/spreadsheetml/2009/9/main" objectType="Drop" dropLines="12" dropStyle="combo" dx="16" fmlaLink="AA70" fmlaRange="maturity_response_frame" noThreeD="1" sel="1" val="0"/>
</file>

<file path=xl/ctrlProps/ctrlProp78.xml><?xml version="1.0" encoding="utf-8"?>
<formControlPr xmlns="http://schemas.microsoft.com/office/spreadsheetml/2009/9/main" objectType="Drop" dropLines="12" dropStyle="combo" dx="16" fmlaLink="W559" fmlaRange="weighting_responses" noThreeD="1" sel="1" val="0"/>
</file>

<file path=xl/ctrlProps/ctrlProp780.xml><?xml version="1.0" encoding="utf-8"?>
<formControlPr xmlns="http://schemas.microsoft.com/office/spreadsheetml/2009/9/main" objectType="Drop" dropLines="12" dropStyle="combo" dx="16" fmlaLink="AA71" fmlaRange="maturity_response_frame" noThreeD="1" sel="1" val="0"/>
</file>

<file path=xl/ctrlProps/ctrlProp781.xml><?xml version="1.0" encoding="utf-8"?>
<formControlPr xmlns="http://schemas.microsoft.com/office/spreadsheetml/2009/9/main" objectType="Drop" dropLines="12" dropStyle="combo" dx="16" fmlaLink="AA75" fmlaRange="maturity_response_frame" noThreeD="1" sel="1" val="0"/>
</file>

<file path=xl/ctrlProps/ctrlProp782.xml><?xml version="1.0" encoding="utf-8"?>
<formControlPr xmlns="http://schemas.microsoft.com/office/spreadsheetml/2009/9/main" objectType="Drop" dropLines="12" dropStyle="combo" dx="16" fmlaLink="AA76" fmlaRange="maturity_response_frame" noThreeD="1" sel="1" val="0"/>
</file>

<file path=xl/ctrlProps/ctrlProp783.xml><?xml version="1.0" encoding="utf-8"?>
<formControlPr xmlns="http://schemas.microsoft.com/office/spreadsheetml/2009/9/main" objectType="Drop" dropLines="12" dropStyle="combo" dx="16" fmlaLink="AA77" fmlaRange="maturity_response_frame" noThreeD="1" sel="1" val="0"/>
</file>

<file path=xl/ctrlProps/ctrlProp784.xml><?xml version="1.0" encoding="utf-8"?>
<formControlPr xmlns="http://schemas.microsoft.com/office/spreadsheetml/2009/9/main" objectType="Drop" dropLines="12" dropStyle="combo" dx="16" fmlaLink="AA81" fmlaRange="maturity_response_frame" noThreeD="1" sel="1" val="0"/>
</file>

<file path=xl/ctrlProps/ctrlProp785.xml><?xml version="1.0" encoding="utf-8"?>
<formControlPr xmlns="http://schemas.microsoft.com/office/spreadsheetml/2009/9/main" objectType="Drop" dropLines="12" dropStyle="combo" dx="16" fmlaLink="AA82" fmlaRange="maturity_response_frame" noThreeD="1" sel="1" val="0"/>
</file>

<file path=xl/ctrlProps/ctrlProp786.xml><?xml version="1.0" encoding="utf-8"?>
<formControlPr xmlns="http://schemas.microsoft.com/office/spreadsheetml/2009/9/main" objectType="Drop" dropLines="12" dropStyle="combo" dx="16" fmlaLink="AA83" fmlaRange="maturity_response_frame" noThreeD="1" sel="1" val="0"/>
</file>

<file path=xl/ctrlProps/ctrlProp787.xml><?xml version="1.0" encoding="utf-8"?>
<formControlPr xmlns="http://schemas.microsoft.com/office/spreadsheetml/2009/9/main" objectType="Drop" dropLines="12" dropStyle="combo" dx="16" fmlaLink="AA85" fmlaRange="maturity_response_frame" noThreeD="1" sel="1" val="0"/>
</file>

<file path=xl/ctrlProps/ctrlProp788.xml><?xml version="1.0" encoding="utf-8"?>
<formControlPr xmlns="http://schemas.microsoft.com/office/spreadsheetml/2009/9/main" objectType="Drop" dropLines="12" dropStyle="combo" dx="16" fmlaLink="AA86" fmlaRange="maturity_response_frame" noThreeD="1" sel="1" val="0"/>
</file>

<file path=xl/ctrlProps/ctrlProp789.xml><?xml version="1.0" encoding="utf-8"?>
<formControlPr xmlns="http://schemas.microsoft.com/office/spreadsheetml/2009/9/main" objectType="Drop" dropLines="12" dropStyle="combo" dx="16" fmlaLink="AA90" fmlaRange="maturity_response_frame" noThreeD="1" sel="1" val="0"/>
</file>

<file path=xl/ctrlProps/ctrlProp79.xml><?xml version="1.0" encoding="utf-8"?>
<formControlPr xmlns="http://schemas.microsoft.com/office/spreadsheetml/2009/9/main" objectType="Drop" dropLines="12" dropStyle="combo" dx="16" fmlaLink="W560" fmlaRange="weighting_responses" noThreeD="1" sel="2" val="0"/>
</file>

<file path=xl/ctrlProps/ctrlProp790.xml><?xml version="1.0" encoding="utf-8"?>
<formControlPr xmlns="http://schemas.microsoft.com/office/spreadsheetml/2009/9/main" objectType="Drop" dropLines="12" dropStyle="combo" dx="16" fmlaLink="AA91" fmlaRange="maturity_response_frame" noThreeD="1" sel="1" val="0"/>
</file>

<file path=xl/ctrlProps/ctrlProp791.xml><?xml version="1.0" encoding="utf-8"?>
<formControlPr xmlns="http://schemas.microsoft.com/office/spreadsheetml/2009/9/main" objectType="Drop" dropLines="12" dropStyle="combo" dx="16" fmlaLink="AA92" fmlaRange="maturity_response_frame" noThreeD="1" sel="1" val="0"/>
</file>

<file path=xl/ctrlProps/ctrlProp792.xml><?xml version="1.0" encoding="utf-8"?>
<formControlPr xmlns="http://schemas.microsoft.com/office/spreadsheetml/2009/9/main" objectType="Drop" dropLines="12" dropStyle="combo" dx="16" fmlaLink="AA96" fmlaRange="maturity_response_frame" noThreeD="1" sel="1" val="0"/>
</file>

<file path=xl/ctrlProps/ctrlProp793.xml><?xml version="1.0" encoding="utf-8"?>
<formControlPr xmlns="http://schemas.microsoft.com/office/spreadsheetml/2009/9/main" objectType="Drop" dropLines="12" dropStyle="combo" dx="16" fmlaLink="AA97" fmlaRange="maturity_response_frame" noThreeD="1" sel="1" val="0"/>
</file>

<file path=xl/ctrlProps/ctrlProp794.xml><?xml version="1.0" encoding="utf-8"?>
<formControlPr xmlns="http://schemas.microsoft.com/office/spreadsheetml/2009/9/main" objectType="Drop" dropLines="12" dropStyle="combo" dx="16" fmlaLink="AA99" fmlaRange="maturity_response_frame" noThreeD="1" sel="1" val="0"/>
</file>

<file path=xl/ctrlProps/ctrlProp795.xml><?xml version="1.0" encoding="utf-8"?>
<formControlPr xmlns="http://schemas.microsoft.com/office/spreadsheetml/2009/9/main" objectType="Drop" dropLines="12" dropStyle="combo" dx="16" fmlaLink="AA100" fmlaRange="maturity_response_frame" noThreeD="1" sel="1" val="0"/>
</file>

<file path=xl/ctrlProps/ctrlProp796.xml><?xml version="1.0" encoding="utf-8"?>
<formControlPr xmlns="http://schemas.microsoft.com/office/spreadsheetml/2009/9/main" objectType="Drop" dropLines="12" dropStyle="combo" dx="16" fmlaLink="AA101" fmlaRange="maturity_response_frame" noThreeD="1" sel="1" val="0"/>
</file>

<file path=xl/ctrlProps/ctrlProp797.xml><?xml version="1.0" encoding="utf-8"?>
<formControlPr xmlns="http://schemas.microsoft.com/office/spreadsheetml/2009/9/main" objectType="Drop" dropLines="12" dropStyle="combo" dx="16" fmlaLink="AA102" fmlaRange="maturity_response_frame" noThreeD="1" sel="1" val="0"/>
</file>

<file path=xl/ctrlProps/ctrlProp798.xml><?xml version="1.0" encoding="utf-8"?>
<formControlPr xmlns="http://schemas.microsoft.com/office/spreadsheetml/2009/9/main" objectType="Drop" dropLines="12" dropStyle="combo" dx="16" fmlaLink="AA104" fmlaRange="maturity_response_frame" noThreeD="1" sel="1" val="0"/>
</file>

<file path=xl/ctrlProps/ctrlProp799.xml><?xml version="1.0" encoding="utf-8"?>
<formControlPr xmlns="http://schemas.microsoft.com/office/spreadsheetml/2009/9/main" objectType="Drop" dropLines="12" dropStyle="combo" dx="16" fmlaLink="AA105" fmlaRange="maturity_response_frame" noThreeD="1" sel="1" val="0"/>
</file>

<file path=xl/ctrlProps/ctrlProp8.xml><?xml version="1.0" encoding="utf-8"?>
<formControlPr xmlns="http://schemas.microsoft.com/office/spreadsheetml/2009/9/main" objectType="Drop" dropLines="12" dropStyle="combo" dx="16" fmlaLink="W22" fmlaRange="weighting_responses" noThreeD="1" sel="3" val="0"/>
</file>

<file path=xl/ctrlProps/ctrlProp80.xml><?xml version="1.0" encoding="utf-8"?>
<formControlPr xmlns="http://schemas.microsoft.com/office/spreadsheetml/2009/9/main" objectType="Drop" dropLines="12" dropStyle="combo" dx="16" fmlaLink="W577" fmlaRange="weighting_responses" noThreeD="1" sel="3" val="0"/>
</file>

<file path=xl/ctrlProps/ctrlProp800.xml><?xml version="1.0" encoding="utf-8"?>
<formControlPr xmlns="http://schemas.microsoft.com/office/spreadsheetml/2009/9/main" objectType="Drop" dropLines="12" dropStyle="combo" dx="16" fmlaLink="AA106" fmlaRange="maturity_response_frame" noThreeD="1" sel="1" val="0"/>
</file>

<file path=xl/ctrlProps/ctrlProp801.xml><?xml version="1.0" encoding="utf-8"?>
<formControlPr xmlns="http://schemas.microsoft.com/office/spreadsheetml/2009/9/main" objectType="Drop" dropLines="12" dropStyle="combo" dx="16" fmlaLink="AA107" fmlaRange="maturity_response_frame" noThreeD="1" sel="1" val="0"/>
</file>

<file path=xl/ctrlProps/ctrlProp802.xml><?xml version="1.0" encoding="utf-8"?>
<formControlPr xmlns="http://schemas.microsoft.com/office/spreadsheetml/2009/9/main" objectType="Drop" dropLines="12" dropStyle="combo" dx="16" fmlaLink="AA109" fmlaRange="maturity_response_frame" noThreeD="1" sel="1" val="0"/>
</file>

<file path=xl/ctrlProps/ctrlProp803.xml><?xml version="1.0" encoding="utf-8"?>
<formControlPr xmlns="http://schemas.microsoft.com/office/spreadsheetml/2009/9/main" objectType="Drop" dropLines="12" dropStyle="combo" dx="16" fmlaLink="AA110" fmlaRange="maturity_response_frame" noThreeD="1" sel="1" val="0"/>
</file>

<file path=xl/ctrlProps/ctrlProp804.xml><?xml version="1.0" encoding="utf-8"?>
<formControlPr xmlns="http://schemas.microsoft.com/office/spreadsheetml/2009/9/main" objectType="Drop" dropLines="12" dropStyle="combo" dx="16" fmlaLink="AA114" fmlaRange="maturity_response_frame" noThreeD="1" sel="1" val="0"/>
</file>

<file path=xl/ctrlProps/ctrlProp805.xml><?xml version="1.0" encoding="utf-8"?>
<formControlPr xmlns="http://schemas.microsoft.com/office/spreadsheetml/2009/9/main" objectType="Drop" dropLines="12" dropStyle="combo" dx="16" fmlaLink="AA115" fmlaRange="maturity_response_frame" noThreeD="1" sel="1" val="0"/>
</file>

<file path=xl/ctrlProps/ctrlProp806.xml><?xml version="1.0" encoding="utf-8"?>
<formControlPr xmlns="http://schemas.microsoft.com/office/spreadsheetml/2009/9/main" objectType="Drop" dropLines="12" dropStyle="combo" dx="16" fmlaLink="AA120" fmlaRange="maturity_response_frame" noThreeD="1" sel="1" val="0"/>
</file>

<file path=xl/ctrlProps/ctrlProp807.xml><?xml version="1.0" encoding="utf-8"?>
<formControlPr xmlns="http://schemas.microsoft.com/office/spreadsheetml/2009/9/main" objectType="Drop" dropLines="12" dropStyle="combo" dx="16" fmlaLink="AA121" fmlaRange="maturity_response_frame" noThreeD="1" sel="1" val="0"/>
</file>

<file path=xl/ctrlProps/ctrlProp808.xml><?xml version="1.0" encoding="utf-8"?>
<formControlPr xmlns="http://schemas.microsoft.com/office/spreadsheetml/2009/9/main" objectType="Drop" dropLines="12" dropStyle="combo" dx="16" fmlaLink="AA122" fmlaRange="maturity_response_frame" noThreeD="1" sel="1" val="0"/>
</file>

<file path=xl/ctrlProps/ctrlProp809.xml><?xml version="1.0" encoding="utf-8"?>
<formControlPr xmlns="http://schemas.microsoft.com/office/spreadsheetml/2009/9/main" objectType="Drop" dropLines="12" dropStyle="combo" dx="16" fmlaLink="AA123" fmlaRange="maturity_response_frame" noThreeD="1" sel="1" val="0"/>
</file>

<file path=xl/ctrlProps/ctrlProp81.xml><?xml version="1.0" encoding="utf-8"?>
<formControlPr xmlns="http://schemas.microsoft.com/office/spreadsheetml/2009/9/main" objectType="Drop" dropLines="12" dropStyle="combo" dx="16" fmlaLink="W578" fmlaRange="weighting_responses" noThreeD="1" sel="4" val="0"/>
</file>

<file path=xl/ctrlProps/ctrlProp810.xml><?xml version="1.0" encoding="utf-8"?>
<formControlPr xmlns="http://schemas.microsoft.com/office/spreadsheetml/2009/9/main" objectType="Drop" dropLines="12" dropStyle="combo" dx="16" fmlaLink="AA125" fmlaRange="maturity_response_frame" noThreeD="1" sel="1" val="0"/>
</file>

<file path=xl/ctrlProps/ctrlProp811.xml><?xml version="1.0" encoding="utf-8"?>
<formControlPr xmlns="http://schemas.microsoft.com/office/spreadsheetml/2009/9/main" objectType="Drop" dropLines="12" dropStyle="combo" dx="16" fmlaLink="AA126" fmlaRange="maturity_response_frame" noThreeD="1" sel="1" val="0"/>
</file>

<file path=xl/ctrlProps/ctrlProp812.xml><?xml version="1.0" encoding="utf-8"?>
<formControlPr xmlns="http://schemas.microsoft.com/office/spreadsheetml/2009/9/main" objectType="Drop" dropLines="12" dropStyle="combo" dx="16" fmlaLink="AA127" fmlaRange="maturity_response_frame" noThreeD="1" sel="1" val="0"/>
</file>

<file path=xl/ctrlProps/ctrlProp813.xml><?xml version="1.0" encoding="utf-8"?>
<formControlPr xmlns="http://schemas.microsoft.com/office/spreadsheetml/2009/9/main" objectType="Drop" dropLines="12" dropStyle="combo" dx="16" fmlaLink="AA128" fmlaRange="maturity_response_frame" noThreeD="1" sel="1" val="0"/>
</file>

<file path=xl/ctrlProps/ctrlProp814.xml><?xml version="1.0" encoding="utf-8"?>
<formControlPr xmlns="http://schemas.microsoft.com/office/spreadsheetml/2009/9/main" objectType="Drop" dropLines="12" dropStyle="combo" dx="16" fmlaLink="AA132" fmlaRange="maturity_response_frame" noThreeD="1" sel="1" val="0"/>
</file>

<file path=xl/ctrlProps/ctrlProp815.xml><?xml version="1.0" encoding="utf-8"?>
<formControlPr xmlns="http://schemas.microsoft.com/office/spreadsheetml/2009/9/main" objectType="Drop" dropLines="12" dropStyle="combo" dx="16" fmlaLink="AA133" fmlaRange="maturity_response_frame" noThreeD="1" sel="1" val="0"/>
</file>

<file path=xl/ctrlProps/ctrlProp816.xml><?xml version="1.0" encoding="utf-8"?>
<formControlPr xmlns="http://schemas.microsoft.com/office/spreadsheetml/2009/9/main" objectType="Drop" dropLines="12" dropStyle="combo" dx="16" fmlaLink="AA134" fmlaRange="maturity_response_frame" noThreeD="1" sel="1" val="0"/>
</file>

<file path=xl/ctrlProps/ctrlProp817.xml><?xml version="1.0" encoding="utf-8"?>
<formControlPr xmlns="http://schemas.microsoft.com/office/spreadsheetml/2009/9/main" objectType="Drop" dropLines="12" dropStyle="combo" dx="16" fmlaLink="AA135" fmlaRange="maturity_response_frame" noThreeD="1" sel="1" val="0"/>
</file>

<file path=xl/ctrlProps/ctrlProp818.xml><?xml version="1.0" encoding="utf-8"?>
<formControlPr xmlns="http://schemas.microsoft.com/office/spreadsheetml/2009/9/main" objectType="Drop" dropLines="12" dropStyle="combo" dx="16" fmlaLink="AA136" fmlaRange="maturity_response_frame" noThreeD="1" sel="1" val="0"/>
</file>

<file path=xl/ctrlProps/ctrlProp819.xml><?xml version="1.0" encoding="utf-8"?>
<formControlPr xmlns="http://schemas.microsoft.com/office/spreadsheetml/2009/9/main" objectType="Drop" dropLines="12" dropStyle="combo" dx="16" fmlaLink="AA137" fmlaRange="maturity_response_frame" noThreeD="1" sel="1" val="0"/>
</file>

<file path=xl/ctrlProps/ctrlProp82.xml><?xml version="1.0" encoding="utf-8"?>
<formControlPr xmlns="http://schemas.microsoft.com/office/spreadsheetml/2009/9/main" objectType="Drop" dropLines="12" dropStyle="combo" dx="16" fmlaLink="W579" fmlaRange="weighting_responses" noThreeD="1" sel="4" val="0"/>
</file>

<file path=xl/ctrlProps/ctrlProp820.xml><?xml version="1.0" encoding="utf-8"?>
<formControlPr xmlns="http://schemas.microsoft.com/office/spreadsheetml/2009/9/main" objectType="Drop" dropLines="12" dropStyle="combo" dx="16" fmlaLink="AA138" fmlaRange="maturity_response_frame" noThreeD="1" sel="1" val="0"/>
</file>

<file path=xl/ctrlProps/ctrlProp821.xml><?xml version="1.0" encoding="utf-8"?>
<formControlPr xmlns="http://schemas.microsoft.com/office/spreadsheetml/2009/9/main" objectType="Drop" dropLines="12" dropStyle="combo" dx="16" fmlaLink="AA140" fmlaRange="maturity_response_frame" noThreeD="1" sel="1" val="0"/>
</file>

<file path=xl/ctrlProps/ctrlProp822.xml><?xml version="1.0" encoding="utf-8"?>
<formControlPr xmlns="http://schemas.microsoft.com/office/spreadsheetml/2009/9/main" objectType="Drop" dropLines="12" dropStyle="combo" dx="16" fmlaLink="AA141" fmlaRange="maturity_response_frame" noThreeD="1" sel="1" val="0"/>
</file>

<file path=xl/ctrlProps/ctrlProp823.xml><?xml version="1.0" encoding="utf-8"?>
<formControlPr xmlns="http://schemas.microsoft.com/office/spreadsheetml/2009/9/main" objectType="Drop" dropLines="12" dropStyle="combo" dx="16" fmlaLink="AA144" fmlaRange="maturity_response_frame" noThreeD="1" sel="1" val="0"/>
</file>

<file path=xl/ctrlProps/ctrlProp824.xml><?xml version="1.0" encoding="utf-8"?>
<formControlPr xmlns="http://schemas.microsoft.com/office/spreadsheetml/2009/9/main" objectType="Drop" dropLines="12" dropStyle="combo" dx="16" fmlaLink="AA145" fmlaRange="maturity_response_frame" noThreeD="1" sel="1" val="0"/>
</file>

<file path=xl/ctrlProps/ctrlProp825.xml><?xml version="1.0" encoding="utf-8"?>
<formControlPr xmlns="http://schemas.microsoft.com/office/spreadsheetml/2009/9/main" objectType="Drop" dropLines="12" dropStyle="combo" dx="16" fmlaLink="AA146" fmlaRange="maturity_response_frame" noThreeD="1" sel="1" val="0"/>
</file>

<file path=xl/ctrlProps/ctrlProp826.xml><?xml version="1.0" encoding="utf-8"?>
<formControlPr xmlns="http://schemas.microsoft.com/office/spreadsheetml/2009/9/main" objectType="Drop" dropLines="12" dropStyle="combo" dx="16" fmlaLink="AA147" fmlaRange="maturity_response_frame" noThreeD="1" sel="1" val="0"/>
</file>

<file path=xl/ctrlProps/ctrlProp827.xml><?xml version="1.0" encoding="utf-8"?>
<formControlPr xmlns="http://schemas.microsoft.com/office/spreadsheetml/2009/9/main" objectType="Drop" dropLines="12" dropStyle="combo" dx="16" fmlaLink="AA148" fmlaRange="maturity_response_frame" noThreeD="1" sel="1" val="0"/>
</file>

<file path=xl/ctrlProps/ctrlProp828.xml><?xml version="1.0" encoding="utf-8"?>
<formControlPr xmlns="http://schemas.microsoft.com/office/spreadsheetml/2009/9/main" objectType="Drop" dropLines="12" dropStyle="combo" dx="16" fmlaLink="AA149" fmlaRange="maturity_response_frame" noThreeD="1" sel="1" val="0"/>
</file>

<file path=xl/ctrlProps/ctrlProp829.xml><?xml version="1.0" encoding="utf-8"?>
<formControlPr xmlns="http://schemas.microsoft.com/office/spreadsheetml/2009/9/main" objectType="Drop" dropLines="12" dropStyle="combo" dx="16" fmlaLink="AA151" fmlaRange="maturity_response_frame" noThreeD="1" sel="1" val="0"/>
</file>

<file path=xl/ctrlProps/ctrlProp83.xml><?xml version="1.0" encoding="utf-8"?>
<formControlPr xmlns="http://schemas.microsoft.com/office/spreadsheetml/2009/9/main" objectType="Drop" dropLines="12" dropStyle="combo" dx="16" fmlaLink="W581" fmlaRange="weighting_responses" noThreeD="1" sel="1" val="0"/>
</file>

<file path=xl/ctrlProps/ctrlProp830.xml><?xml version="1.0" encoding="utf-8"?>
<formControlPr xmlns="http://schemas.microsoft.com/office/spreadsheetml/2009/9/main" objectType="Drop" dropLines="12" dropStyle="combo" dx="16" fmlaLink="AA152" fmlaRange="maturity_response_frame" noThreeD="1" sel="1" val="0"/>
</file>

<file path=xl/ctrlProps/ctrlProp831.xml><?xml version="1.0" encoding="utf-8"?>
<formControlPr xmlns="http://schemas.microsoft.com/office/spreadsheetml/2009/9/main" objectType="Drop" dropLines="12" dropStyle="combo" dx="16" fmlaLink="AA153" fmlaRange="maturity_response_frame" noThreeD="1" sel="1" val="0"/>
</file>

<file path=xl/ctrlProps/ctrlProp832.xml><?xml version="1.0" encoding="utf-8"?>
<formControlPr xmlns="http://schemas.microsoft.com/office/spreadsheetml/2009/9/main" objectType="Drop" dropLines="12" dropStyle="combo" dx="16" fmlaLink="AA154" fmlaRange="maturity_response_frame" noThreeD="1" sel="1" val="0"/>
</file>

<file path=xl/ctrlProps/ctrlProp833.xml><?xml version="1.0" encoding="utf-8"?>
<formControlPr xmlns="http://schemas.microsoft.com/office/spreadsheetml/2009/9/main" objectType="Drop" dropLines="12" dropStyle="combo" dx="16" fmlaLink="AA155" fmlaRange="maturity_response_frame" noThreeD="1" sel="1" val="0"/>
</file>

<file path=xl/ctrlProps/ctrlProp834.xml><?xml version="1.0" encoding="utf-8"?>
<formControlPr xmlns="http://schemas.microsoft.com/office/spreadsheetml/2009/9/main" objectType="Drop" dropLines="12" dropStyle="combo" dx="16" fmlaLink="AA156" fmlaRange="maturity_response_frame" noThreeD="1" sel="1" val="0"/>
</file>

<file path=xl/ctrlProps/ctrlProp835.xml><?xml version="1.0" encoding="utf-8"?>
<formControlPr xmlns="http://schemas.microsoft.com/office/spreadsheetml/2009/9/main" objectType="Drop" dropLines="12" dropStyle="combo" dx="16" fmlaLink="AA158" fmlaRange="maturity_response_frame" noThreeD="1" sel="1" val="0"/>
</file>

<file path=xl/ctrlProps/ctrlProp836.xml><?xml version="1.0" encoding="utf-8"?>
<formControlPr xmlns="http://schemas.microsoft.com/office/spreadsheetml/2009/9/main" objectType="Drop" dropLines="12" dropStyle="combo" dx="16" fmlaLink="AA159" fmlaRange="maturity_response_frame" noThreeD="1" sel="1" val="0"/>
</file>

<file path=xl/ctrlProps/ctrlProp837.xml><?xml version="1.0" encoding="utf-8"?>
<formControlPr xmlns="http://schemas.microsoft.com/office/spreadsheetml/2009/9/main" objectType="Drop" dropLines="12" dropStyle="combo" dx="16" fmlaLink="AA163" fmlaRange="maturity_response_frame" noThreeD="1" sel="1" val="0"/>
</file>

<file path=xl/ctrlProps/ctrlProp838.xml><?xml version="1.0" encoding="utf-8"?>
<formControlPr xmlns="http://schemas.microsoft.com/office/spreadsheetml/2009/9/main" objectType="Drop" dropLines="12" dropStyle="combo" dx="16" fmlaLink="AA164" fmlaRange="maturity_response_frame" noThreeD="1" sel="1" val="0"/>
</file>

<file path=xl/ctrlProps/ctrlProp839.xml><?xml version="1.0" encoding="utf-8"?>
<formControlPr xmlns="http://schemas.microsoft.com/office/spreadsheetml/2009/9/main" objectType="Drop" dropLines="12" dropStyle="combo" dx="16" fmlaLink="AA165" fmlaRange="maturity_response_frame" noThreeD="1" sel="1" val="0"/>
</file>

<file path=xl/ctrlProps/ctrlProp84.xml><?xml version="1.0" encoding="utf-8"?>
<formControlPr xmlns="http://schemas.microsoft.com/office/spreadsheetml/2009/9/main" objectType="Drop" dropLines="12" dropStyle="combo" dx="16" fmlaLink="W593" fmlaRange="weighting_responses" noThreeD="1" sel="3" val="0"/>
</file>

<file path=xl/ctrlProps/ctrlProp840.xml><?xml version="1.0" encoding="utf-8"?>
<formControlPr xmlns="http://schemas.microsoft.com/office/spreadsheetml/2009/9/main" objectType="Drop" dropLines="12" dropStyle="combo" dx="16" fmlaLink="AA166" fmlaRange="maturity_response_frame" noThreeD="1" sel="1" val="0"/>
</file>

<file path=xl/ctrlProps/ctrlProp841.xml><?xml version="1.0" encoding="utf-8"?>
<formControlPr xmlns="http://schemas.microsoft.com/office/spreadsheetml/2009/9/main" objectType="Drop" dropLines="12" dropStyle="combo" dx="16" fmlaLink="AA167" fmlaRange="maturity_response_frame" noThreeD="1" sel="1" val="0"/>
</file>

<file path=xl/ctrlProps/ctrlProp842.xml><?xml version="1.0" encoding="utf-8"?>
<formControlPr xmlns="http://schemas.microsoft.com/office/spreadsheetml/2009/9/main" objectType="Drop" dropLines="12" dropStyle="combo" dx="16" fmlaLink="AA169" fmlaRange="maturity_response_frame" noThreeD="1" sel="1" val="0"/>
</file>

<file path=xl/ctrlProps/ctrlProp843.xml><?xml version="1.0" encoding="utf-8"?>
<formControlPr xmlns="http://schemas.microsoft.com/office/spreadsheetml/2009/9/main" objectType="Drop" dropLines="12" dropStyle="combo" dx="16" fmlaLink="AA170" fmlaRange="maturity_response_frame" noThreeD="1" sel="1" val="0"/>
</file>

<file path=xl/ctrlProps/ctrlProp844.xml><?xml version="1.0" encoding="utf-8"?>
<formControlPr xmlns="http://schemas.microsoft.com/office/spreadsheetml/2009/9/main" objectType="Drop" dropLines="12" dropStyle="combo" dx="16" fmlaLink="AA171" fmlaRange="maturity_response_frame" noThreeD="1" sel="1" val="0"/>
</file>

<file path=xl/ctrlProps/ctrlProp845.xml><?xml version="1.0" encoding="utf-8"?>
<formControlPr xmlns="http://schemas.microsoft.com/office/spreadsheetml/2009/9/main" objectType="Drop" dropLines="12" dropStyle="combo" dx="16" fmlaLink="AA172" fmlaRange="maturity_response_frame" noThreeD="1" sel="1" val="0"/>
</file>

<file path=xl/ctrlProps/ctrlProp846.xml><?xml version="1.0" encoding="utf-8"?>
<formControlPr xmlns="http://schemas.microsoft.com/office/spreadsheetml/2009/9/main" objectType="Drop" dropLines="12" dropStyle="combo" dx="16" fmlaLink="AA173" fmlaRange="maturity_response_frame" noThreeD="1" sel="1" val="0"/>
</file>

<file path=xl/ctrlProps/ctrlProp847.xml><?xml version="1.0" encoding="utf-8"?>
<formControlPr xmlns="http://schemas.microsoft.com/office/spreadsheetml/2009/9/main" objectType="Drop" dropLines="12" dropStyle="combo" dx="16" fmlaLink="AA174" fmlaRange="maturity_response_frame" noThreeD="1" sel="1" val="0"/>
</file>

<file path=xl/ctrlProps/ctrlProp848.xml><?xml version="1.0" encoding="utf-8"?>
<formControlPr xmlns="http://schemas.microsoft.com/office/spreadsheetml/2009/9/main" objectType="Drop" dropLines="12" dropStyle="combo" dx="16" fmlaLink="AA178" fmlaRange="maturity_response_frame" noThreeD="1" sel="1" val="0"/>
</file>

<file path=xl/ctrlProps/ctrlProp849.xml><?xml version="1.0" encoding="utf-8"?>
<formControlPr xmlns="http://schemas.microsoft.com/office/spreadsheetml/2009/9/main" objectType="Drop" dropLines="12" dropStyle="combo" dx="16" fmlaLink="AA179" fmlaRange="maturity_response_frame" noThreeD="1" sel="1" val="0"/>
</file>

<file path=xl/ctrlProps/ctrlProp85.xml><?xml version="1.0" encoding="utf-8"?>
<formControlPr xmlns="http://schemas.microsoft.com/office/spreadsheetml/2009/9/main" objectType="Drop" dropLines="12" dropStyle="combo" dx="16" fmlaLink="W606" fmlaRange="weighting_responses" noThreeD="1" sel="1" val="0"/>
</file>

<file path=xl/ctrlProps/ctrlProp850.xml><?xml version="1.0" encoding="utf-8"?>
<formControlPr xmlns="http://schemas.microsoft.com/office/spreadsheetml/2009/9/main" objectType="Drop" dropLines="12" dropStyle="combo" dx="16" fmlaLink="AA180" fmlaRange="maturity_response_frame" noThreeD="1" sel="1" val="0"/>
</file>

<file path=xl/ctrlProps/ctrlProp851.xml><?xml version="1.0" encoding="utf-8"?>
<formControlPr xmlns="http://schemas.microsoft.com/office/spreadsheetml/2009/9/main" objectType="Drop" dropLines="12" dropStyle="combo" dx="16" fmlaLink="AA181" fmlaRange="maturity_response_frame" noThreeD="1" sel="1" val="0"/>
</file>

<file path=xl/ctrlProps/ctrlProp852.xml><?xml version="1.0" encoding="utf-8"?>
<formControlPr xmlns="http://schemas.microsoft.com/office/spreadsheetml/2009/9/main" objectType="Drop" dropLines="12" dropStyle="combo" dx="16" fmlaLink="AA186" fmlaRange="maturity_response_frame" noThreeD="1" sel="1" val="0"/>
</file>

<file path=xl/ctrlProps/ctrlProp853.xml><?xml version="1.0" encoding="utf-8"?>
<formControlPr xmlns="http://schemas.microsoft.com/office/spreadsheetml/2009/9/main" objectType="Drop" dropLines="12" dropStyle="combo" dx="16" fmlaLink="AA187" fmlaRange="maturity_response_frame" noThreeD="1" sel="1" val="0"/>
</file>

<file path=xl/ctrlProps/ctrlProp854.xml><?xml version="1.0" encoding="utf-8"?>
<formControlPr xmlns="http://schemas.microsoft.com/office/spreadsheetml/2009/9/main" objectType="Drop" dropLines="12" dropStyle="combo" dx="16" fmlaLink="AA188" fmlaRange="maturity_response_frame" noThreeD="1" sel="1" val="0"/>
</file>

<file path=xl/ctrlProps/ctrlProp855.xml><?xml version="1.0" encoding="utf-8"?>
<formControlPr xmlns="http://schemas.microsoft.com/office/spreadsheetml/2009/9/main" objectType="Drop" dropLines="12" dropStyle="combo" dx="16" fmlaLink="AA189" fmlaRange="maturity_response_frame" noThreeD="1" sel="1" val="0"/>
</file>

<file path=xl/ctrlProps/ctrlProp856.xml><?xml version="1.0" encoding="utf-8"?>
<formControlPr xmlns="http://schemas.microsoft.com/office/spreadsheetml/2009/9/main" objectType="Drop" dropLines="12" dropStyle="combo" dx="16" fmlaLink="AA191" fmlaRange="maturity_response_frame" noThreeD="1" sel="1" val="0"/>
</file>

<file path=xl/ctrlProps/ctrlProp857.xml><?xml version="1.0" encoding="utf-8"?>
<formControlPr xmlns="http://schemas.microsoft.com/office/spreadsheetml/2009/9/main" objectType="Drop" dropLines="12" dropStyle="combo" dx="16" fmlaLink="AA192" fmlaRange="maturity_response_frame" noThreeD="1" sel="1" val="0"/>
</file>

<file path=xl/ctrlProps/ctrlProp858.xml><?xml version="1.0" encoding="utf-8"?>
<formControlPr xmlns="http://schemas.microsoft.com/office/spreadsheetml/2009/9/main" objectType="Drop" dropLines="12" dropStyle="combo" dx="16" fmlaLink="AA193" fmlaRange="maturity_response_frame" noThreeD="1" sel="1" val="0"/>
</file>

<file path=xl/ctrlProps/ctrlProp859.xml><?xml version="1.0" encoding="utf-8"?>
<formControlPr xmlns="http://schemas.microsoft.com/office/spreadsheetml/2009/9/main" objectType="Drop" dropLines="12" dropStyle="combo" dx="16" fmlaLink="AA194" fmlaRange="maturity_response_frame" noThreeD="1" sel="1" val="0"/>
</file>

<file path=xl/ctrlProps/ctrlProp86.xml><?xml version="1.0" encoding="utf-8"?>
<formControlPr xmlns="http://schemas.microsoft.com/office/spreadsheetml/2009/9/main" objectType="Drop" dropLines="12" dropStyle="combo" dx="16" fmlaLink="W613" fmlaRange="weighting_responses" noThreeD="1" sel="5" val="0"/>
</file>

<file path=xl/ctrlProps/ctrlProp860.xml><?xml version="1.0" encoding="utf-8"?>
<formControlPr xmlns="http://schemas.microsoft.com/office/spreadsheetml/2009/9/main" objectType="Drop" dropLines="12" dropStyle="combo" dx="16" fmlaLink="AA196" fmlaRange="maturity_response_frame" noThreeD="1" sel="1" val="0"/>
</file>

<file path=xl/ctrlProps/ctrlProp861.xml><?xml version="1.0" encoding="utf-8"?>
<formControlPr xmlns="http://schemas.microsoft.com/office/spreadsheetml/2009/9/main" objectType="Drop" dropLines="12" dropStyle="combo" dx="16" fmlaLink="AA197" fmlaRange="maturity_response_frame" noThreeD="1" sel="1" val="0"/>
</file>

<file path=xl/ctrlProps/ctrlProp862.xml><?xml version="1.0" encoding="utf-8"?>
<formControlPr xmlns="http://schemas.microsoft.com/office/spreadsheetml/2009/9/main" objectType="Drop" dropLines="12" dropStyle="combo" dx="16" fmlaLink="AA200" fmlaRange="maturity_response_frame" noThreeD="1" sel="1" val="0"/>
</file>

<file path=xl/ctrlProps/ctrlProp863.xml><?xml version="1.0" encoding="utf-8"?>
<formControlPr xmlns="http://schemas.microsoft.com/office/spreadsheetml/2009/9/main" objectType="Drop" dropLines="12" dropStyle="combo" dx="16" fmlaLink="AA201" fmlaRange="maturity_response_frame" noThreeD="1" sel="1" val="0"/>
</file>

<file path=xl/ctrlProps/ctrlProp864.xml><?xml version="1.0" encoding="utf-8"?>
<formControlPr xmlns="http://schemas.microsoft.com/office/spreadsheetml/2009/9/main" objectType="Drop" dropLines="12" dropStyle="combo" dx="16" fmlaLink="AA202" fmlaRange="maturity_response_frame" noThreeD="1" sel="1" val="0"/>
</file>

<file path=xl/ctrlProps/ctrlProp865.xml><?xml version="1.0" encoding="utf-8"?>
<formControlPr xmlns="http://schemas.microsoft.com/office/spreadsheetml/2009/9/main" objectType="Drop" dropLines="12" dropStyle="combo" dx="16" fmlaLink="AA203" fmlaRange="maturity_response_frame" noThreeD="1" sel="1" val="0"/>
</file>

<file path=xl/ctrlProps/ctrlProp866.xml><?xml version="1.0" encoding="utf-8"?>
<formControlPr xmlns="http://schemas.microsoft.com/office/spreadsheetml/2009/9/main" objectType="Drop" dropLines="12" dropStyle="combo" dx="16" fmlaLink="AA204" fmlaRange="maturity_response_frame" noThreeD="1" sel="1" val="0"/>
</file>

<file path=xl/ctrlProps/ctrlProp867.xml><?xml version="1.0" encoding="utf-8"?>
<formControlPr xmlns="http://schemas.microsoft.com/office/spreadsheetml/2009/9/main" objectType="Drop" dropLines="12" dropStyle="combo" dx="16" fmlaLink="AA205" fmlaRange="maturity_response_frame" noThreeD="1" sel="1" val="0"/>
</file>

<file path=xl/ctrlProps/ctrlProp868.xml><?xml version="1.0" encoding="utf-8"?>
<formControlPr xmlns="http://schemas.microsoft.com/office/spreadsheetml/2009/9/main" objectType="Drop" dropLines="12" dropStyle="combo" dx="16" fmlaLink="AA207" fmlaRange="maturity_response_frame" noThreeD="1" sel="1" val="0"/>
</file>

<file path=xl/ctrlProps/ctrlProp869.xml><?xml version="1.0" encoding="utf-8"?>
<formControlPr xmlns="http://schemas.microsoft.com/office/spreadsheetml/2009/9/main" objectType="Drop" dropLines="12" dropStyle="combo" dx="16" fmlaLink="AA208" fmlaRange="maturity_response_frame" noThreeD="1" sel="1" val="0"/>
</file>

<file path=xl/ctrlProps/ctrlProp87.xml><?xml version="1.0" encoding="utf-8"?>
<formControlPr xmlns="http://schemas.microsoft.com/office/spreadsheetml/2009/9/main" objectType="Drop" dropLines="12" dropStyle="combo" dx="16" fmlaLink="W614" fmlaRange="weighting_responses" noThreeD="1" sel="5" val="0"/>
</file>

<file path=xl/ctrlProps/ctrlProp870.xml><?xml version="1.0" encoding="utf-8"?>
<formControlPr xmlns="http://schemas.microsoft.com/office/spreadsheetml/2009/9/main" objectType="Drop" dropLines="12" dropStyle="combo" dx="16" fmlaLink="AA210" fmlaRange="maturity_response_frame" noThreeD="1" sel="1" val="0"/>
</file>

<file path=xl/ctrlProps/ctrlProp871.xml><?xml version="1.0" encoding="utf-8"?>
<formControlPr xmlns="http://schemas.microsoft.com/office/spreadsheetml/2009/9/main" objectType="Drop" dropLines="12" dropStyle="combo" dx="16" fmlaLink="AA211" fmlaRange="maturity_response_frame" noThreeD="1" sel="1" val="0"/>
</file>

<file path=xl/ctrlProps/ctrlProp872.xml><?xml version="1.0" encoding="utf-8"?>
<formControlPr xmlns="http://schemas.microsoft.com/office/spreadsheetml/2009/9/main" objectType="Drop" dropLines="12" dropStyle="combo" dx="16" fmlaLink="AA213" fmlaRange="maturity_response_frame" noThreeD="1" sel="1" val="0"/>
</file>

<file path=xl/ctrlProps/ctrlProp873.xml><?xml version="1.0" encoding="utf-8"?>
<formControlPr xmlns="http://schemas.microsoft.com/office/spreadsheetml/2009/9/main" objectType="Drop" dropLines="12" dropStyle="combo" dx="16" fmlaLink="AA214" fmlaRange="maturity_response_frame" noThreeD="1" sel="1" val="0"/>
</file>

<file path=xl/ctrlProps/ctrlProp874.xml><?xml version="1.0" encoding="utf-8"?>
<formControlPr xmlns="http://schemas.microsoft.com/office/spreadsheetml/2009/9/main" objectType="Drop" dropLines="12" dropStyle="combo" dx="16" fmlaLink="AA219" fmlaRange="maturity_response_frame" noThreeD="1" sel="1" val="0"/>
</file>

<file path=xl/ctrlProps/ctrlProp875.xml><?xml version="1.0" encoding="utf-8"?>
<formControlPr xmlns="http://schemas.microsoft.com/office/spreadsheetml/2009/9/main" objectType="Drop" dropLines="12" dropStyle="combo" dx="16" fmlaLink="AA220" fmlaRange="maturity_response_frame" noThreeD="1" sel="1" val="0"/>
</file>

<file path=xl/ctrlProps/ctrlProp876.xml><?xml version="1.0" encoding="utf-8"?>
<formControlPr xmlns="http://schemas.microsoft.com/office/spreadsheetml/2009/9/main" objectType="Drop" dropLines="12" dropStyle="combo" dx="16" fmlaLink="AA221" fmlaRange="maturity_response_frame" noThreeD="1" sel="1" val="0"/>
</file>

<file path=xl/ctrlProps/ctrlProp877.xml><?xml version="1.0" encoding="utf-8"?>
<formControlPr xmlns="http://schemas.microsoft.com/office/spreadsheetml/2009/9/main" objectType="Drop" dropLines="12" dropStyle="combo" dx="16" fmlaLink="AA222" fmlaRange="maturity_response_frame" noThreeD="1" sel="1" val="0"/>
</file>

<file path=xl/ctrlProps/ctrlProp878.xml><?xml version="1.0" encoding="utf-8"?>
<formControlPr xmlns="http://schemas.microsoft.com/office/spreadsheetml/2009/9/main" objectType="Drop" dropLines="12" dropStyle="combo" dx="16" fmlaLink="AA223" fmlaRange="maturity_response_frame" noThreeD="1" sel="1" val="0"/>
</file>

<file path=xl/ctrlProps/ctrlProp879.xml><?xml version="1.0" encoding="utf-8"?>
<formControlPr xmlns="http://schemas.microsoft.com/office/spreadsheetml/2009/9/main" objectType="Drop" dropLines="12" dropStyle="combo" dx="16" fmlaLink="AA224" fmlaRange="maturity_response_frame" noThreeD="1" sel="1" val="0"/>
</file>

<file path=xl/ctrlProps/ctrlProp88.xml><?xml version="1.0" encoding="utf-8"?>
<formControlPr xmlns="http://schemas.microsoft.com/office/spreadsheetml/2009/9/main" objectType="Drop" dropLines="12" dropStyle="combo" dx="16" fmlaLink="W626" fmlaRange="weighting_responses" noThreeD="1" sel="5" val="0"/>
</file>

<file path=xl/ctrlProps/ctrlProp880.xml><?xml version="1.0" encoding="utf-8"?>
<formControlPr xmlns="http://schemas.microsoft.com/office/spreadsheetml/2009/9/main" objectType="Drop" dropLines="12" dropStyle="combo" dx="16" fmlaLink="AA225" fmlaRange="maturity_response_frame" noThreeD="1" sel="1" val="0"/>
</file>

<file path=xl/ctrlProps/ctrlProp881.xml><?xml version="1.0" encoding="utf-8"?>
<formControlPr xmlns="http://schemas.microsoft.com/office/spreadsheetml/2009/9/main" objectType="Drop" dropLines="12" dropStyle="combo" dx="16" fmlaLink="AA226" fmlaRange="maturity_response_frame" noThreeD="1" sel="1" val="0"/>
</file>

<file path=xl/ctrlProps/ctrlProp882.xml><?xml version="1.0" encoding="utf-8"?>
<formControlPr xmlns="http://schemas.microsoft.com/office/spreadsheetml/2009/9/main" objectType="Drop" dropLines="12" dropStyle="combo" dx="16" fmlaLink="AA228" fmlaRange="maturity_response_frame" noThreeD="1" sel="1" val="0"/>
</file>

<file path=xl/ctrlProps/ctrlProp883.xml><?xml version="1.0" encoding="utf-8"?>
<formControlPr xmlns="http://schemas.microsoft.com/office/spreadsheetml/2009/9/main" objectType="Drop" dropLines="12" dropStyle="combo" dx="16" fmlaLink="AA229" fmlaRange="maturity_response_frame" noThreeD="1" sel="1" val="0"/>
</file>

<file path=xl/ctrlProps/ctrlProp884.xml><?xml version="1.0" encoding="utf-8"?>
<formControlPr xmlns="http://schemas.microsoft.com/office/spreadsheetml/2009/9/main" objectType="Drop" dropLines="12" dropStyle="combo" dx="16" fmlaLink="AA230" fmlaRange="maturity_response_frame" noThreeD="1" sel="1" val="0"/>
</file>

<file path=xl/ctrlProps/ctrlProp885.xml><?xml version="1.0" encoding="utf-8"?>
<formControlPr xmlns="http://schemas.microsoft.com/office/spreadsheetml/2009/9/main" objectType="Drop" dropLines="12" dropStyle="combo" dx="16" fmlaLink="AA231" fmlaRange="maturity_response_frame" noThreeD="1" sel="1" val="0"/>
</file>

<file path=xl/ctrlProps/ctrlProp886.xml><?xml version="1.0" encoding="utf-8"?>
<formControlPr xmlns="http://schemas.microsoft.com/office/spreadsheetml/2009/9/main" objectType="Drop" dropLines="12" dropStyle="combo" dx="16" fmlaLink="AA232" fmlaRange="maturity_response_frame" noThreeD="1" sel="1" val="0"/>
</file>

<file path=xl/ctrlProps/ctrlProp887.xml><?xml version="1.0" encoding="utf-8"?>
<formControlPr xmlns="http://schemas.microsoft.com/office/spreadsheetml/2009/9/main" objectType="Drop" dropLines="12" dropStyle="combo" dx="16" fmlaLink="AA233" fmlaRange="maturity_response_frame" noThreeD="1" sel="1" val="0"/>
</file>

<file path=xl/ctrlProps/ctrlProp888.xml><?xml version="1.0" encoding="utf-8"?>
<formControlPr xmlns="http://schemas.microsoft.com/office/spreadsheetml/2009/9/main" objectType="Drop" dropLines="12" dropStyle="combo" dx="16" fmlaLink="AA237" fmlaRange="maturity_response_frame" noThreeD="1" sel="1" val="0"/>
</file>

<file path=xl/ctrlProps/ctrlProp889.xml><?xml version="1.0" encoding="utf-8"?>
<formControlPr xmlns="http://schemas.microsoft.com/office/spreadsheetml/2009/9/main" objectType="Drop" dropLines="12" dropStyle="combo" dx="16" fmlaLink="AA238" fmlaRange="maturity_response_frame" noThreeD="1" sel="1" val="0"/>
</file>

<file path=xl/ctrlProps/ctrlProp89.xml><?xml version="1.0" encoding="utf-8"?>
<formControlPr xmlns="http://schemas.microsoft.com/office/spreadsheetml/2009/9/main" objectType="Drop" dropLines="12" dropStyle="combo" dx="16" fmlaLink="W628" fmlaRange="weighting_responses" noThreeD="1" sel="3" val="0"/>
</file>

<file path=xl/ctrlProps/ctrlProp890.xml><?xml version="1.0" encoding="utf-8"?>
<formControlPr xmlns="http://schemas.microsoft.com/office/spreadsheetml/2009/9/main" objectType="Drop" dropLines="12" dropStyle="combo" dx="16" fmlaLink="AA239" fmlaRange="maturity_response_frame" noThreeD="1" sel="1" val="0"/>
</file>

<file path=xl/ctrlProps/ctrlProp891.xml><?xml version="1.0" encoding="utf-8"?>
<formControlPr xmlns="http://schemas.microsoft.com/office/spreadsheetml/2009/9/main" objectType="Drop" dropLines="12" dropStyle="combo" dx="16" fmlaLink="AA241" fmlaRange="maturity_response_frame" noThreeD="1" sel="1" val="0"/>
</file>

<file path=xl/ctrlProps/ctrlProp892.xml><?xml version="1.0" encoding="utf-8"?>
<formControlPr xmlns="http://schemas.microsoft.com/office/spreadsheetml/2009/9/main" objectType="Drop" dropLines="12" dropStyle="combo" dx="16" fmlaLink="AA242" fmlaRange="maturity_response_frame" noThreeD="1" sel="1" val="0"/>
</file>

<file path=xl/ctrlProps/ctrlProp893.xml><?xml version="1.0" encoding="utf-8"?>
<formControlPr xmlns="http://schemas.microsoft.com/office/spreadsheetml/2009/9/main" objectType="Drop" dropLines="12" dropStyle="combo" dx="16" fmlaLink="AA243" fmlaRange="maturity_response_frame" noThreeD="1" sel="1" val="0"/>
</file>

<file path=xl/ctrlProps/ctrlProp894.xml><?xml version="1.0" encoding="utf-8"?>
<formControlPr xmlns="http://schemas.microsoft.com/office/spreadsheetml/2009/9/main" objectType="Drop" dropLines="12" dropStyle="combo" dx="16" fmlaLink="AA244" fmlaRange="maturity_response_frame" noThreeD="1" sel="1" val="0"/>
</file>

<file path=xl/ctrlProps/ctrlProp895.xml><?xml version="1.0" encoding="utf-8"?>
<formControlPr xmlns="http://schemas.microsoft.com/office/spreadsheetml/2009/9/main" objectType="Drop" dropLines="12" dropStyle="combo" dx="16" fmlaLink="AA245" fmlaRange="maturity_response_frame" noThreeD="1" sel="1" val="0"/>
</file>

<file path=xl/ctrlProps/ctrlProp896.xml><?xml version="1.0" encoding="utf-8"?>
<formControlPr xmlns="http://schemas.microsoft.com/office/spreadsheetml/2009/9/main" objectType="Drop" dropLines="12" dropStyle="combo" dx="16" fmlaLink="AA247" fmlaRange="maturity_response_frame" noThreeD="1" sel="1" val="0"/>
</file>

<file path=xl/ctrlProps/ctrlProp897.xml><?xml version="1.0" encoding="utf-8"?>
<formControlPr xmlns="http://schemas.microsoft.com/office/spreadsheetml/2009/9/main" objectType="Drop" dropLines="12" dropStyle="combo" dx="16" fmlaLink="AA248" fmlaRange="maturity_response_frame" noThreeD="1" sel="1" val="0"/>
</file>

<file path=xl/ctrlProps/ctrlProp898.xml><?xml version="1.0" encoding="utf-8"?>
<formControlPr xmlns="http://schemas.microsoft.com/office/spreadsheetml/2009/9/main" objectType="Drop" dropLines="12" dropStyle="combo" dx="16" fmlaLink="AA249" fmlaRange="maturity_response_frame" noThreeD="1" sel="1" val="0"/>
</file>

<file path=xl/ctrlProps/ctrlProp899.xml><?xml version="1.0" encoding="utf-8"?>
<formControlPr xmlns="http://schemas.microsoft.com/office/spreadsheetml/2009/9/main" objectType="Drop" dropLines="12" dropStyle="combo" dx="16" fmlaLink="AA250" fmlaRange="maturity_response_frame" noThreeD="1" sel="1" val="0"/>
</file>

<file path=xl/ctrlProps/ctrlProp9.xml><?xml version="1.0" encoding="utf-8"?>
<formControlPr xmlns="http://schemas.microsoft.com/office/spreadsheetml/2009/9/main" objectType="Drop" dropLines="12" dropStyle="combo" dx="16" fmlaLink="W34" fmlaRange="weighting_responses" noThreeD="1" sel="1" val="0"/>
</file>

<file path=xl/ctrlProps/ctrlProp90.xml><?xml version="1.0" encoding="utf-8"?>
<formControlPr xmlns="http://schemas.microsoft.com/office/spreadsheetml/2009/9/main" objectType="Drop" dropLines="12" dropStyle="combo" dx="16" fmlaLink="W629" fmlaRange="weighting_responses" noThreeD="1" sel="4" val="0"/>
</file>

<file path=xl/ctrlProps/ctrlProp900.xml><?xml version="1.0" encoding="utf-8"?>
<formControlPr xmlns="http://schemas.microsoft.com/office/spreadsheetml/2009/9/main" objectType="Drop" dropLines="12" dropStyle="combo" dx="16" fmlaLink="AA251" fmlaRange="maturity_response_frame" noThreeD="1" sel="1" val="0"/>
</file>

<file path=xl/ctrlProps/ctrlProp901.xml><?xml version="1.0" encoding="utf-8"?>
<formControlPr xmlns="http://schemas.microsoft.com/office/spreadsheetml/2009/9/main" objectType="Drop" dropLines="12" dropStyle="combo" dx="16" fmlaLink="AA252" fmlaRange="maturity_response_frame" noThreeD="1" sel="1" val="0"/>
</file>

<file path=xl/ctrlProps/ctrlProp902.xml><?xml version="1.0" encoding="utf-8"?>
<formControlPr xmlns="http://schemas.microsoft.com/office/spreadsheetml/2009/9/main" objectType="Drop" dropLines="12" dropStyle="combo" dx="16" fmlaLink="AA253" fmlaRange="maturity_response_frame" noThreeD="1" sel="1" val="0"/>
</file>

<file path=xl/ctrlProps/ctrlProp903.xml><?xml version="1.0" encoding="utf-8"?>
<formControlPr xmlns="http://schemas.microsoft.com/office/spreadsheetml/2009/9/main" objectType="Drop" dropLines="12" dropStyle="combo" dx="16" fmlaLink="AA255" fmlaRange="maturity_response_frame" noThreeD="1" sel="1" val="0"/>
</file>

<file path=xl/ctrlProps/ctrlProp904.xml><?xml version="1.0" encoding="utf-8"?>
<formControlPr xmlns="http://schemas.microsoft.com/office/spreadsheetml/2009/9/main" objectType="Drop" dropLines="12" dropStyle="combo" dx="16" fmlaLink="AA256" fmlaRange="maturity_response_frame" noThreeD="1" sel="1" val="0"/>
</file>

<file path=xl/ctrlProps/ctrlProp905.xml><?xml version="1.0" encoding="utf-8"?>
<formControlPr xmlns="http://schemas.microsoft.com/office/spreadsheetml/2009/9/main" objectType="Drop" dropLines="12" dropStyle="combo" dx="16" fmlaLink="AA257" fmlaRange="maturity_response_frame" noThreeD="1" sel="1" val="0"/>
</file>

<file path=xl/ctrlProps/ctrlProp906.xml><?xml version="1.0" encoding="utf-8"?>
<formControlPr xmlns="http://schemas.microsoft.com/office/spreadsheetml/2009/9/main" objectType="Drop" dropLines="12" dropStyle="combo" dx="16" fmlaLink="AA260" fmlaRange="maturity_response_frame" noThreeD="1" sel="1" val="0"/>
</file>

<file path=xl/ctrlProps/ctrlProp907.xml><?xml version="1.0" encoding="utf-8"?>
<formControlPr xmlns="http://schemas.microsoft.com/office/spreadsheetml/2009/9/main" objectType="Drop" dropLines="12" dropStyle="combo" dx="16" fmlaLink="AA261" fmlaRange="maturity_response_frame" noThreeD="1" sel="1" val="0"/>
</file>

<file path=xl/ctrlProps/ctrlProp908.xml><?xml version="1.0" encoding="utf-8"?>
<formControlPr xmlns="http://schemas.microsoft.com/office/spreadsheetml/2009/9/main" objectType="Drop" dropLines="12" dropStyle="combo" dx="16" fmlaLink="AA263" fmlaRange="maturity_response_frame" noThreeD="1" sel="1" val="0"/>
</file>

<file path=xl/ctrlProps/ctrlProp909.xml><?xml version="1.0" encoding="utf-8"?>
<formControlPr xmlns="http://schemas.microsoft.com/office/spreadsheetml/2009/9/main" objectType="Drop" dropLines="12" dropStyle="combo" dx="16" fmlaLink="AA264" fmlaRange="maturity_response_frame" noThreeD="1" sel="1" val="0"/>
</file>

<file path=xl/ctrlProps/ctrlProp91.xml><?xml version="1.0" encoding="utf-8"?>
<formControlPr xmlns="http://schemas.microsoft.com/office/spreadsheetml/2009/9/main" objectType="Drop" dropLines="12" dropStyle="combo" dx="16" fmlaLink="W639" fmlaRange="weighting_responses" noThreeD="1" sel="5" val="0"/>
</file>

<file path=xl/ctrlProps/ctrlProp910.xml><?xml version="1.0" encoding="utf-8"?>
<formControlPr xmlns="http://schemas.microsoft.com/office/spreadsheetml/2009/9/main" objectType="Drop" dropLines="12" dropStyle="combo" dx="16" fmlaLink="AA266" fmlaRange="maturity_response_frame" noThreeD="1" sel="1" val="0"/>
</file>

<file path=xl/ctrlProps/ctrlProp911.xml><?xml version="1.0" encoding="utf-8"?>
<formControlPr xmlns="http://schemas.microsoft.com/office/spreadsheetml/2009/9/main" objectType="Drop" dropLines="12" dropStyle="combo" dx="16" fmlaLink="AA267" fmlaRange="maturity_response_frame" noThreeD="1" sel="1" val="0"/>
</file>

<file path=xl/ctrlProps/ctrlProp912.xml><?xml version="1.0" encoding="utf-8"?>
<formControlPr xmlns="http://schemas.microsoft.com/office/spreadsheetml/2009/9/main" objectType="Drop" dropLines="12" dropStyle="combo" dx="16" fmlaLink="AA130" fmlaRange="maturity_response_frame" noThreeD="1" sel="1" val="0"/>
</file>

<file path=xl/ctrlProps/ctrlProp913.xml><?xml version="1.0" encoding="utf-8"?>
<formControlPr xmlns="http://schemas.microsoft.com/office/spreadsheetml/2009/9/main" objectType="Drop" dropLines="12" dropStyle="combo" dx="16" fmlaLink="AA9" fmlaRange="maturity_response_frame" noThreeD="1" sel="1" val="0"/>
</file>

<file path=xl/ctrlProps/ctrlProp914.xml><?xml version="1.0" encoding="utf-8"?>
<formControlPr xmlns="http://schemas.microsoft.com/office/spreadsheetml/2009/9/main" objectType="Drop" dropLines="12" dropStyle="combo" dx="16" fmlaLink="AA10" fmlaRange="maturity_response_frame" noThreeD="1" sel="1" val="0"/>
</file>

<file path=xl/ctrlProps/ctrlProp915.xml><?xml version="1.0" encoding="utf-8"?>
<formControlPr xmlns="http://schemas.microsoft.com/office/spreadsheetml/2009/9/main" objectType="Drop" dropLines="12" dropStyle="combo" dx="16" fmlaLink="AA11" fmlaRange="maturity_response_frame" noThreeD="1" sel="1" val="0"/>
</file>

<file path=xl/ctrlProps/ctrlProp916.xml><?xml version="1.0" encoding="utf-8"?>
<formControlPr xmlns="http://schemas.microsoft.com/office/spreadsheetml/2009/9/main" objectType="Drop" dropLines="12" dropStyle="combo" dx="16" fmlaLink="AA12" fmlaRange="maturity_response_frame" noThreeD="1" sel="1" val="0"/>
</file>

<file path=xl/ctrlProps/ctrlProp917.xml><?xml version="1.0" encoding="utf-8"?>
<formControlPr xmlns="http://schemas.microsoft.com/office/spreadsheetml/2009/9/main" objectType="Drop" dropLines="12" dropStyle="combo" dx="16" fmlaLink="AA13" fmlaRange="maturity_response_frame" noThreeD="1" sel="1" val="0"/>
</file>

<file path=xl/ctrlProps/ctrlProp918.xml><?xml version="1.0" encoding="utf-8"?>
<formControlPr xmlns="http://schemas.microsoft.com/office/spreadsheetml/2009/9/main" objectType="Drop" dropLines="12" dropStyle="combo" dx="16" fmlaLink="AA14" fmlaRange="maturity_response_frame" noThreeD="1" sel="1" val="0"/>
</file>

<file path=xl/ctrlProps/ctrlProp919.xml><?xml version="1.0" encoding="utf-8"?>
<formControlPr xmlns="http://schemas.microsoft.com/office/spreadsheetml/2009/9/main" objectType="Drop" dropLines="12" dropStyle="combo" dx="16" fmlaLink="AA15" fmlaRange="maturity_response_frame" noThreeD="1" sel="1" val="0"/>
</file>

<file path=xl/ctrlProps/ctrlProp92.xml><?xml version="1.0" encoding="utf-8"?>
<formControlPr xmlns="http://schemas.microsoft.com/office/spreadsheetml/2009/9/main" objectType="Drop" dropLines="12" dropStyle="combo" dx="16" fmlaLink="W642" fmlaRange="weighting_responses" noThreeD="1" sel="5" val="0"/>
</file>

<file path=xl/ctrlProps/ctrlProp920.xml><?xml version="1.0" encoding="utf-8"?>
<formControlPr xmlns="http://schemas.microsoft.com/office/spreadsheetml/2009/9/main" objectType="Drop" dropLines="12" dropStyle="combo" dx="16" fmlaLink="AA16" fmlaRange="maturity_response_frame" noThreeD="1" sel="1" val="0"/>
</file>

<file path=xl/ctrlProps/ctrlProp921.xml><?xml version="1.0" encoding="utf-8"?>
<formControlPr xmlns="http://schemas.microsoft.com/office/spreadsheetml/2009/9/main" objectType="Drop" dropLines="12" dropStyle="combo" dx="16" fmlaLink="AA17" fmlaRange="maturity_response_frame" noThreeD="1" sel="1" val="0"/>
</file>

<file path=xl/ctrlProps/ctrlProp922.xml><?xml version="1.0" encoding="utf-8"?>
<formControlPr xmlns="http://schemas.microsoft.com/office/spreadsheetml/2009/9/main" objectType="Drop" dropLines="12" dropStyle="combo" dx="16" fmlaLink="AA18" fmlaRange="maturity_response_frame" noThreeD="1" sel="1" val="0"/>
</file>

<file path=xl/ctrlProps/ctrlProp923.xml><?xml version="1.0" encoding="utf-8"?>
<formControlPr xmlns="http://schemas.microsoft.com/office/spreadsheetml/2009/9/main" objectType="Drop" dropLines="12" dropStyle="combo" dx="16" fmlaLink="AA19" fmlaRange="maturity_response_frame" noThreeD="1" sel="1" val="0"/>
</file>

<file path=xl/ctrlProps/ctrlProp924.xml><?xml version="1.0" encoding="utf-8"?>
<formControlPr xmlns="http://schemas.microsoft.com/office/spreadsheetml/2009/9/main" objectType="Drop" dropLines="12" dropStyle="combo" dx="16" fmlaLink="AA21" fmlaRange="maturity_response_frame" noThreeD="1" sel="1" val="0"/>
</file>

<file path=xl/ctrlProps/ctrlProp925.xml><?xml version="1.0" encoding="utf-8"?>
<formControlPr xmlns="http://schemas.microsoft.com/office/spreadsheetml/2009/9/main" objectType="Drop" dropLines="12" dropStyle="combo" dx="16" fmlaLink="AA28" fmlaRange="maturity_response_frame" noThreeD="1" sel="1" val="0"/>
</file>

<file path=xl/ctrlProps/ctrlProp926.xml><?xml version="1.0" encoding="utf-8"?>
<formControlPr xmlns="http://schemas.microsoft.com/office/spreadsheetml/2009/9/main" objectType="Drop" dropLines="12" dropStyle="combo" dx="16" fmlaLink="AA29" fmlaRange="maturity_response_frame" noThreeD="1" sel="1" val="0"/>
</file>

<file path=xl/ctrlProps/ctrlProp927.xml><?xml version="1.0" encoding="utf-8"?>
<formControlPr xmlns="http://schemas.microsoft.com/office/spreadsheetml/2009/9/main" objectType="Drop" dropLines="12" dropStyle="combo" dx="16" fmlaLink="AA34" fmlaRange="maturity_response_frame" noThreeD="1" sel="1" val="0"/>
</file>

<file path=xl/ctrlProps/ctrlProp928.xml><?xml version="1.0" encoding="utf-8"?>
<formControlPr xmlns="http://schemas.microsoft.com/office/spreadsheetml/2009/9/main" objectType="Drop" dropLines="12" dropStyle="combo" dx="16" fmlaLink="AA35" fmlaRange="maturity_response_frame" noThreeD="1" sel="1" val="0"/>
</file>

<file path=xl/ctrlProps/ctrlProp929.xml><?xml version="1.0" encoding="utf-8"?>
<formControlPr xmlns="http://schemas.microsoft.com/office/spreadsheetml/2009/9/main" objectType="Drop" dropLines="12" dropStyle="combo" dx="16" fmlaLink="AA37" fmlaRange="maturity_response_frame" noThreeD="1" sel="1" val="0"/>
</file>

<file path=xl/ctrlProps/ctrlProp93.xml><?xml version="1.0" encoding="utf-8"?>
<formControlPr xmlns="http://schemas.microsoft.com/office/spreadsheetml/2009/9/main" objectType="Drop" dropLines="12" dropStyle="combo" dx="16" fmlaLink="W12" fmlaRange="weighting_responses" noThreeD="1" sel="3" val="0"/>
</file>

<file path=xl/ctrlProps/ctrlProp930.xml><?xml version="1.0" encoding="utf-8"?>
<formControlPr xmlns="http://schemas.microsoft.com/office/spreadsheetml/2009/9/main" objectType="Drop" dropLines="12" dropStyle="combo" dx="16" fmlaLink="AA38" fmlaRange="maturity_response_frame" noThreeD="1" sel="1" val="0"/>
</file>

<file path=xl/ctrlProps/ctrlProp931.xml><?xml version="1.0" encoding="utf-8"?>
<formControlPr xmlns="http://schemas.microsoft.com/office/spreadsheetml/2009/9/main" objectType="Drop" dropLines="12" dropStyle="combo" dx="16" fmlaLink="AA55" fmlaRange="maturity_response_frame" noThreeD="1" sel="1" val="0"/>
</file>

<file path=xl/ctrlProps/ctrlProp932.xml><?xml version="1.0" encoding="utf-8"?>
<formControlPr xmlns="http://schemas.microsoft.com/office/spreadsheetml/2009/9/main" objectType="Drop" dropLines="12" dropStyle="combo" dx="16" fmlaLink="AA56" fmlaRange="maturity_response_frame" noThreeD="1" sel="1" val="0"/>
</file>

<file path=xl/ctrlProps/ctrlProp933.xml><?xml version="1.0" encoding="utf-8"?>
<formControlPr xmlns="http://schemas.microsoft.com/office/spreadsheetml/2009/9/main" objectType="Drop" dropLines="12" dropStyle="combo" dx="16" fmlaLink="AA57" fmlaRange="maturity_response_frame" noThreeD="1" sel="1" val="0"/>
</file>

<file path=xl/ctrlProps/ctrlProp934.xml><?xml version="1.0" encoding="utf-8"?>
<formControlPr xmlns="http://schemas.microsoft.com/office/spreadsheetml/2009/9/main" objectType="Drop" dropLines="12" dropStyle="combo" dx="16" fmlaLink="AA59" fmlaRange="maturity_response_frame" noThreeD="1" sel="1" val="0"/>
</file>

<file path=xl/ctrlProps/ctrlProp935.xml><?xml version="1.0" encoding="utf-8"?>
<formControlPr xmlns="http://schemas.microsoft.com/office/spreadsheetml/2009/9/main" objectType="Drop" dropLines="12" dropStyle="combo" dx="16" fmlaLink="AA71" fmlaRange="maturity_response_frame" noThreeD="1" sel="1" val="0"/>
</file>

<file path=xl/ctrlProps/ctrlProp936.xml><?xml version="1.0" encoding="utf-8"?>
<formControlPr xmlns="http://schemas.microsoft.com/office/spreadsheetml/2009/9/main" objectType="Drop" dropLines="12" dropStyle="combo" dx="16" fmlaLink="AA84" fmlaRange="maturity_response_frame" noThreeD="1" sel="1" val="0"/>
</file>

<file path=xl/ctrlProps/ctrlProp937.xml><?xml version="1.0" encoding="utf-8"?>
<formControlPr xmlns="http://schemas.microsoft.com/office/spreadsheetml/2009/9/main" objectType="Drop" dropLines="12" dropStyle="combo" dx="16" fmlaLink="AA91" fmlaRange="maturity_response_frame" noThreeD="1" sel="1" val="0"/>
</file>

<file path=xl/ctrlProps/ctrlProp938.xml><?xml version="1.0" encoding="utf-8"?>
<formControlPr xmlns="http://schemas.microsoft.com/office/spreadsheetml/2009/9/main" objectType="Drop" dropLines="12" dropStyle="combo" dx="16" fmlaLink="AA92" fmlaRange="maturity_response_frame" noThreeD="1" sel="1" val="0"/>
</file>

<file path=xl/ctrlProps/ctrlProp939.xml><?xml version="1.0" encoding="utf-8"?>
<formControlPr xmlns="http://schemas.microsoft.com/office/spreadsheetml/2009/9/main" objectType="Drop" dropLines="12" dropStyle="combo" dx="16" fmlaLink="AA104" fmlaRange="maturity_response_frame" noThreeD="1" sel="1" val="0"/>
</file>

<file path=xl/ctrlProps/ctrlProp94.xml><?xml version="1.0" encoding="utf-8"?>
<formControlPr xmlns="http://schemas.microsoft.com/office/spreadsheetml/2009/9/main" objectType="Drop" dropLines="12" dropStyle="combo" dx="16" fmlaLink="W13" fmlaRange="weighting_responses" noThreeD="1" sel="3" val="0"/>
</file>

<file path=xl/ctrlProps/ctrlProp940.xml><?xml version="1.0" encoding="utf-8"?>
<formControlPr xmlns="http://schemas.microsoft.com/office/spreadsheetml/2009/9/main" objectType="Drop" dropLines="12" dropStyle="combo" dx="16" fmlaLink="AA106" fmlaRange="maturity_response_frame" noThreeD="1" sel="1" val="0"/>
</file>

<file path=xl/ctrlProps/ctrlProp941.xml><?xml version="1.0" encoding="utf-8"?>
<formControlPr xmlns="http://schemas.microsoft.com/office/spreadsheetml/2009/9/main" objectType="Drop" dropLines="12" dropStyle="combo" dx="16" fmlaLink="AA107" fmlaRange="maturity_response_frame" noThreeD="1" sel="1" val="0"/>
</file>

<file path=xl/ctrlProps/ctrlProp942.xml><?xml version="1.0" encoding="utf-8"?>
<formControlPr xmlns="http://schemas.microsoft.com/office/spreadsheetml/2009/9/main" objectType="Drop" dropLines="12" dropStyle="combo" dx="16" fmlaLink="AA117" fmlaRange="maturity_response_frame" noThreeD="1" sel="1" val="0"/>
</file>

<file path=xl/ctrlProps/ctrlProp943.xml><?xml version="1.0" encoding="utf-8"?>
<formControlPr xmlns="http://schemas.microsoft.com/office/spreadsheetml/2009/9/main" objectType="Drop" dropLines="12" dropStyle="combo" dx="16" fmlaLink="AA120" fmlaRange="maturity_response_frame" noThreeD="1" sel="1" val="0"/>
</file>

<file path=xl/ctrlProps/ctrlProp944.xml><?xml version="1.0" encoding="utf-8"?>
<formControlPr xmlns="http://schemas.microsoft.com/office/spreadsheetml/2009/9/main" objectType="Drop" dropLines="12" dropStyle="combo" dx="16" fmlaLink="AA23" fmlaRange="maturity_response_frame" noThreeD="1" sel="1" val="0"/>
</file>

<file path=xl/ctrlProps/ctrlProp945.xml><?xml version="1.0" encoding="utf-8"?>
<formControlPr xmlns="http://schemas.microsoft.com/office/spreadsheetml/2009/9/main" objectType="Drop" dropLines="12" dropStyle="combo" dx="16" fmlaLink="AA24" fmlaRange="maturity_response_frame" noThreeD="1" sel="1" val="0"/>
</file>

<file path=xl/ctrlProps/ctrlProp946.xml><?xml version="1.0" encoding="utf-8"?>
<formControlPr xmlns="http://schemas.microsoft.com/office/spreadsheetml/2009/9/main" objectType="Drop" dropLines="12" dropStyle="combo" dx="16" fmlaLink="AA25" fmlaRange="maturity_response_frame" noThreeD="1" sel="1" val="0"/>
</file>

<file path=xl/ctrlProps/ctrlProp947.xml><?xml version="1.0" encoding="utf-8"?>
<formControlPr xmlns="http://schemas.microsoft.com/office/spreadsheetml/2009/9/main" objectType="Drop" dropLines="12" dropStyle="combo" dx="16" fmlaLink="AA26" fmlaRange="maturity_response_frame" noThreeD="1" sel="1" val="0"/>
</file>

<file path=xl/ctrlProps/ctrlProp948.xml><?xml version="1.0" encoding="utf-8"?>
<formControlPr xmlns="http://schemas.microsoft.com/office/spreadsheetml/2009/9/main" objectType="Drop" dropLines="12" dropStyle="combo" dx="16" fmlaLink="AA27" fmlaRange="maturity_response_frame" noThreeD="1" sel="1" val="0"/>
</file>

<file path=xl/ctrlProps/ctrlProp949.xml><?xml version="1.0" encoding="utf-8"?>
<formControlPr xmlns="http://schemas.microsoft.com/office/spreadsheetml/2009/9/main" objectType="Drop" dropLines="12" dropStyle="combo" dx="16" fmlaLink="AA31" fmlaRange="maturity_response_frame" noThreeD="1" sel="1" val="0"/>
</file>

<file path=xl/ctrlProps/ctrlProp95.xml><?xml version="1.0" encoding="utf-8"?>
<formControlPr xmlns="http://schemas.microsoft.com/office/spreadsheetml/2009/9/main" objectType="Drop" dropLines="12" dropStyle="combo" dx="16" fmlaLink="W14" fmlaRange="weighting_responses" noThreeD="1" sel="3" val="0"/>
</file>

<file path=xl/ctrlProps/ctrlProp950.xml><?xml version="1.0" encoding="utf-8"?>
<formControlPr xmlns="http://schemas.microsoft.com/office/spreadsheetml/2009/9/main" objectType="Drop" dropLines="12" dropStyle="combo" dx="16" fmlaLink="AA32" fmlaRange="maturity_response_frame" noThreeD="1" sel="1" val="0"/>
</file>

<file path=xl/ctrlProps/ctrlProp951.xml><?xml version="1.0" encoding="utf-8"?>
<formControlPr xmlns="http://schemas.microsoft.com/office/spreadsheetml/2009/9/main" objectType="Drop" dropLines="12" dropStyle="combo" dx="16" fmlaLink="AA33" fmlaRange="maturity_response_frame" noThreeD="1" sel="1" val="0"/>
</file>

<file path=xl/ctrlProps/ctrlProp952.xml><?xml version="1.0" encoding="utf-8"?>
<formControlPr xmlns="http://schemas.microsoft.com/office/spreadsheetml/2009/9/main" objectType="Drop" dropLines="12" dropStyle="combo" dx="16" fmlaLink="AA40" fmlaRange="maturity_response_frame" noThreeD="1" sel="1" val="0"/>
</file>

<file path=xl/ctrlProps/ctrlProp953.xml><?xml version="1.0" encoding="utf-8"?>
<formControlPr xmlns="http://schemas.microsoft.com/office/spreadsheetml/2009/9/main" objectType="Drop" dropLines="12" dropStyle="combo" dx="16" fmlaLink="AA41" fmlaRange="maturity_response_frame" noThreeD="1" sel="1" val="0"/>
</file>

<file path=xl/ctrlProps/ctrlProp954.xml><?xml version="1.0" encoding="utf-8"?>
<formControlPr xmlns="http://schemas.microsoft.com/office/spreadsheetml/2009/9/main" objectType="Drop" dropLines="12" dropStyle="combo" dx="16" fmlaLink="AA42" fmlaRange="maturity_response_frame" noThreeD="1" sel="1" val="0"/>
</file>

<file path=xl/ctrlProps/ctrlProp955.xml><?xml version="1.0" encoding="utf-8"?>
<formControlPr xmlns="http://schemas.microsoft.com/office/spreadsheetml/2009/9/main" objectType="Drop" dropLines="12" dropStyle="combo" dx="16" fmlaLink="AA43" fmlaRange="maturity_response_frame" noThreeD="1" sel="1" val="0"/>
</file>

<file path=xl/ctrlProps/ctrlProp956.xml><?xml version="1.0" encoding="utf-8"?>
<formControlPr xmlns="http://schemas.microsoft.com/office/spreadsheetml/2009/9/main" objectType="Drop" dropLines="12" dropStyle="combo" dx="16" fmlaLink="AA44" fmlaRange="maturity_response_frame" noThreeD="1" sel="1" val="0"/>
</file>

<file path=xl/ctrlProps/ctrlProp957.xml><?xml version="1.0" encoding="utf-8"?>
<formControlPr xmlns="http://schemas.microsoft.com/office/spreadsheetml/2009/9/main" objectType="Drop" dropLines="12" dropStyle="combo" dx="16" fmlaLink="AA45" fmlaRange="maturity_response_frame" noThreeD="1" sel="1" val="0"/>
</file>

<file path=xl/ctrlProps/ctrlProp958.xml><?xml version="1.0" encoding="utf-8"?>
<formControlPr xmlns="http://schemas.microsoft.com/office/spreadsheetml/2009/9/main" objectType="Drop" dropLines="12" dropStyle="combo" dx="16" fmlaLink="AA46" fmlaRange="maturity_response_frame" noThreeD="1" sel="1" val="0"/>
</file>

<file path=xl/ctrlProps/ctrlProp959.xml><?xml version="1.0" encoding="utf-8"?>
<formControlPr xmlns="http://schemas.microsoft.com/office/spreadsheetml/2009/9/main" objectType="Drop" dropLines="12" dropStyle="combo" dx="16" fmlaLink="AA47" fmlaRange="maturity_response_frame" noThreeD="1" sel="1" val="0"/>
</file>

<file path=xl/ctrlProps/ctrlProp96.xml><?xml version="1.0" encoding="utf-8"?>
<formControlPr xmlns="http://schemas.microsoft.com/office/spreadsheetml/2009/9/main" objectType="Drop" dropLines="12" dropStyle="combo" dx="16" fmlaLink="W16" fmlaRange="weighting_responses" noThreeD="1" sel="3" val="0"/>
</file>

<file path=xl/ctrlProps/ctrlProp960.xml><?xml version="1.0" encoding="utf-8"?>
<formControlPr xmlns="http://schemas.microsoft.com/office/spreadsheetml/2009/9/main" objectType="Drop" dropLines="12" dropStyle="combo" dx="16" fmlaLink="AA48" fmlaRange="maturity_response_frame" noThreeD="1" sel="1" val="0"/>
</file>

<file path=xl/ctrlProps/ctrlProp961.xml><?xml version="1.0" encoding="utf-8"?>
<formControlPr xmlns="http://schemas.microsoft.com/office/spreadsheetml/2009/9/main" objectType="Drop" dropLines="12" dropStyle="combo" dx="16" fmlaLink="AA50" fmlaRange="maturity_response_frame" noThreeD="1" sel="1" val="0"/>
</file>

<file path=xl/ctrlProps/ctrlProp962.xml><?xml version="1.0" encoding="utf-8"?>
<formControlPr xmlns="http://schemas.microsoft.com/office/spreadsheetml/2009/9/main" objectType="Drop" dropLines="12" dropStyle="combo" dx="16" fmlaLink="AA51" fmlaRange="maturity_response_frame" noThreeD="1" sel="1" val="0"/>
</file>

<file path=xl/ctrlProps/ctrlProp963.xml><?xml version="1.0" encoding="utf-8"?>
<formControlPr xmlns="http://schemas.microsoft.com/office/spreadsheetml/2009/9/main" objectType="Drop" dropLines="12" dropStyle="combo" dx="16" fmlaLink="AA52" fmlaRange="maturity_response_frame" noThreeD="1" sel="1" val="0"/>
</file>

<file path=xl/ctrlProps/ctrlProp964.xml><?xml version="1.0" encoding="utf-8"?>
<formControlPr xmlns="http://schemas.microsoft.com/office/spreadsheetml/2009/9/main" objectType="Drop" dropLines="12" dropStyle="combo" dx="16" fmlaLink="AA53" fmlaRange="maturity_response_frame" noThreeD="1" sel="1" val="0"/>
</file>

<file path=xl/ctrlProps/ctrlProp965.xml><?xml version="1.0" encoding="utf-8"?>
<formControlPr xmlns="http://schemas.microsoft.com/office/spreadsheetml/2009/9/main" objectType="Drop" dropLines="12" dropStyle="combo" dx="16" fmlaLink="AA54" fmlaRange="maturity_response_frame" noThreeD="1" sel="1" val="0"/>
</file>

<file path=xl/ctrlProps/ctrlProp966.xml><?xml version="1.0" encoding="utf-8"?>
<formControlPr xmlns="http://schemas.microsoft.com/office/spreadsheetml/2009/9/main" objectType="Drop" dropLines="12" dropStyle="combo" dx="16" fmlaLink="AA61" fmlaRange="maturity_response_frame" noThreeD="1" sel="1" val="0"/>
</file>

<file path=xl/ctrlProps/ctrlProp967.xml><?xml version="1.0" encoding="utf-8"?>
<formControlPr xmlns="http://schemas.microsoft.com/office/spreadsheetml/2009/9/main" objectType="Drop" dropLines="12" dropStyle="combo" dx="16" fmlaLink="AA62" fmlaRange="maturity_response_frame" noThreeD="1" sel="1" val="0"/>
</file>

<file path=xl/ctrlProps/ctrlProp968.xml><?xml version="1.0" encoding="utf-8"?>
<formControlPr xmlns="http://schemas.microsoft.com/office/spreadsheetml/2009/9/main" objectType="Drop" dropLines="12" dropStyle="combo" dx="16" fmlaLink="AA63" fmlaRange="maturity_response_frame" noThreeD="1" sel="1" val="0"/>
</file>

<file path=xl/ctrlProps/ctrlProp969.xml><?xml version="1.0" encoding="utf-8"?>
<formControlPr xmlns="http://schemas.microsoft.com/office/spreadsheetml/2009/9/main" objectType="Drop" dropLines="12" dropStyle="combo" dx="16" fmlaLink="AA64" fmlaRange="maturity_response_frame" noThreeD="1" sel="1" val="0"/>
</file>

<file path=xl/ctrlProps/ctrlProp97.xml><?xml version="1.0" encoding="utf-8"?>
<formControlPr xmlns="http://schemas.microsoft.com/office/spreadsheetml/2009/9/main" objectType="Drop" dropLines="12" dropStyle="combo" dx="16" fmlaLink="W17" fmlaRange="weighting_responses" noThreeD="1" sel="3" val="0"/>
</file>

<file path=xl/ctrlProps/ctrlProp970.xml><?xml version="1.0" encoding="utf-8"?>
<formControlPr xmlns="http://schemas.microsoft.com/office/spreadsheetml/2009/9/main" objectType="Drop" dropLines="12" dropStyle="combo" dx="16" fmlaLink="AA66" fmlaRange="maturity_response_frame" noThreeD="1" sel="1" val="0"/>
</file>

<file path=xl/ctrlProps/ctrlProp971.xml><?xml version="1.0" encoding="utf-8"?>
<formControlPr xmlns="http://schemas.microsoft.com/office/spreadsheetml/2009/9/main" objectType="Drop" dropLines="12" dropStyle="combo" dx="16" fmlaLink="AA67" fmlaRange="maturity_response_frame" noThreeD="1" sel="1" val="0"/>
</file>

<file path=xl/ctrlProps/ctrlProp972.xml><?xml version="1.0" encoding="utf-8"?>
<formControlPr xmlns="http://schemas.microsoft.com/office/spreadsheetml/2009/9/main" objectType="Drop" dropLines="12" dropStyle="combo" dx="16" fmlaLink="AA69" fmlaRange="maturity_response_frame" noThreeD="1" sel="1" val="0"/>
</file>

<file path=xl/ctrlProps/ctrlProp973.xml><?xml version="1.0" encoding="utf-8"?>
<formControlPr xmlns="http://schemas.microsoft.com/office/spreadsheetml/2009/9/main" objectType="Drop" dropLines="12" dropStyle="combo" dx="16" fmlaLink="AA70" fmlaRange="maturity_response_frame" noThreeD="1" sel="1" val="0"/>
</file>

<file path=xl/ctrlProps/ctrlProp974.xml><?xml version="1.0" encoding="utf-8"?>
<formControlPr xmlns="http://schemas.microsoft.com/office/spreadsheetml/2009/9/main" objectType="Drop" dropLines="12" dropStyle="combo" dx="16" fmlaLink="AA73" fmlaRange="maturity_response_frame" noThreeD="1" sel="1" val="0"/>
</file>

<file path=xl/ctrlProps/ctrlProp975.xml><?xml version="1.0" encoding="utf-8"?>
<formControlPr xmlns="http://schemas.microsoft.com/office/spreadsheetml/2009/9/main" objectType="Drop" dropLines="12" dropStyle="combo" dx="16" fmlaLink="AA74" fmlaRange="maturity_response_frame" noThreeD="1" sel="1" val="0"/>
</file>

<file path=xl/ctrlProps/ctrlProp976.xml><?xml version="1.0" encoding="utf-8"?>
<formControlPr xmlns="http://schemas.microsoft.com/office/spreadsheetml/2009/9/main" objectType="Drop" dropLines="12" dropStyle="combo" dx="16" fmlaLink="AA76" fmlaRange="maturity_response_frame" noThreeD="1" sel="1" val="0"/>
</file>

<file path=xl/ctrlProps/ctrlProp977.xml><?xml version="1.0" encoding="utf-8"?>
<formControlPr xmlns="http://schemas.microsoft.com/office/spreadsheetml/2009/9/main" objectType="Drop" dropLines="12" dropStyle="combo" dx="16" fmlaLink="AA77" fmlaRange="maturity_response_frame" noThreeD="1" sel="1" val="0"/>
</file>

<file path=xl/ctrlProps/ctrlProp978.xml><?xml version="1.0" encoding="utf-8"?>
<formControlPr xmlns="http://schemas.microsoft.com/office/spreadsheetml/2009/9/main" objectType="Drop" dropLines="12" dropStyle="combo" dx="16" fmlaLink="AA79" fmlaRange="maturity_response_frame" noThreeD="1" sel="1" val="0"/>
</file>

<file path=xl/ctrlProps/ctrlProp979.xml><?xml version="1.0" encoding="utf-8"?>
<formControlPr xmlns="http://schemas.microsoft.com/office/spreadsheetml/2009/9/main" objectType="Drop" dropLines="12" dropStyle="combo" dx="16" fmlaLink="AA80" fmlaRange="maturity_response_frame" noThreeD="1" sel="1" val="0"/>
</file>

<file path=xl/ctrlProps/ctrlProp98.xml><?xml version="1.0" encoding="utf-8"?>
<formControlPr xmlns="http://schemas.microsoft.com/office/spreadsheetml/2009/9/main" objectType="Drop" dropLines="12" dropStyle="combo" dx="16" fmlaLink="W19" fmlaRange="weighting_responses" noThreeD="1" sel="4" val="0"/>
</file>

<file path=xl/ctrlProps/ctrlProp980.xml><?xml version="1.0" encoding="utf-8"?>
<formControlPr xmlns="http://schemas.microsoft.com/office/spreadsheetml/2009/9/main" objectType="Drop" dropLines="12" dropStyle="combo" dx="16" fmlaLink="AA81" fmlaRange="maturity_response_frame" noThreeD="1" sel="1" val="0"/>
</file>

<file path=xl/ctrlProps/ctrlProp981.xml><?xml version="1.0" encoding="utf-8"?>
<formControlPr xmlns="http://schemas.microsoft.com/office/spreadsheetml/2009/9/main" objectType="Drop" dropLines="12" dropStyle="combo" dx="16" fmlaLink="AA82" fmlaRange="maturity_response_frame" noThreeD="1" sel="1" val="0"/>
</file>

<file path=xl/ctrlProps/ctrlProp982.xml><?xml version="1.0" encoding="utf-8"?>
<formControlPr xmlns="http://schemas.microsoft.com/office/spreadsheetml/2009/9/main" objectType="Drop" dropLines="12" dropStyle="combo" dx="16" fmlaLink="AA86" fmlaRange="maturity_response_frame" noThreeD="1" sel="1" val="0"/>
</file>

<file path=xl/ctrlProps/ctrlProp983.xml><?xml version="1.0" encoding="utf-8"?>
<formControlPr xmlns="http://schemas.microsoft.com/office/spreadsheetml/2009/9/main" objectType="Drop" dropLines="12" dropStyle="combo" dx="16" fmlaLink="AA87" fmlaRange="maturity_response_frame" noThreeD="1" sel="1" val="0"/>
</file>

<file path=xl/ctrlProps/ctrlProp984.xml><?xml version="1.0" encoding="utf-8"?>
<formControlPr xmlns="http://schemas.microsoft.com/office/spreadsheetml/2009/9/main" objectType="Drop" dropLines="12" dropStyle="combo" dx="16" fmlaLink="AA88" fmlaRange="maturity_response_frame" noThreeD="1" sel="1" val="0"/>
</file>

<file path=xl/ctrlProps/ctrlProp985.xml><?xml version="1.0" encoding="utf-8"?>
<formControlPr xmlns="http://schemas.microsoft.com/office/spreadsheetml/2009/9/main" objectType="Drop" dropLines="12" dropStyle="combo" dx="16" fmlaLink="AA89" fmlaRange="maturity_response_frame" noThreeD="1" sel="1" val="0"/>
</file>

<file path=xl/ctrlProps/ctrlProp986.xml><?xml version="1.0" encoding="utf-8"?>
<formControlPr xmlns="http://schemas.microsoft.com/office/spreadsheetml/2009/9/main" objectType="Drop" dropLines="12" dropStyle="combo" dx="16" fmlaLink="AA90" fmlaRange="maturity_response_frame" noThreeD="1" sel="1" val="0"/>
</file>

<file path=xl/ctrlProps/ctrlProp987.xml><?xml version="1.0" encoding="utf-8"?>
<formControlPr xmlns="http://schemas.microsoft.com/office/spreadsheetml/2009/9/main" objectType="Drop" dropLines="12" dropStyle="combo" dx="16" fmlaLink="AA93" fmlaRange="maturity_response_frame" noThreeD="1" sel="1" val="0"/>
</file>

<file path=xl/ctrlProps/ctrlProp988.xml><?xml version="1.0" encoding="utf-8"?>
<formControlPr xmlns="http://schemas.microsoft.com/office/spreadsheetml/2009/9/main" objectType="Drop" dropLines="12" dropStyle="combo" dx="16" fmlaLink="AA94" fmlaRange="maturity_response_frame" noThreeD="1" sel="1" val="0"/>
</file>

<file path=xl/ctrlProps/ctrlProp989.xml><?xml version="1.0" encoding="utf-8"?>
<formControlPr xmlns="http://schemas.microsoft.com/office/spreadsheetml/2009/9/main" objectType="Drop" dropLines="12" dropStyle="combo" dx="16" fmlaLink="AA96" fmlaRange="maturity_response_frame" noThreeD="1" sel="1" val="0"/>
</file>

<file path=xl/ctrlProps/ctrlProp99.xml><?xml version="1.0" encoding="utf-8"?>
<formControlPr xmlns="http://schemas.microsoft.com/office/spreadsheetml/2009/9/main" objectType="Drop" dropLines="12" dropStyle="combo" dx="16" fmlaLink="W20" fmlaRange="weighting_responses" noThreeD="1" sel="4" val="0"/>
</file>

<file path=xl/ctrlProps/ctrlProp990.xml><?xml version="1.0" encoding="utf-8"?>
<formControlPr xmlns="http://schemas.microsoft.com/office/spreadsheetml/2009/9/main" objectType="Drop" dropLines="12" dropStyle="combo" dx="16" fmlaLink="AA97" fmlaRange="maturity_response_frame" noThreeD="1" sel="1" val="0"/>
</file>

<file path=xl/ctrlProps/ctrlProp991.xml><?xml version="1.0" encoding="utf-8"?>
<formControlPr xmlns="http://schemas.microsoft.com/office/spreadsheetml/2009/9/main" objectType="Drop" dropLines="12" dropStyle="combo" dx="16" fmlaLink="AA98" fmlaRange="maturity_response_frame" noThreeD="1" sel="1" val="0"/>
</file>

<file path=xl/ctrlProps/ctrlProp992.xml><?xml version="1.0" encoding="utf-8"?>
<formControlPr xmlns="http://schemas.microsoft.com/office/spreadsheetml/2009/9/main" objectType="Drop" dropLines="12" dropStyle="combo" dx="16" fmlaLink="AA99" fmlaRange="maturity_response_frame" noThreeD="1" sel="1" val="0"/>
</file>

<file path=xl/ctrlProps/ctrlProp993.xml><?xml version="1.0" encoding="utf-8"?>
<formControlPr xmlns="http://schemas.microsoft.com/office/spreadsheetml/2009/9/main" objectType="Drop" dropLines="12" dropStyle="combo" dx="16" fmlaLink="AA100" fmlaRange="maturity_response_frame" noThreeD="1" sel="1" val="0"/>
</file>

<file path=xl/ctrlProps/ctrlProp994.xml><?xml version="1.0" encoding="utf-8"?>
<formControlPr xmlns="http://schemas.microsoft.com/office/spreadsheetml/2009/9/main" objectType="Drop" dropLines="12" dropStyle="combo" dx="16" fmlaLink="AA102" fmlaRange="maturity_response_frame" noThreeD="1" sel="1" val="0"/>
</file>

<file path=xl/ctrlProps/ctrlProp995.xml><?xml version="1.0" encoding="utf-8"?>
<formControlPr xmlns="http://schemas.microsoft.com/office/spreadsheetml/2009/9/main" objectType="Drop" dropLines="12" dropStyle="combo" dx="16" fmlaLink="AA103" fmlaRange="maturity_response_frame" noThreeD="1" sel="1" val="0"/>
</file>

<file path=xl/ctrlProps/ctrlProp996.xml><?xml version="1.0" encoding="utf-8"?>
<formControlPr xmlns="http://schemas.microsoft.com/office/spreadsheetml/2009/9/main" objectType="Drop" dropLines="12" dropStyle="combo" dx="16" fmlaLink="AA109" fmlaRange="maturity_response_frame" noThreeD="1" sel="1" val="0"/>
</file>

<file path=xl/ctrlProps/ctrlProp997.xml><?xml version="1.0" encoding="utf-8"?>
<formControlPr xmlns="http://schemas.microsoft.com/office/spreadsheetml/2009/9/main" objectType="Drop" dropLines="12" dropStyle="combo" dx="16" fmlaLink="AA110" fmlaRange="maturity_response_frame" noThreeD="1" sel="1" val="0"/>
</file>

<file path=xl/ctrlProps/ctrlProp998.xml><?xml version="1.0" encoding="utf-8"?>
<formControlPr xmlns="http://schemas.microsoft.com/office/spreadsheetml/2009/9/main" objectType="Drop" dropLines="12" dropStyle="combo" dx="16" fmlaLink="AA111" fmlaRange="maturity_response_frame" noThreeD="1" sel="1" val="0"/>
</file>

<file path=xl/ctrlProps/ctrlProp999.xml><?xml version="1.0" encoding="utf-8"?>
<formControlPr xmlns="http://schemas.microsoft.com/office/spreadsheetml/2009/9/main" objectType="Drop" dropLines="12" dropStyle="combo" dx="16" fmlaLink="AA112" fmlaRange="maturity_response_frame" noThreeD="1" sel="1" val="0"/>
</file>

<file path=xl/drawings/_rels/drawing1.xml.rels><?xml version="1.0" encoding="UTF-8" standalone="yes"?>
<Relationships xmlns="http://schemas.openxmlformats.org/package/2006/relationships"><Relationship Id="rId3" Type="http://schemas.openxmlformats.org/officeDocument/2006/relationships/hyperlink" Target="http://www.jerakano.com/" TargetMode="External"/><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3.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7.emf"/><Relationship Id="rId1" Type="http://schemas.openxmlformats.org/officeDocument/2006/relationships/image" Target="../media/image8.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0</xdr:row>
      <xdr:rowOff>76200</xdr:rowOff>
    </xdr:from>
    <xdr:to>
      <xdr:col>2</xdr:col>
      <xdr:colOff>133350</xdr:colOff>
      <xdr:row>5</xdr:row>
      <xdr:rowOff>19321</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438150</xdr:colOff>
      <xdr:row>43</xdr:row>
      <xdr:rowOff>0</xdr:rowOff>
    </xdr:from>
    <xdr:to>
      <xdr:col>11</xdr:col>
      <xdr:colOff>99695</xdr:colOff>
      <xdr:row>67</xdr:row>
      <xdr:rowOff>139700</xdr:rowOff>
    </xdr:to>
    <xdr:pic>
      <xdr:nvPicPr>
        <xdr:cNvPr id="6" name="Picture 5" descr="C:\Users\Jayne\AppData\Local\Microsoft\Windows\Temporary Internet Files\Content.Word\SEPT 2013 PHASE 3 TABLE CREST all.jpg">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0" y="7429500"/>
          <a:ext cx="5757545" cy="4711700"/>
        </a:xfrm>
        <a:prstGeom prst="rect">
          <a:avLst/>
        </a:prstGeom>
        <a:noFill/>
        <a:ln>
          <a:noFill/>
        </a:ln>
      </xdr:spPr>
    </xdr:pic>
    <xdr:clientData/>
  </xdr:twoCellAnchor>
  <xdr:twoCellAnchor editAs="oneCell">
    <xdr:from>
      <xdr:col>5</xdr:col>
      <xdr:colOff>104775</xdr:colOff>
      <xdr:row>82</xdr:row>
      <xdr:rowOff>28574</xdr:rowOff>
    </xdr:from>
    <xdr:to>
      <xdr:col>6</xdr:col>
      <xdr:colOff>457200</xdr:colOff>
      <xdr:row>84</xdr:row>
      <xdr:rowOff>19784</xdr:rowOff>
    </xdr:to>
    <xdr:pic>
      <xdr:nvPicPr>
        <xdr:cNvPr id="2" name="Picture 1">
          <a:hlinkClick xmlns:r="http://schemas.openxmlformats.org/officeDocument/2006/relationships" r:id="rId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152775" y="15335249"/>
          <a:ext cx="962025" cy="26743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90775"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590550</xdr:colOff>
      <xdr:row>0</xdr:row>
      <xdr:rowOff>76200</xdr:rowOff>
    </xdr:from>
    <xdr:to>
      <xdr:col>2</xdr:col>
      <xdr:colOff>133350</xdr:colOff>
      <xdr:row>5</xdr:row>
      <xdr:rowOff>19321</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19</xdr:row>
      <xdr:rowOff>0</xdr:rowOff>
    </xdr:from>
    <xdr:to>
      <xdr:col>9</xdr:col>
      <xdr:colOff>382270</xdr:colOff>
      <xdr:row>32</xdr:row>
      <xdr:rowOff>88900</xdr:rowOff>
    </xdr:to>
    <xdr:pic>
      <xdr:nvPicPr>
        <xdr:cNvPr id="5" name="Picture 4" descr="C:\Users\Jayne\AppData\Local\Microsoft\Windows\Temporary Internet Files\Content.Word\creststep.jpg">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28800" y="3600450"/>
          <a:ext cx="4039870" cy="25654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0</xdr:row>
      <xdr:rowOff>971821</xdr:rowOff>
    </xdr:to>
    <xdr:pic>
      <xdr:nvPicPr>
        <xdr:cNvPr id="36" name="Picture 35">
          <a:extLst>
            <a:ext uri="{FF2B5EF4-FFF2-40B4-BE49-F238E27FC236}">
              <a16:creationId xmlns:a16="http://schemas.microsoft.com/office/drawing/2014/main" id="{00000000-0008-0000-0200-00002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0</xdr:colOff>
          <xdr:row>13</xdr:row>
          <xdr:rowOff>47625</xdr:rowOff>
        </xdr:from>
        <xdr:to>
          <xdr:col>6</xdr:col>
          <xdr:colOff>1123950</xdr:colOff>
          <xdr:row>13</xdr:row>
          <xdr:rowOff>266700</xdr:rowOff>
        </xdr:to>
        <xdr:sp macro="" textlink="">
          <xdr:nvSpPr>
            <xdr:cNvPr id="25640" name="Drop Down 40" hidden="1">
              <a:extLst>
                <a:ext uri="{63B3BB69-23CF-44E3-9099-C40C66FF867C}">
                  <a14:compatExt spid="_x0000_s25640"/>
                </a:ext>
                <a:ext uri="{FF2B5EF4-FFF2-40B4-BE49-F238E27FC236}">
                  <a16:creationId xmlns:a16="http://schemas.microsoft.com/office/drawing/2014/main" id="{00000000-0008-0000-0200-000028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16</xdr:row>
          <xdr:rowOff>47625</xdr:rowOff>
        </xdr:from>
        <xdr:to>
          <xdr:col>6</xdr:col>
          <xdr:colOff>1123950</xdr:colOff>
          <xdr:row>16</xdr:row>
          <xdr:rowOff>266700</xdr:rowOff>
        </xdr:to>
        <xdr:sp macro="" textlink="">
          <xdr:nvSpPr>
            <xdr:cNvPr id="25641" name="Drop Down 41" hidden="1">
              <a:extLst>
                <a:ext uri="{63B3BB69-23CF-44E3-9099-C40C66FF867C}">
                  <a14:compatExt spid="_x0000_s25641"/>
                </a:ext>
                <a:ext uri="{FF2B5EF4-FFF2-40B4-BE49-F238E27FC236}">
                  <a16:creationId xmlns:a16="http://schemas.microsoft.com/office/drawing/2014/main" id="{00000000-0008-0000-0200-0000296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5</xdr:col>
          <xdr:colOff>85725</xdr:colOff>
          <xdr:row>38</xdr:row>
          <xdr:rowOff>38100</xdr:rowOff>
        </xdr:from>
        <xdr:to>
          <xdr:col>5</xdr:col>
          <xdr:colOff>1504950</xdr:colOff>
          <xdr:row>38</xdr:row>
          <xdr:rowOff>257175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343400" y="8086725"/>
              <a:ext cx="1419225" cy="219075"/>
              <a:chOff x="4343400" y="8086725"/>
              <a:chExt cx="1419225" cy="219075"/>
            </a:xfrm>
          </xdr:grpSpPr>
          <xdr:sp macro="" textlink="">
            <xdr:nvSpPr>
              <xdr:cNvPr id="25642" name="Option Button 42" hidden="1">
                <a:extLst>
                  <a:ext uri="{63B3BB69-23CF-44E3-9099-C40C66FF867C}">
                    <a14:compatExt spid="_x0000_s25642"/>
                  </a:ext>
                  <a:ext uri="{FF2B5EF4-FFF2-40B4-BE49-F238E27FC236}">
                    <a16:creationId xmlns:a16="http://schemas.microsoft.com/office/drawing/2014/main" id="{00000000-0008-0000-0200-00002A640000}"/>
                  </a:ext>
                </a:extLst>
              </xdr:cNvPr>
              <xdr:cNvSpPr/>
            </xdr:nvSpPr>
            <xdr:spPr bwMode="auto">
              <a:xfrm>
                <a:off x="4343400" y="8086725"/>
                <a:ext cx="71437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Internal</a:t>
                </a:r>
              </a:p>
            </xdr:txBody>
          </xdr:sp>
          <xdr:sp macro="" textlink="">
            <xdr:nvSpPr>
              <xdr:cNvPr id="25643" name="Option Button 43" hidden="1">
                <a:extLst>
                  <a:ext uri="{63B3BB69-23CF-44E3-9099-C40C66FF867C}">
                    <a14:compatExt spid="_x0000_s25643"/>
                  </a:ext>
                  <a:ext uri="{FF2B5EF4-FFF2-40B4-BE49-F238E27FC236}">
                    <a16:creationId xmlns:a16="http://schemas.microsoft.com/office/drawing/2014/main" id="{00000000-0008-0000-0200-00002B640000}"/>
                  </a:ext>
                </a:extLst>
              </xdr:cNvPr>
              <xdr:cNvSpPr/>
            </xdr:nvSpPr>
            <xdr:spPr bwMode="auto">
              <a:xfrm>
                <a:off x="5105400" y="8086725"/>
                <a:ext cx="6572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GB" sz="800" b="0" i="0" u="none" strike="noStrike" baseline="0">
                    <a:solidFill>
                      <a:srgbClr val="000000"/>
                    </a:solidFill>
                    <a:latin typeface="Tahoma"/>
                    <a:ea typeface="Tahoma"/>
                    <a:cs typeface="Tahoma"/>
                  </a:rPr>
                  <a:t>External</a:t>
                </a:r>
              </a:p>
            </xdr:txBody>
          </xdr:sp>
        </xdr:grp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6</xdr:col>
      <xdr:colOff>35718</xdr:colOff>
      <xdr:row>5</xdr:row>
      <xdr:rowOff>202402</xdr:rowOff>
    </xdr:from>
    <xdr:to>
      <xdr:col>7</xdr:col>
      <xdr:colOff>142279</xdr:colOff>
      <xdr:row>7</xdr:row>
      <xdr:rowOff>83339</xdr:rowOff>
    </xdr:to>
    <xdr:sp macro="" textlink="">
      <xdr:nvSpPr>
        <xdr:cNvPr id="4" name="Left Arrow 3">
          <a:extLst>
            <a:ext uri="{FF2B5EF4-FFF2-40B4-BE49-F238E27FC236}">
              <a16:creationId xmlns:a16="http://schemas.microsoft.com/office/drawing/2014/main" id="{00000000-0008-0000-0300-000004000000}"/>
            </a:ext>
          </a:extLst>
        </xdr:cNvPr>
        <xdr:cNvSpPr/>
      </xdr:nvSpPr>
      <xdr:spPr>
        <a:xfrm>
          <a:off x="5976937" y="2571746"/>
          <a:ext cx="892373" cy="642937"/>
        </a:xfrm>
        <a:prstGeom prst="leftArrow">
          <a:avLst/>
        </a:prstGeom>
        <a:gradFill>
          <a:gsLst>
            <a:gs pos="0">
              <a:schemeClr val="bg1">
                <a:lumMod val="65000"/>
              </a:schemeClr>
            </a:gs>
            <a:gs pos="39999">
              <a:schemeClr val="bg1">
                <a:lumMod val="65000"/>
              </a:schemeClr>
            </a:gs>
            <a:gs pos="70000">
              <a:schemeClr val="bg1">
                <a:lumMod val="65000"/>
              </a:schemeClr>
            </a:gs>
            <a:gs pos="100000">
              <a:schemeClr val="bg1">
                <a:lumMod val="65000"/>
              </a:schemeClr>
            </a:gs>
          </a:gsLst>
          <a:lin ang="0" scaled="0"/>
        </a:gra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461963</xdr:colOff>
      <xdr:row>0</xdr:row>
      <xdr:rowOff>95250</xdr:rowOff>
    </xdr:from>
    <xdr:to>
      <xdr:col>3</xdr:col>
      <xdr:colOff>1414463</xdr:colOff>
      <xdr:row>0</xdr:row>
      <xdr:rowOff>1211800</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48038" y="95250"/>
          <a:ext cx="952500" cy="111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7</xdr:col>
          <xdr:colOff>171450</xdr:colOff>
          <xdr:row>4</xdr:row>
          <xdr:rowOff>19050</xdr:rowOff>
        </xdr:from>
        <xdr:to>
          <xdr:col>8</xdr:col>
          <xdr:colOff>685800</xdr:colOff>
          <xdr:row>8</xdr:row>
          <xdr:rowOff>228600</xdr:rowOff>
        </xdr:to>
        <xdr:sp macro="" textlink="">
          <xdr:nvSpPr>
            <xdr:cNvPr id="67593" name="Group Box 9" hidden="1">
              <a:extLst>
                <a:ext uri="{63B3BB69-23CF-44E3-9099-C40C66FF867C}">
                  <a14:compatExt spid="_x0000_s67593"/>
                </a:ext>
                <a:ext uri="{FF2B5EF4-FFF2-40B4-BE49-F238E27FC236}">
                  <a16:creationId xmlns:a16="http://schemas.microsoft.com/office/drawing/2014/main" id="{00000000-0008-0000-0300-0000090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4</xdr:row>
          <xdr:rowOff>152400</xdr:rowOff>
        </xdr:from>
        <xdr:to>
          <xdr:col>8</xdr:col>
          <xdr:colOff>628650</xdr:colOff>
          <xdr:row>5</xdr:row>
          <xdr:rowOff>85725</xdr:rowOff>
        </xdr:to>
        <xdr:sp macro="" textlink="">
          <xdr:nvSpPr>
            <xdr:cNvPr id="67594" name="OptionButton1" hidden="1">
              <a:extLst>
                <a:ext uri="{63B3BB69-23CF-44E3-9099-C40C66FF867C}">
                  <a14:compatExt spid="_x0000_s67594"/>
                </a:ext>
                <a:ext uri="{FF2B5EF4-FFF2-40B4-BE49-F238E27FC236}">
                  <a16:creationId xmlns:a16="http://schemas.microsoft.com/office/drawing/2014/main" id="{00000000-0008-0000-0300-00000A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5</xdr:row>
          <xdr:rowOff>152400</xdr:rowOff>
        </xdr:from>
        <xdr:to>
          <xdr:col>8</xdr:col>
          <xdr:colOff>657225</xdr:colOff>
          <xdr:row>6</xdr:row>
          <xdr:rowOff>85725</xdr:rowOff>
        </xdr:to>
        <xdr:sp macro="" textlink="">
          <xdr:nvSpPr>
            <xdr:cNvPr id="67595" name="OptionButton2" hidden="1">
              <a:extLst>
                <a:ext uri="{63B3BB69-23CF-44E3-9099-C40C66FF867C}">
                  <a14:compatExt spid="_x0000_s67595"/>
                </a:ext>
                <a:ext uri="{FF2B5EF4-FFF2-40B4-BE49-F238E27FC236}">
                  <a16:creationId xmlns:a16="http://schemas.microsoft.com/office/drawing/2014/main" id="{00000000-0008-0000-0300-00000B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6</xdr:row>
          <xdr:rowOff>152400</xdr:rowOff>
        </xdr:from>
        <xdr:to>
          <xdr:col>8</xdr:col>
          <xdr:colOff>619125</xdr:colOff>
          <xdr:row>7</xdr:row>
          <xdr:rowOff>85725</xdr:rowOff>
        </xdr:to>
        <xdr:sp macro="" textlink="">
          <xdr:nvSpPr>
            <xdr:cNvPr id="67596" name="OptionButton3" hidden="1">
              <a:extLst>
                <a:ext uri="{63B3BB69-23CF-44E3-9099-C40C66FF867C}">
                  <a14:compatExt spid="_x0000_s67596"/>
                </a:ext>
                <a:ext uri="{FF2B5EF4-FFF2-40B4-BE49-F238E27FC236}">
                  <a16:creationId xmlns:a16="http://schemas.microsoft.com/office/drawing/2014/main" id="{00000000-0008-0000-0300-00000C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7</xdr:row>
          <xdr:rowOff>161925</xdr:rowOff>
        </xdr:from>
        <xdr:to>
          <xdr:col>8</xdr:col>
          <xdr:colOff>619125</xdr:colOff>
          <xdr:row>8</xdr:row>
          <xdr:rowOff>85725</xdr:rowOff>
        </xdr:to>
        <xdr:sp macro="" textlink="">
          <xdr:nvSpPr>
            <xdr:cNvPr id="67597" name="OptionButton4" hidden="1">
              <a:extLst>
                <a:ext uri="{63B3BB69-23CF-44E3-9099-C40C66FF867C}">
                  <a14:compatExt spid="_x0000_s67597"/>
                </a:ext>
                <a:ext uri="{FF2B5EF4-FFF2-40B4-BE49-F238E27FC236}">
                  <a16:creationId xmlns:a16="http://schemas.microsoft.com/office/drawing/2014/main" id="{00000000-0008-0000-0300-00000D0801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xdr:twoCellAnchor>
    </mc:Choice>
    <mc:Fallback/>
  </mc:AlternateContent>
  <xdr:twoCellAnchor>
    <xdr:from>
      <xdr:col>8</xdr:col>
      <xdr:colOff>725987</xdr:colOff>
      <xdr:row>5</xdr:row>
      <xdr:rowOff>202402</xdr:rowOff>
    </xdr:from>
    <xdr:to>
      <xdr:col>9</xdr:col>
      <xdr:colOff>833438</xdr:colOff>
      <xdr:row>7</xdr:row>
      <xdr:rowOff>83339</xdr:rowOff>
    </xdr:to>
    <xdr:sp macro="" textlink="">
      <xdr:nvSpPr>
        <xdr:cNvPr id="10" name="Left Arrow 9">
          <a:extLst>
            <a:ext uri="{FF2B5EF4-FFF2-40B4-BE49-F238E27FC236}">
              <a16:creationId xmlns:a16="http://schemas.microsoft.com/office/drawing/2014/main" id="{00000000-0008-0000-0300-00000A000000}"/>
            </a:ext>
          </a:extLst>
        </xdr:cNvPr>
        <xdr:cNvSpPr/>
      </xdr:nvSpPr>
      <xdr:spPr>
        <a:xfrm>
          <a:off x="8238831" y="2571746"/>
          <a:ext cx="893263" cy="642937"/>
        </a:xfrm>
        <a:prstGeom prst="leftArrow">
          <a:avLst/>
        </a:prstGeom>
        <a:gradFill>
          <a:gsLst>
            <a:gs pos="0">
              <a:schemeClr val="bg1">
                <a:lumMod val="65000"/>
              </a:schemeClr>
            </a:gs>
            <a:gs pos="39999">
              <a:schemeClr val="bg1">
                <a:lumMod val="65000"/>
              </a:schemeClr>
            </a:gs>
            <a:gs pos="70000">
              <a:schemeClr val="bg1">
                <a:lumMod val="65000"/>
              </a:schemeClr>
            </a:gs>
            <a:gs pos="100000">
              <a:schemeClr val="bg1">
                <a:lumMod val="65000"/>
              </a:schemeClr>
            </a:gs>
          </a:gsLst>
          <a:lin ang="0" scaled="0"/>
        </a:gradFill>
        <a:ln w="63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428625</xdr:colOff>
          <xdr:row>9</xdr:row>
          <xdr:rowOff>85725</xdr:rowOff>
        </xdr:from>
        <xdr:to>
          <xdr:col>6</xdr:col>
          <xdr:colOff>933450</xdr:colOff>
          <xdr:row>9</xdr:row>
          <xdr:rowOff>304800</xdr:rowOff>
        </xdr:to>
        <xdr:sp macro="" textlink="">
          <xdr:nvSpPr>
            <xdr:cNvPr id="79921" name="Drop Down 1073" hidden="1">
              <a:extLst>
                <a:ext uri="{63B3BB69-23CF-44E3-9099-C40C66FF867C}">
                  <a14:compatExt spid="_x0000_s79921"/>
                </a:ext>
                <a:ext uri="{FF2B5EF4-FFF2-40B4-BE49-F238E27FC236}">
                  <a16:creationId xmlns:a16="http://schemas.microsoft.com/office/drawing/2014/main" id="{00000000-0008-0000-0400-00003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xdr:row>
          <xdr:rowOff>85725</xdr:rowOff>
        </xdr:from>
        <xdr:to>
          <xdr:col>6</xdr:col>
          <xdr:colOff>933450</xdr:colOff>
          <xdr:row>20</xdr:row>
          <xdr:rowOff>304800</xdr:rowOff>
        </xdr:to>
        <xdr:sp macro="" textlink="">
          <xdr:nvSpPr>
            <xdr:cNvPr id="79922" name="Drop Down 1074" hidden="1">
              <a:extLst>
                <a:ext uri="{63B3BB69-23CF-44E3-9099-C40C66FF867C}">
                  <a14:compatExt spid="_x0000_s79922"/>
                </a:ext>
                <a:ext uri="{FF2B5EF4-FFF2-40B4-BE49-F238E27FC236}">
                  <a16:creationId xmlns:a16="http://schemas.microsoft.com/office/drawing/2014/main" id="{00000000-0008-0000-0400-00003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xdr:row>
          <xdr:rowOff>276225</xdr:rowOff>
        </xdr:from>
        <xdr:to>
          <xdr:col>6</xdr:col>
          <xdr:colOff>933450</xdr:colOff>
          <xdr:row>21</xdr:row>
          <xdr:rowOff>495300</xdr:rowOff>
        </xdr:to>
        <xdr:sp macro="" textlink="">
          <xdr:nvSpPr>
            <xdr:cNvPr id="79923" name="Drop Down 1075" hidden="1">
              <a:extLst>
                <a:ext uri="{63B3BB69-23CF-44E3-9099-C40C66FF867C}">
                  <a14:compatExt spid="_x0000_s79923"/>
                </a:ext>
                <a:ext uri="{FF2B5EF4-FFF2-40B4-BE49-F238E27FC236}">
                  <a16:creationId xmlns:a16="http://schemas.microsoft.com/office/drawing/2014/main" id="{00000000-0008-0000-0400-00003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xdr:row>
          <xdr:rowOff>85725</xdr:rowOff>
        </xdr:from>
        <xdr:to>
          <xdr:col>6</xdr:col>
          <xdr:colOff>933450</xdr:colOff>
          <xdr:row>33</xdr:row>
          <xdr:rowOff>304800</xdr:rowOff>
        </xdr:to>
        <xdr:sp macro="" textlink="">
          <xdr:nvSpPr>
            <xdr:cNvPr id="79924" name="Drop Down 1076" hidden="1">
              <a:extLst>
                <a:ext uri="{63B3BB69-23CF-44E3-9099-C40C66FF867C}">
                  <a14:compatExt spid="_x0000_s79924"/>
                </a:ext>
                <a:ext uri="{FF2B5EF4-FFF2-40B4-BE49-F238E27FC236}">
                  <a16:creationId xmlns:a16="http://schemas.microsoft.com/office/drawing/2014/main" id="{00000000-0008-0000-0400-00003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xdr:row>
          <xdr:rowOff>180975</xdr:rowOff>
        </xdr:from>
        <xdr:to>
          <xdr:col>6</xdr:col>
          <xdr:colOff>933450</xdr:colOff>
          <xdr:row>38</xdr:row>
          <xdr:rowOff>400050</xdr:rowOff>
        </xdr:to>
        <xdr:sp macro="" textlink="">
          <xdr:nvSpPr>
            <xdr:cNvPr id="79925" name="Drop Down 1077" hidden="1">
              <a:extLst>
                <a:ext uri="{63B3BB69-23CF-44E3-9099-C40C66FF867C}">
                  <a14:compatExt spid="_x0000_s79925"/>
                </a:ext>
                <a:ext uri="{FF2B5EF4-FFF2-40B4-BE49-F238E27FC236}">
                  <a16:creationId xmlns:a16="http://schemas.microsoft.com/office/drawing/2014/main" id="{00000000-0008-0000-0400-00003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xdr:row>
          <xdr:rowOff>85725</xdr:rowOff>
        </xdr:from>
        <xdr:to>
          <xdr:col>6</xdr:col>
          <xdr:colOff>933450</xdr:colOff>
          <xdr:row>58</xdr:row>
          <xdr:rowOff>304800</xdr:rowOff>
        </xdr:to>
        <xdr:sp macro="" textlink="">
          <xdr:nvSpPr>
            <xdr:cNvPr id="79926" name="Drop Down 1078" hidden="1">
              <a:extLst>
                <a:ext uri="{63B3BB69-23CF-44E3-9099-C40C66FF867C}">
                  <a14:compatExt spid="_x0000_s79926"/>
                </a:ext>
                <a:ext uri="{FF2B5EF4-FFF2-40B4-BE49-F238E27FC236}">
                  <a16:creationId xmlns:a16="http://schemas.microsoft.com/office/drawing/2014/main" id="{00000000-0008-0000-0400-00003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xdr:row>
          <xdr:rowOff>85725</xdr:rowOff>
        </xdr:from>
        <xdr:to>
          <xdr:col>6</xdr:col>
          <xdr:colOff>933450</xdr:colOff>
          <xdr:row>63</xdr:row>
          <xdr:rowOff>304800</xdr:rowOff>
        </xdr:to>
        <xdr:sp macro="" textlink="">
          <xdr:nvSpPr>
            <xdr:cNvPr id="79927" name="Drop Down 1079" hidden="1">
              <a:extLst>
                <a:ext uri="{63B3BB69-23CF-44E3-9099-C40C66FF867C}">
                  <a14:compatExt spid="_x0000_s79927"/>
                </a:ext>
                <a:ext uri="{FF2B5EF4-FFF2-40B4-BE49-F238E27FC236}">
                  <a16:creationId xmlns:a16="http://schemas.microsoft.com/office/drawing/2014/main" id="{00000000-0008-0000-0400-00003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xdr:row>
          <xdr:rowOff>85725</xdr:rowOff>
        </xdr:from>
        <xdr:to>
          <xdr:col>6</xdr:col>
          <xdr:colOff>933450</xdr:colOff>
          <xdr:row>64</xdr:row>
          <xdr:rowOff>304800</xdr:rowOff>
        </xdr:to>
        <xdr:sp macro="" textlink="">
          <xdr:nvSpPr>
            <xdr:cNvPr id="79928" name="Drop Down 1080" hidden="1">
              <a:extLst>
                <a:ext uri="{63B3BB69-23CF-44E3-9099-C40C66FF867C}">
                  <a14:compatExt spid="_x0000_s79928"/>
                </a:ext>
                <a:ext uri="{FF2B5EF4-FFF2-40B4-BE49-F238E27FC236}">
                  <a16:creationId xmlns:a16="http://schemas.microsoft.com/office/drawing/2014/main" id="{00000000-0008-0000-0400-00003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72</xdr:row>
          <xdr:rowOff>180975</xdr:rowOff>
        </xdr:from>
        <xdr:to>
          <xdr:col>6</xdr:col>
          <xdr:colOff>933450</xdr:colOff>
          <xdr:row>72</xdr:row>
          <xdr:rowOff>400050</xdr:rowOff>
        </xdr:to>
        <xdr:sp macro="" textlink="">
          <xdr:nvSpPr>
            <xdr:cNvPr id="79929" name="Drop Down 1081" hidden="1">
              <a:extLst>
                <a:ext uri="{63B3BB69-23CF-44E3-9099-C40C66FF867C}">
                  <a14:compatExt spid="_x0000_s79929"/>
                </a:ext>
                <a:ext uri="{FF2B5EF4-FFF2-40B4-BE49-F238E27FC236}">
                  <a16:creationId xmlns:a16="http://schemas.microsoft.com/office/drawing/2014/main" id="{00000000-0008-0000-0400-00003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73</xdr:row>
          <xdr:rowOff>180975</xdr:rowOff>
        </xdr:from>
        <xdr:to>
          <xdr:col>6</xdr:col>
          <xdr:colOff>933450</xdr:colOff>
          <xdr:row>73</xdr:row>
          <xdr:rowOff>400050</xdr:rowOff>
        </xdr:to>
        <xdr:sp macro="" textlink="">
          <xdr:nvSpPr>
            <xdr:cNvPr id="79930" name="Drop Down 1082" hidden="1">
              <a:extLst>
                <a:ext uri="{63B3BB69-23CF-44E3-9099-C40C66FF867C}">
                  <a14:compatExt spid="_x0000_s79930"/>
                </a:ext>
                <a:ext uri="{FF2B5EF4-FFF2-40B4-BE49-F238E27FC236}">
                  <a16:creationId xmlns:a16="http://schemas.microsoft.com/office/drawing/2014/main" id="{00000000-0008-0000-0400-00003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74</xdr:row>
          <xdr:rowOff>180975</xdr:rowOff>
        </xdr:from>
        <xdr:to>
          <xdr:col>6</xdr:col>
          <xdr:colOff>933450</xdr:colOff>
          <xdr:row>74</xdr:row>
          <xdr:rowOff>400050</xdr:rowOff>
        </xdr:to>
        <xdr:sp macro="" textlink="">
          <xdr:nvSpPr>
            <xdr:cNvPr id="79931" name="Drop Down 1083" hidden="1">
              <a:extLst>
                <a:ext uri="{63B3BB69-23CF-44E3-9099-C40C66FF867C}">
                  <a14:compatExt spid="_x0000_s79931"/>
                </a:ext>
                <a:ext uri="{FF2B5EF4-FFF2-40B4-BE49-F238E27FC236}">
                  <a16:creationId xmlns:a16="http://schemas.microsoft.com/office/drawing/2014/main" id="{00000000-0008-0000-0400-00003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77</xdr:row>
          <xdr:rowOff>85725</xdr:rowOff>
        </xdr:from>
        <xdr:to>
          <xdr:col>6</xdr:col>
          <xdr:colOff>933450</xdr:colOff>
          <xdr:row>77</xdr:row>
          <xdr:rowOff>304800</xdr:rowOff>
        </xdr:to>
        <xdr:sp macro="" textlink="">
          <xdr:nvSpPr>
            <xdr:cNvPr id="79932" name="Drop Down 1084" hidden="1">
              <a:extLst>
                <a:ext uri="{63B3BB69-23CF-44E3-9099-C40C66FF867C}">
                  <a14:compatExt spid="_x0000_s79932"/>
                </a:ext>
                <a:ext uri="{FF2B5EF4-FFF2-40B4-BE49-F238E27FC236}">
                  <a16:creationId xmlns:a16="http://schemas.microsoft.com/office/drawing/2014/main" id="{00000000-0008-0000-0400-00003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82</xdr:row>
          <xdr:rowOff>85725</xdr:rowOff>
        </xdr:from>
        <xdr:to>
          <xdr:col>6</xdr:col>
          <xdr:colOff>933450</xdr:colOff>
          <xdr:row>82</xdr:row>
          <xdr:rowOff>304800</xdr:rowOff>
        </xdr:to>
        <xdr:sp macro="" textlink="">
          <xdr:nvSpPr>
            <xdr:cNvPr id="79933" name="Drop Down 1085" hidden="1">
              <a:extLst>
                <a:ext uri="{63B3BB69-23CF-44E3-9099-C40C66FF867C}">
                  <a14:compatExt spid="_x0000_s79933"/>
                </a:ext>
                <a:ext uri="{FF2B5EF4-FFF2-40B4-BE49-F238E27FC236}">
                  <a16:creationId xmlns:a16="http://schemas.microsoft.com/office/drawing/2014/main" id="{00000000-0008-0000-0400-00003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102</xdr:row>
          <xdr:rowOff>85725</xdr:rowOff>
        </xdr:from>
        <xdr:to>
          <xdr:col>6</xdr:col>
          <xdr:colOff>933450</xdr:colOff>
          <xdr:row>102</xdr:row>
          <xdr:rowOff>304800</xdr:rowOff>
        </xdr:to>
        <xdr:sp macro="" textlink="">
          <xdr:nvSpPr>
            <xdr:cNvPr id="79934" name="Drop Down 1086" hidden="1">
              <a:extLst>
                <a:ext uri="{63B3BB69-23CF-44E3-9099-C40C66FF867C}">
                  <a14:compatExt spid="_x0000_s79934"/>
                </a:ext>
                <a:ext uri="{FF2B5EF4-FFF2-40B4-BE49-F238E27FC236}">
                  <a16:creationId xmlns:a16="http://schemas.microsoft.com/office/drawing/2014/main" id="{00000000-0008-0000-0400-00003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136</xdr:row>
          <xdr:rowOff>85725</xdr:rowOff>
        </xdr:from>
        <xdr:to>
          <xdr:col>6</xdr:col>
          <xdr:colOff>933450</xdr:colOff>
          <xdr:row>136</xdr:row>
          <xdr:rowOff>304800</xdr:rowOff>
        </xdr:to>
        <xdr:sp macro="" textlink="">
          <xdr:nvSpPr>
            <xdr:cNvPr id="79935" name="Drop Down 1087" hidden="1">
              <a:extLst>
                <a:ext uri="{63B3BB69-23CF-44E3-9099-C40C66FF867C}">
                  <a14:compatExt spid="_x0000_s79935"/>
                </a:ext>
                <a:ext uri="{FF2B5EF4-FFF2-40B4-BE49-F238E27FC236}">
                  <a16:creationId xmlns:a16="http://schemas.microsoft.com/office/drawing/2014/main" id="{00000000-0008-0000-0400-00003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162</xdr:row>
          <xdr:rowOff>85725</xdr:rowOff>
        </xdr:from>
        <xdr:to>
          <xdr:col>6</xdr:col>
          <xdr:colOff>933450</xdr:colOff>
          <xdr:row>162</xdr:row>
          <xdr:rowOff>304800</xdr:rowOff>
        </xdr:to>
        <xdr:sp macro="" textlink="">
          <xdr:nvSpPr>
            <xdr:cNvPr id="79936" name="Drop Down 1088" hidden="1">
              <a:extLst>
                <a:ext uri="{63B3BB69-23CF-44E3-9099-C40C66FF867C}">
                  <a14:compatExt spid="_x0000_s79936"/>
                </a:ext>
                <a:ext uri="{FF2B5EF4-FFF2-40B4-BE49-F238E27FC236}">
                  <a16:creationId xmlns:a16="http://schemas.microsoft.com/office/drawing/2014/main" id="{00000000-0008-0000-0400-00004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163</xdr:row>
          <xdr:rowOff>85725</xdr:rowOff>
        </xdr:from>
        <xdr:to>
          <xdr:col>6</xdr:col>
          <xdr:colOff>933450</xdr:colOff>
          <xdr:row>163</xdr:row>
          <xdr:rowOff>304800</xdr:rowOff>
        </xdr:to>
        <xdr:sp macro="" textlink="">
          <xdr:nvSpPr>
            <xdr:cNvPr id="79937" name="Drop Down 1089" hidden="1">
              <a:extLst>
                <a:ext uri="{63B3BB69-23CF-44E3-9099-C40C66FF867C}">
                  <a14:compatExt spid="_x0000_s79937"/>
                </a:ext>
                <a:ext uri="{FF2B5EF4-FFF2-40B4-BE49-F238E27FC236}">
                  <a16:creationId xmlns:a16="http://schemas.microsoft.com/office/drawing/2014/main" id="{00000000-0008-0000-0400-00004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165</xdr:row>
          <xdr:rowOff>85725</xdr:rowOff>
        </xdr:from>
        <xdr:to>
          <xdr:col>6</xdr:col>
          <xdr:colOff>933450</xdr:colOff>
          <xdr:row>165</xdr:row>
          <xdr:rowOff>304800</xdr:rowOff>
        </xdr:to>
        <xdr:sp macro="" textlink="">
          <xdr:nvSpPr>
            <xdr:cNvPr id="79938" name="Drop Down 1090" hidden="1">
              <a:extLst>
                <a:ext uri="{63B3BB69-23CF-44E3-9099-C40C66FF867C}">
                  <a14:compatExt spid="_x0000_s79938"/>
                </a:ext>
                <a:ext uri="{FF2B5EF4-FFF2-40B4-BE49-F238E27FC236}">
                  <a16:creationId xmlns:a16="http://schemas.microsoft.com/office/drawing/2014/main" id="{00000000-0008-0000-0400-00004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176</xdr:row>
          <xdr:rowOff>180975</xdr:rowOff>
        </xdr:from>
        <xdr:to>
          <xdr:col>6</xdr:col>
          <xdr:colOff>933450</xdr:colOff>
          <xdr:row>176</xdr:row>
          <xdr:rowOff>400050</xdr:rowOff>
        </xdr:to>
        <xdr:sp macro="" textlink="">
          <xdr:nvSpPr>
            <xdr:cNvPr id="79939" name="Drop Down 1091" hidden="1">
              <a:extLst>
                <a:ext uri="{63B3BB69-23CF-44E3-9099-C40C66FF867C}">
                  <a14:compatExt spid="_x0000_s79939"/>
                </a:ext>
                <a:ext uri="{FF2B5EF4-FFF2-40B4-BE49-F238E27FC236}">
                  <a16:creationId xmlns:a16="http://schemas.microsoft.com/office/drawing/2014/main" id="{00000000-0008-0000-0400-00004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178</xdr:row>
          <xdr:rowOff>180975</xdr:rowOff>
        </xdr:from>
        <xdr:to>
          <xdr:col>6</xdr:col>
          <xdr:colOff>933450</xdr:colOff>
          <xdr:row>178</xdr:row>
          <xdr:rowOff>400050</xdr:rowOff>
        </xdr:to>
        <xdr:sp macro="" textlink="">
          <xdr:nvSpPr>
            <xdr:cNvPr id="79940" name="Drop Down 1092" hidden="1">
              <a:extLst>
                <a:ext uri="{63B3BB69-23CF-44E3-9099-C40C66FF867C}">
                  <a14:compatExt spid="_x0000_s79940"/>
                </a:ext>
                <a:ext uri="{FF2B5EF4-FFF2-40B4-BE49-F238E27FC236}">
                  <a16:creationId xmlns:a16="http://schemas.microsoft.com/office/drawing/2014/main" id="{00000000-0008-0000-0400-00004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194</xdr:row>
          <xdr:rowOff>85725</xdr:rowOff>
        </xdr:from>
        <xdr:to>
          <xdr:col>6</xdr:col>
          <xdr:colOff>933450</xdr:colOff>
          <xdr:row>194</xdr:row>
          <xdr:rowOff>304800</xdr:rowOff>
        </xdr:to>
        <xdr:sp macro="" textlink="">
          <xdr:nvSpPr>
            <xdr:cNvPr id="79941" name="Drop Down 1093" hidden="1">
              <a:extLst>
                <a:ext uri="{63B3BB69-23CF-44E3-9099-C40C66FF867C}">
                  <a14:compatExt spid="_x0000_s79941"/>
                </a:ext>
                <a:ext uri="{FF2B5EF4-FFF2-40B4-BE49-F238E27FC236}">
                  <a16:creationId xmlns:a16="http://schemas.microsoft.com/office/drawing/2014/main" id="{00000000-0008-0000-0400-00004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209</xdr:row>
          <xdr:rowOff>85725</xdr:rowOff>
        </xdr:from>
        <xdr:to>
          <xdr:col>6</xdr:col>
          <xdr:colOff>933450</xdr:colOff>
          <xdr:row>209</xdr:row>
          <xdr:rowOff>304800</xdr:rowOff>
        </xdr:to>
        <xdr:sp macro="" textlink="">
          <xdr:nvSpPr>
            <xdr:cNvPr id="79942" name="Drop Down 1094" hidden="1">
              <a:extLst>
                <a:ext uri="{63B3BB69-23CF-44E3-9099-C40C66FF867C}">
                  <a14:compatExt spid="_x0000_s79942"/>
                </a:ext>
                <a:ext uri="{FF2B5EF4-FFF2-40B4-BE49-F238E27FC236}">
                  <a16:creationId xmlns:a16="http://schemas.microsoft.com/office/drawing/2014/main" id="{00000000-0008-0000-0400-00004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210</xdr:row>
          <xdr:rowOff>85725</xdr:rowOff>
        </xdr:from>
        <xdr:to>
          <xdr:col>6</xdr:col>
          <xdr:colOff>933450</xdr:colOff>
          <xdr:row>210</xdr:row>
          <xdr:rowOff>304800</xdr:rowOff>
        </xdr:to>
        <xdr:sp macro="" textlink="">
          <xdr:nvSpPr>
            <xdr:cNvPr id="79943" name="Drop Down 1095" hidden="1">
              <a:extLst>
                <a:ext uri="{63B3BB69-23CF-44E3-9099-C40C66FF867C}">
                  <a14:compatExt spid="_x0000_s79943"/>
                </a:ext>
                <a:ext uri="{FF2B5EF4-FFF2-40B4-BE49-F238E27FC236}">
                  <a16:creationId xmlns:a16="http://schemas.microsoft.com/office/drawing/2014/main" id="{00000000-0008-0000-0400-00004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217</xdr:row>
          <xdr:rowOff>85725</xdr:rowOff>
        </xdr:from>
        <xdr:to>
          <xdr:col>6</xdr:col>
          <xdr:colOff>933450</xdr:colOff>
          <xdr:row>217</xdr:row>
          <xdr:rowOff>304800</xdr:rowOff>
        </xdr:to>
        <xdr:sp macro="" textlink="">
          <xdr:nvSpPr>
            <xdr:cNvPr id="79944" name="Drop Down 1096" hidden="1">
              <a:extLst>
                <a:ext uri="{63B3BB69-23CF-44E3-9099-C40C66FF867C}">
                  <a14:compatExt spid="_x0000_s79944"/>
                </a:ext>
                <a:ext uri="{FF2B5EF4-FFF2-40B4-BE49-F238E27FC236}">
                  <a16:creationId xmlns:a16="http://schemas.microsoft.com/office/drawing/2014/main" id="{00000000-0008-0000-0400-00004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222</xdr:row>
          <xdr:rowOff>85725</xdr:rowOff>
        </xdr:from>
        <xdr:to>
          <xdr:col>6</xdr:col>
          <xdr:colOff>933450</xdr:colOff>
          <xdr:row>222</xdr:row>
          <xdr:rowOff>304800</xdr:rowOff>
        </xdr:to>
        <xdr:sp macro="" textlink="">
          <xdr:nvSpPr>
            <xdr:cNvPr id="79945" name="Drop Down 1097" hidden="1">
              <a:extLst>
                <a:ext uri="{63B3BB69-23CF-44E3-9099-C40C66FF867C}">
                  <a14:compatExt spid="_x0000_s79945"/>
                </a:ext>
                <a:ext uri="{FF2B5EF4-FFF2-40B4-BE49-F238E27FC236}">
                  <a16:creationId xmlns:a16="http://schemas.microsoft.com/office/drawing/2014/main" id="{00000000-0008-0000-0400-00004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234</xdr:row>
          <xdr:rowOff>85725</xdr:rowOff>
        </xdr:from>
        <xdr:to>
          <xdr:col>6</xdr:col>
          <xdr:colOff>933450</xdr:colOff>
          <xdr:row>234</xdr:row>
          <xdr:rowOff>304800</xdr:rowOff>
        </xdr:to>
        <xdr:sp macro="" textlink="">
          <xdr:nvSpPr>
            <xdr:cNvPr id="79946" name="Drop Down 1098" hidden="1">
              <a:extLst>
                <a:ext uri="{63B3BB69-23CF-44E3-9099-C40C66FF867C}">
                  <a14:compatExt spid="_x0000_s79946"/>
                </a:ext>
                <a:ext uri="{FF2B5EF4-FFF2-40B4-BE49-F238E27FC236}">
                  <a16:creationId xmlns:a16="http://schemas.microsoft.com/office/drawing/2014/main" id="{00000000-0008-0000-0400-00004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241</xdr:row>
          <xdr:rowOff>85725</xdr:rowOff>
        </xdr:from>
        <xdr:to>
          <xdr:col>6</xdr:col>
          <xdr:colOff>933450</xdr:colOff>
          <xdr:row>241</xdr:row>
          <xdr:rowOff>304800</xdr:rowOff>
        </xdr:to>
        <xdr:sp macro="" textlink="">
          <xdr:nvSpPr>
            <xdr:cNvPr id="79947" name="Drop Down 1099" hidden="1">
              <a:extLst>
                <a:ext uri="{63B3BB69-23CF-44E3-9099-C40C66FF867C}">
                  <a14:compatExt spid="_x0000_s79947"/>
                </a:ext>
                <a:ext uri="{FF2B5EF4-FFF2-40B4-BE49-F238E27FC236}">
                  <a16:creationId xmlns:a16="http://schemas.microsoft.com/office/drawing/2014/main" id="{00000000-0008-0000-0400-00004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248</xdr:row>
          <xdr:rowOff>85725</xdr:rowOff>
        </xdr:from>
        <xdr:to>
          <xdr:col>6</xdr:col>
          <xdr:colOff>933450</xdr:colOff>
          <xdr:row>248</xdr:row>
          <xdr:rowOff>304800</xdr:rowOff>
        </xdr:to>
        <xdr:sp macro="" textlink="">
          <xdr:nvSpPr>
            <xdr:cNvPr id="79948" name="Drop Down 1100" hidden="1">
              <a:extLst>
                <a:ext uri="{63B3BB69-23CF-44E3-9099-C40C66FF867C}">
                  <a14:compatExt spid="_x0000_s79948"/>
                </a:ext>
                <a:ext uri="{FF2B5EF4-FFF2-40B4-BE49-F238E27FC236}">
                  <a16:creationId xmlns:a16="http://schemas.microsoft.com/office/drawing/2014/main" id="{00000000-0008-0000-0400-00004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253</xdr:row>
          <xdr:rowOff>85725</xdr:rowOff>
        </xdr:from>
        <xdr:to>
          <xdr:col>6</xdr:col>
          <xdr:colOff>933450</xdr:colOff>
          <xdr:row>253</xdr:row>
          <xdr:rowOff>304800</xdr:rowOff>
        </xdr:to>
        <xdr:sp macro="" textlink="">
          <xdr:nvSpPr>
            <xdr:cNvPr id="79949" name="Drop Down 1101" hidden="1">
              <a:extLst>
                <a:ext uri="{63B3BB69-23CF-44E3-9099-C40C66FF867C}">
                  <a14:compatExt spid="_x0000_s79949"/>
                </a:ext>
                <a:ext uri="{FF2B5EF4-FFF2-40B4-BE49-F238E27FC236}">
                  <a16:creationId xmlns:a16="http://schemas.microsoft.com/office/drawing/2014/main" id="{00000000-0008-0000-0400-00004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254</xdr:row>
          <xdr:rowOff>85725</xdr:rowOff>
        </xdr:from>
        <xdr:to>
          <xdr:col>6</xdr:col>
          <xdr:colOff>933450</xdr:colOff>
          <xdr:row>254</xdr:row>
          <xdr:rowOff>304800</xdr:rowOff>
        </xdr:to>
        <xdr:sp macro="" textlink="">
          <xdr:nvSpPr>
            <xdr:cNvPr id="79950" name="Drop Down 1102" hidden="1">
              <a:extLst>
                <a:ext uri="{63B3BB69-23CF-44E3-9099-C40C66FF867C}">
                  <a14:compatExt spid="_x0000_s79950"/>
                </a:ext>
                <a:ext uri="{FF2B5EF4-FFF2-40B4-BE49-F238E27FC236}">
                  <a16:creationId xmlns:a16="http://schemas.microsoft.com/office/drawing/2014/main" id="{00000000-0008-0000-0400-00004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265</xdr:row>
          <xdr:rowOff>180975</xdr:rowOff>
        </xdr:from>
        <xdr:to>
          <xdr:col>6</xdr:col>
          <xdr:colOff>933450</xdr:colOff>
          <xdr:row>265</xdr:row>
          <xdr:rowOff>400050</xdr:rowOff>
        </xdr:to>
        <xdr:sp macro="" textlink="">
          <xdr:nvSpPr>
            <xdr:cNvPr id="79951" name="Drop Down 1103" hidden="1">
              <a:extLst>
                <a:ext uri="{63B3BB69-23CF-44E3-9099-C40C66FF867C}">
                  <a14:compatExt spid="_x0000_s79951"/>
                </a:ext>
                <a:ext uri="{FF2B5EF4-FFF2-40B4-BE49-F238E27FC236}">
                  <a16:creationId xmlns:a16="http://schemas.microsoft.com/office/drawing/2014/main" id="{00000000-0008-0000-0400-00004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266</xdr:row>
          <xdr:rowOff>85725</xdr:rowOff>
        </xdr:from>
        <xdr:to>
          <xdr:col>6</xdr:col>
          <xdr:colOff>933450</xdr:colOff>
          <xdr:row>266</xdr:row>
          <xdr:rowOff>304800</xdr:rowOff>
        </xdr:to>
        <xdr:sp macro="" textlink="">
          <xdr:nvSpPr>
            <xdr:cNvPr id="79952" name="Drop Down 1104" hidden="1">
              <a:extLst>
                <a:ext uri="{63B3BB69-23CF-44E3-9099-C40C66FF867C}">
                  <a14:compatExt spid="_x0000_s79952"/>
                </a:ext>
                <a:ext uri="{FF2B5EF4-FFF2-40B4-BE49-F238E27FC236}">
                  <a16:creationId xmlns:a16="http://schemas.microsoft.com/office/drawing/2014/main" id="{00000000-0008-0000-0400-00005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269</xdr:row>
          <xdr:rowOff>85725</xdr:rowOff>
        </xdr:from>
        <xdr:to>
          <xdr:col>6</xdr:col>
          <xdr:colOff>933450</xdr:colOff>
          <xdr:row>269</xdr:row>
          <xdr:rowOff>304800</xdr:rowOff>
        </xdr:to>
        <xdr:sp macro="" textlink="">
          <xdr:nvSpPr>
            <xdr:cNvPr id="79953" name="Drop Down 1105" hidden="1">
              <a:extLst>
                <a:ext uri="{63B3BB69-23CF-44E3-9099-C40C66FF867C}">
                  <a14:compatExt spid="_x0000_s79953"/>
                </a:ext>
                <a:ext uri="{FF2B5EF4-FFF2-40B4-BE49-F238E27FC236}">
                  <a16:creationId xmlns:a16="http://schemas.microsoft.com/office/drawing/2014/main" id="{00000000-0008-0000-0400-00005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274</xdr:row>
          <xdr:rowOff>85725</xdr:rowOff>
        </xdr:from>
        <xdr:to>
          <xdr:col>6</xdr:col>
          <xdr:colOff>933450</xdr:colOff>
          <xdr:row>274</xdr:row>
          <xdr:rowOff>304800</xdr:rowOff>
        </xdr:to>
        <xdr:sp macro="" textlink="">
          <xdr:nvSpPr>
            <xdr:cNvPr id="79954" name="Drop Down 1106" hidden="1">
              <a:extLst>
                <a:ext uri="{63B3BB69-23CF-44E3-9099-C40C66FF867C}">
                  <a14:compatExt spid="_x0000_s79954"/>
                </a:ext>
                <a:ext uri="{FF2B5EF4-FFF2-40B4-BE49-F238E27FC236}">
                  <a16:creationId xmlns:a16="http://schemas.microsoft.com/office/drawing/2014/main" id="{00000000-0008-0000-0400-00005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304</xdr:row>
          <xdr:rowOff>85725</xdr:rowOff>
        </xdr:from>
        <xdr:to>
          <xdr:col>6</xdr:col>
          <xdr:colOff>933450</xdr:colOff>
          <xdr:row>304</xdr:row>
          <xdr:rowOff>304800</xdr:rowOff>
        </xdr:to>
        <xdr:sp macro="" textlink="">
          <xdr:nvSpPr>
            <xdr:cNvPr id="79955" name="Drop Down 1107" hidden="1">
              <a:extLst>
                <a:ext uri="{63B3BB69-23CF-44E3-9099-C40C66FF867C}">
                  <a14:compatExt spid="_x0000_s79955"/>
                </a:ext>
                <a:ext uri="{FF2B5EF4-FFF2-40B4-BE49-F238E27FC236}">
                  <a16:creationId xmlns:a16="http://schemas.microsoft.com/office/drawing/2014/main" id="{00000000-0008-0000-0400-00005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311</xdr:row>
          <xdr:rowOff>85725</xdr:rowOff>
        </xdr:from>
        <xdr:to>
          <xdr:col>6</xdr:col>
          <xdr:colOff>933450</xdr:colOff>
          <xdr:row>311</xdr:row>
          <xdr:rowOff>304800</xdr:rowOff>
        </xdr:to>
        <xdr:sp macro="" textlink="">
          <xdr:nvSpPr>
            <xdr:cNvPr id="79956" name="Drop Down 1108" hidden="1">
              <a:extLst>
                <a:ext uri="{63B3BB69-23CF-44E3-9099-C40C66FF867C}">
                  <a14:compatExt spid="_x0000_s79956"/>
                </a:ext>
                <a:ext uri="{FF2B5EF4-FFF2-40B4-BE49-F238E27FC236}">
                  <a16:creationId xmlns:a16="http://schemas.microsoft.com/office/drawing/2014/main" id="{00000000-0008-0000-0400-00005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326</xdr:row>
          <xdr:rowOff>85725</xdr:rowOff>
        </xdr:from>
        <xdr:to>
          <xdr:col>6</xdr:col>
          <xdr:colOff>933450</xdr:colOff>
          <xdr:row>326</xdr:row>
          <xdr:rowOff>304800</xdr:rowOff>
        </xdr:to>
        <xdr:sp macro="" textlink="">
          <xdr:nvSpPr>
            <xdr:cNvPr id="79957" name="Drop Down 1109" hidden="1">
              <a:extLst>
                <a:ext uri="{63B3BB69-23CF-44E3-9099-C40C66FF867C}">
                  <a14:compatExt spid="_x0000_s79957"/>
                </a:ext>
                <a:ext uri="{FF2B5EF4-FFF2-40B4-BE49-F238E27FC236}">
                  <a16:creationId xmlns:a16="http://schemas.microsoft.com/office/drawing/2014/main" id="{00000000-0008-0000-0400-00005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327</xdr:row>
          <xdr:rowOff>180975</xdr:rowOff>
        </xdr:from>
        <xdr:to>
          <xdr:col>6</xdr:col>
          <xdr:colOff>933450</xdr:colOff>
          <xdr:row>327</xdr:row>
          <xdr:rowOff>400050</xdr:rowOff>
        </xdr:to>
        <xdr:sp macro="" textlink="">
          <xdr:nvSpPr>
            <xdr:cNvPr id="79958" name="Drop Down 1110" hidden="1">
              <a:extLst>
                <a:ext uri="{63B3BB69-23CF-44E3-9099-C40C66FF867C}">
                  <a14:compatExt spid="_x0000_s79958"/>
                </a:ext>
                <a:ext uri="{FF2B5EF4-FFF2-40B4-BE49-F238E27FC236}">
                  <a16:creationId xmlns:a16="http://schemas.microsoft.com/office/drawing/2014/main" id="{00000000-0008-0000-0400-00005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333</xdr:row>
          <xdr:rowOff>85725</xdr:rowOff>
        </xdr:from>
        <xdr:to>
          <xdr:col>6</xdr:col>
          <xdr:colOff>933450</xdr:colOff>
          <xdr:row>333</xdr:row>
          <xdr:rowOff>304800</xdr:rowOff>
        </xdr:to>
        <xdr:sp macro="" textlink="">
          <xdr:nvSpPr>
            <xdr:cNvPr id="79959" name="Drop Down 1111" hidden="1">
              <a:extLst>
                <a:ext uri="{63B3BB69-23CF-44E3-9099-C40C66FF867C}">
                  <a14:compatExt spid="_x0000_s79959"/>
                </a:ext>
                <a:ext uri="{FF2B5EF4-FFF2-40B4-BE49-F238E27FC236}">
                  <a16:creationId xmlns:a16="http://schemas.microsoft.com/office/drawing/2014/main" id="{00000000-0008-0000-0400-00005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339</xdr:row>
          <xdr:rowOff>180975</xdr:rowOff>
        </xdr:from>
        <xdr:to>
          <xdr:col>6</xdr:col>
          <xdr:colOff>933450</xdr:colOff>
          <xdr:row>339</xdr:row>
          <xdr:rowOff>400050</xdr:rowOff>
        </xdr:to>
        <xdr:sp macro="" textlink="">
          <xdr:nvSpPr>
            <xdr:cNvPr id="79960" name="Drop Down 1112" hidden="1">
              <a:extLst>
                <a:ext uri="{63B3BB69-23CF-44E3-9099-C40C66FF867C}">
                  <a14:compatExt spid="_x0000_s79960"/>
                </a:ext>
                <a:ext uri="{FF2B5EF4-FFF2-40B4-BE49-F238E27FC236}">
                  <a16:creationId xmlns:a16="http://schemas.microsoft.com/office/drawing/2014/main" id="{00000000-0008-0000-0400-00005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347</xdr:row>
          <xdr:rowOff>276225</xdr:rowOff>
        </xdr:from>
        <xdr:to>
          <xdr:col>6</xdr:col>
          <xdr:colOff>933450</xdr:colOff>
          <xdr:row>347</xdr:row>
          <xdr:rowOff>495300</xdr:rowOff>
        </xdr:to>
        <xdr:sp macro="" textlink="">
          <xdr:nvSpPr>
            <xdr:cNvPr id="79961" name="Drop Down 1113" hidden="1">
              <a:extLst>
                <a:ext uri="{63B3BB69-23CF-44E3-9099-C40C66FF867C}">
                  <a14:compatExt spid="_x0000_s79961"/>
                </a:ext>
                <a:ext uri="{FF2B5EF4-FFF2-40B4-BE49-F238E27FC236}">
                  <a16:creationId xmlns:a16="http://schemas.microsoft.com/office/drawing/2014/main" id="{00000000-0008-0000-0400-00005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348</xdr:row>
          <xdr:rowOff>85725</xdr:rowOff>
        </xdr:from>
        <xdr:to>
          <xdr:col>6</xdr:col>
          <xdr:colOff>933450</xdr:colOff>
          <xdr:row>348</xdr:row>
          <xdr:rowOff>304800</xdr:rowOff>
        </xdr:to>
        <xdr:sp macro="" textlink="">
          <xdr:nvSpPr>
            <xdr:cNvPr id="79962" name="Drop Down 1114" hidden="1">
              <a:extLst>
                <a:ext uri="{63B3BB69-23CF-44E3-9099-C40C66FF867C}">
                  <a14:compatExt spid="_x0000_s79962"/>
                </a:ext>
                <a:ext uri="{FF2B5EF4-FFF2-40B4-BE49-F238E27FC236}">
                  <a16:creationId xmlns:a16="http://schemas.microsoft.com/office/drawing/2014/main" id="{00000000-0008-0000-0400-00005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354</xdr:row>
          <xdr:rowOff>85725</xdr:rowOff>
        </xdr:from>
        <xdr:to>
          <xdr:col>6</xdr:col>
          <xdr:colOff>933450</xdr:colOff>
          <xdr:row>354</xdr:row>
          <xdr:rowOff>304800</xdr:rowOff>
        </xdr:to>
        <xdr:sp macro="" textlink="">
          <xdr:nvSpPr>
            <xdr:cNvPr id="79963" name="Drop Down 1115" hidden="1">
              <a:extLst>
                <a:ext uri="{63B3BB69-23CF-44E3-9099-C40C66FF867C}">
                  <a14:compatExt spid="_x0000_s79963"/>
                </a:ext>
                <a:ext uri="{FF2B5EF4-FFF2-40B4-BE49-F238E27FC236}">
                  <a16:creationId xmlns:a16="http://schemas.microsoft.com/office/drawing/2014/main" id="{00000000-0008-0000-0400-00005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372</xdr:row>
          <xdr:rowOff>85725</xdr:rowOff>
        </xdr:from>
        <xdr:to>
          <xdr:col>6</xdr:col>
          <xdr:colOff>933450</xdr:colOff>
          <xdr:row>372</xdr:row>
          <xdr:rowOff>304800</xdr:rowOff>
        </xdr:to>
        <xdr:sp macro="" textlink="">
          <xdr:nvSpPr>
            <xdr:cNvPr id="79964" name="Drop Down 1116" hidden="1">
              <a:extLst>
                <a:ext uri="{63B3BB69-23CF-44E3-9099-C40C66FF867C}">
                  <a14:compatExt spid="_x0000_s79964"/>
                </a:ext>
                <a:ext uri="{FF2B5EF4-FFF2-40B4-BE49-F238E27FC236}">
                  <a16:creationId xmlns:a16="http://schemas.microsoft.com/office/drawing/2014/main" id="{00000000-0008-0000-0400-00005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378</xdr:row>
          <xdr:rowOff>85725</xdr:rowOff>
        </xdr:from>
        <xdr:to>
          <xdr:col>6</xdr:col>
          <xdr:colOff>933450</xdr:colOff>
          <xdr:row>378</xdr:row>
          <xdr:rowOff>304800</xdr:rowOff>
        </xdr:to>
        <xdr:sp macro="" textlink="">
          <xdr:nvSpPr>
            <xdr:cNvPr id="79965" name="Drop Down 1117" hidden="1">
              <a:extLst>
                <a:ext uri="{63B3BB69-23CF-44E3-9099-C40C66FF867C}">
                  <a14:compatExt spid="_x0000_s79965"/>
                </a:ext>
                <a:ext uri="{FF2B5EF4-FFF2-40B4-BE49-F238E27FC236}">
                  <a16:creationId xmlns:a16="http://schemas.microsoft.com/office/drawing/2014/main" id="{00000000-0008-0000-0400-00005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389</xdr:row>
          <xdr:rowOff>85725</xdr:rowOff>
        </xdr:from>
        <xdr:to>
          <xdr:col>6</xdr:col>
          <xdr:colOff>933450</xdr:colOff>
          <xdr:row>389</xdr:row>
          <xdr:rowOff>304800</xdr:rowOff>
        </xdr:to>
        <xdr:sp macro="" textlink="">
          <xdr:nvSpPr>
            <xdr:cNvPr id="79966" name="Drop Down 1118" hidden="1">
              <a:extLst>
                <a:ext uri="{63B3BB69-23CF-44E3-9099-C40C66FF867C}">
                  <a14:compatExt spid="_x0000_s79966"/>
                </a:ext>
                <a:ext uri="{FF2B5EF4-FFF2-40B4-BE49-F238E27FC236}">
                  <a16:creationId xmlns:a16="http://schemas.microsoft.com/office/drawing/2014/main" id="{00000000-0008-0000-0400-00005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390</xdr:row>
          <xdr:rowOff>85725</xdr:rowOff>
        </xdr:from>
        <xdr:to>
          <xdr:col>6</xdr:col>
          <xdr:colOff>933450</xdr:colOff>
          <xdr:row>390</xdr:row>
          <xdr:rowOff>304800</xdr:rowOff>
        </xdr:to>
        <xdr:sp macro="" textlink="">
          <xdr:nvSpPr>
            <xdr:cNvPr id="79967" name="Drop Down 1119" hidden="1">
              <a:extLst>
                <a:ext uri="{63B3BB69-23CF-44E3-9099-C40C66FF867C}">
                  <a14:compatExt spid="_x0000_s79967"/>
                </a:ext>
                <a:ext uri="{FF2B5EF4-FFF2-40B4-BE49-F238E27FC236}">
                  <a16:creationId xmlns:a16="http://schemas.microsoft.com/office/drawing/2014/main" id="{00000000-0008-0000-0400-00005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402</xdr:row>
          <xdr:rowOff>85725</xdr:rowOff>
        </xdr:from>
        <xdr:to>
          <xdr:col>6</xdr:col>
          <xdr:colOff>933450</xdr:colOff>
          <xdr:row>402</xdr:row>
          <xdr:rowOff>304800</xdr:rowOff>
        </xdr:to>
        <xdr:sp macro="" textlink="">
          <xdr:nvSpPr>
            <xdr:cNvPr id="79968" name="Drop Down 1120" hidden="1">
              <a:extLst>
                <a:ext uri="{63B3BB69-23CF-44E3-9099-C40C66FF867C}">
                  <a14:compatExt spid="_x0000_s79968"/>
                </a:ext>
                <a:ext uri="{FF2B5EF4-FFF2-40B4-BE49-F238E27FC236}">
                  <a16:creationId xmlns:a16="http://schemas.microsoft.com/office/drawing/2014/main" id="{00000000-0008-0000-0400-00006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421</xdr:row>
          <xdr:rowOff>85725</xdr:rowOff>
        </xdr:from>
        <xdr:to>
          <xdr:col>6</xdr:col>
          <xdr:colOff>933450</xdr:colOff>
          <xdr:row>421</xdr:row>
          <xdr:rowOff>304800</xdr:rowOff>
        </xdr:to>
        <xdr:sp macro="" textlink="">
          <xdr:nvSpPr>
            <xdr:cNvPr id="79969" name="Drop Down 1121" hidden="1">
              <a:extLst>
                <a:ext uri="{63B3BB69-23CF-44E3-9099-C40C66FF867C}">
                  <a14:compatExt spid="_x0000_s79969"/>
                </a:ext>
                <a:ext uri="{FF2B5EF4-FFF2-40B4-BE49-F238E27FC236}">
                  <a16:creationId xmlns:a16="http://schemas.microsoft.com/office/drawing/2014/main" id="{00000000-0008-0000-0400-00006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435</xdr:row>
          <xdr:rowOff>85725</xdr:rowOff>
        </xdr:from>
        <xdr:to>
          <xdr:col>6</xdr:col>
          <xdr:colOff>933450</xdr:colOff>
          <xdr:row>435</xdr:row>
          <xdr:rowOff>304800</xdr:rowOff>
        </xdr:to>
        <xdr:sp macro="" textlink="">
          <xdr:nvSpPr>
            <xdr:cNvPr id="79970" name="Drop Down 1122" hidden="1">
              <a:extLst>
                <a:ext uri="{63B3BB69-23CF-44E3-9099-C40C66FF867C}">
                  <a14:compatExt spid="_x0000_s79970"/>
                </a:ext>
                <a:ext uri="{FF2B5EF4-FFF2-40B4-BE49-F238E27FC236}">
                  <a16:creationId xmlns:a16="http://schemas.microsoft.com/office/drawing/2014/main" id="{00000000-0008-0000-0400-00006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436</xdr:row>
          <xdr:rowOff>85725</xdr:rowOff>
        </xdr:from>
        <xdr:to>
          <xdr:col>6</xdr:col>
          <xdr:colOff>933450</xdr:colOff>
          <xdr:row>436</xdr:row>
          <xdr:rowOff>304800</xdr:rowOff>
        </xdr:to>
        <xdr:sp macro="" textlink="">
          <xdr:nvSpPr>
            <xdr:cNvPr id="79971" name="Drop Down 1123" hidden="1">
              <a:extLst>
                <a:ext uri="{63B3BB69-23CF-44E3-9099-C40C66FF867C}">
                  <a14:compatExt spid="_x0000_s79971"/>
                </a:ext>
                <a:ext uri="{FF2B5EF4-FFF2-40B4-BE49-F238E27FC236}">
                  <a16:creationId xmlns:a16="http://schemas.microsoft.com/office/drawing/2014/main" id="{00000000-0008-0000-0400-00006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443</xdr:row>
          <xdr:rowOff>85725</xdr:rowOff>
        </xdr:from>
        <xdr:to>
          <xdr:col>6</xdr:col>
          <xdr:colOff>933450</xdr:colOff>
          <xdr:row>443</xdr:row>
          <xdr:rowOff>304800</xdr:rowOff>
        </xdr:to>
        <xdr:sp macro="" textlink="">
          <xdr:nvSpPr>
            <xdr:cNvPr id="79972" name="Drop Down 1124" hidden="1">
              <a:extLst>
                <a:ext uri="{63B3BB69-23CF-44E3-9099-C40C66FF867C}">
                  <a14:compatExt spid="_x0000_s79972"/>
                </a:ext>
                <a:ext uri="{FF2B5EF4-FFF2-40B4-BE49-F238E27FC236}">
                  <a16:creationId xmlns:a16="http://schemas.microsoft.com/office/drawing/2014/main" id="{00000000-0008-0000-0400-00006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444</xdr:row>
          <xdr:rowOff>85725</xdr:rowOff>
        </xdr:from>
        <xdr:to>
          <xdr:col>6</xdr:col>
          <xdr:colOff>933450</xdr:colOff>
          <xdr:row>444</xdr:row>
          <xdr:rowOff>304800</xdr:rowOff>
        </xdr:to>
        <xdr:sp macro="" textlink="">
          <xdr:nvSpPr>
            <xdr:cNvPr id="79973" name="Drop Down 1125" hidden="1">
              <a:extLst>
                <a:ext uri="{63B3BB69-23CF-44E3-9099-C40C66FF867C}">
                  <a14:compatExt spid="_x0000_s79973"/>
                </a:ext>
                <a:ext uri="{FF2B5EF4-FFF2-40B4-BE49-F238E27FC236}">
                  <a16:creationId xmlns:a16="http://schemas.microsoft.com/office/drawing/2014/main" id="{00000000-0008-0000-0400-00006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458</xdr:row>
          <xdr:rowOff>85725</xdr:rowOff>
        </xdr:from>
        <xdr:to>
          <xdr:col>6</xdr:col>
          <xdr:colOff>933450</xdr:colOff>
          <xdr:row>458</xdr:row>
          <xdr:rowOff>304800</xdr:rowOff>
        </xdr:to>
        <xdr:sp macro="" textlink="">
          <xdr:nvSpPr>
            <xdr:cNvPr id="79974" name="Drop Down 1126" hidden="1">
              <a:extLst>
                <a:ext uri="{63B3BB69-23CF-44E3-9099-C40C66FF867C}">
                  <a14:compatExt spid="_x0000_s79974"/>
                </a:ext>
                <a:ext uri="{FF2B5EF4-FFF2-40B4-BE49-F238E27FC236}">
                  <a16:creationId xmlns:a16="http://schemas.microsoft.com/office/drawing/2014/main" id="{00000000-0008-0000-0400-00006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477</xdr:row>
          <xdr:rowOff>85725</xdr:rowOff>
        </xdr:from>
        <xdr:to>
          <xdr:col>6</xdr:col>
          <xdr:colOff>933450</xdr:colOff>
          <xdr:row>477</xdr:row>
          <xdr:rowOff>304800</xdr:rowOff>
        </xdr:to>
        <xdr:sp macro="" textlink="">
          <xdr:nvSpPr>
            <xdr:cNvPr id="79975" name="Drop Down 1127" hidden="1">
              <a:extLst>
                <a:ext uri="{63B3BB69-23CF-44E3-9099-C40C66FF867C}">
                  <a14:compatExt spid="_x0000_s79975"/>
                </a:ext>
                <a:ext uri="{FF2B5EF4-FFF2-40B4-BE49-F238E27FC236}">
                  <a16:creationId xmlns:a16="http://schemas.microsoft.com/office/drawing/2014/main" id="{00000000-0008-0000-0400-00006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495</xdr:row>
          <xdr:rowOff>85725</xdr:rowOff>
        </xdr:from>
        <xdr:to>
          <xdr:col>6</xdr:col>
          <xdr:colOff>933450</xdr:colOff>
          <xdr:row>495</xdr:row>
          <xdr:rowOff>304800</xdr:rowOff>
        </xdr:to>
        <xdr:sp macro="" textlink="">
          <xdr:nvSpPr>
            <xdr:cNvPr id="79976" name="Drop Down 1128" hidden="1">
              <a:extLst>
                <a:ext uri="{63B3BB69-23CF-44E3-9099-C40C66FF867C}">
                  <a14:compatExt spid="_x0000_s79976"/>
                </a:ext>
                <a:ext uri="{FF2B5EF4-FFF2-40B4-BE49-F238E27FC236}">
                  <a16:creationId xmlns:a16="http://schemas.microsoft.com/office/drawing/2014/main" id="{00000000-0008-0000-0400-00006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530</xdr:row>
          <xdr:rowOff>85725</xdr:rowOff>
        </xdr:from>
        <xdr:to>
          <xdr:col>6</xdr:col>
          <xdr:colOff>933450</xdr:colOff>
          <xdr:row>530</xdr:row>
          <xdr:rowOff>304800</xdr:rowOff>
        </xdr:to>
        <xdr:sp macro="" textlink="">
          <xdr:nvSpPr>
            <xdr:cNvPr id="79977" name="Drop Down 1129" hidden="1">
              <a:extLst>
                <a:ext uri="{63B3BB69-23CF-44E3-9099-C40C66FF867C}">
                  <a14:compatExt spid="_x0000_s79977"/>
                </a:ext>
                <a:ext uri="{FF2B5EF4-FFF2-40B4-BE49-F238E27FC236}">
                  <a16:creationId xmlns:a16="http://schemas.microsoft.com/office/drawing/2014/main" id="{00000000-0008-0000-0400-00006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531</xdr:row>
          <xdr:rowOff>85725</xdr:rowOff>
        </xdr:from>
        <xdr:to>
          <xdr:col>6</xdr:col>
          <xdr:colOff>933450</xdr:colOff>
          <xdr:row>531</xdr:row>
          <xdr:rowOff>304800</xdr:rowOff>
        </xdr:to>
        <xdr:sp macro="" textlink="">
          <xdr:nvSpPr>
            <xdr:cNvPr id="79978" name="Drop Down 1130" hidden="1">
              <a:extLst>
                <a:ext uri="{63B3BB69-23CF-44E3-9099-C40C66FF867C}">
                  <a14:compatExt spid="_x0000_s79978"/>
                </a:ext>
                <a:ext uri="{FF2B5EF4-FFF2-40B4-BE49-F238E27FC236}">
                  <a16:creationId xmlns:a16="http://schemas.microsoft.com/office/drawing/2014/main" id="{00000000-0008-0000-0400-00006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532</xdr:row>
          <xdr:rowOff>85725</xdr:rowOff>
        </xdr:from>
        <xdr:to>
          <xdr:col>6</xdr:col>
          <xdr:colOff>933450</xdr:colOff>
          <xdr:row>532</xdr:row>
          <xdr:rowOff>304800</xdr:rowOff>
        </xdr:to>
        <xdr:sp macro="" textlink="">
          <xdr:nvSpPr>
            <xdr:cNvPr id="79979" name="Drop Down 1131" hidden="1">
              <a:extLst>
                <a:ext uri="{63B3BB69-23CF-44E3-9099-C40C66FF867C}">
                  <a14:compatExt spid="_x0000_s79979"/>
                </a:ext>
                <a:ext uri="{FF2B5EF4-FFF2-40B4-BE49-F238E27FC236}">
                  <a16:creationId xmlns:a16="http://schemas.microsoft.com/office/drawing/2014/main" id="{00000000-0008-0000-0400-00006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533</xdr:row>
          <xdr:rowOff>85725</xdr:rowOff>
        </xdr:from>
        <xdr:to>
          <xdr:col>6</xdr:col>
          <xdr:colOff>933450</xdr:colOff>
          <xdr:row>533</xdr:row>
          <xdr:rowOff>304800</xdr:rowOff>
        </xdr:to>
        <xdr:sp macro="" textlink="">
          <xdr:nvSpPr>
            <xdr:cNvPr id="79980" name="Drop Down 1132" hidden="1">
              <a:extLst>
                <a:ext uri="{63B3BB69-23CF-44E3-9099-C40C66FF867C}">
                  <a14:compatExt spid="_x0000_s79980"/>
                </a:ext>
                <a:ext uri="{FF2B5EF4-FFF2-40B4-BE49-F238E27FC236}">
                  <a16:creationId xmlns:a16="http://schemas.microsoft.com/office/drawing/2014/main" id="{00000000-0008-0000-0400-00006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534</xdr:row>
          <xdr:rowOff>85725</xdr:rowOff>
        </xdr:from>
        <xdr:to>
          <xdr:col>6</xdr:col>
          <xdr:colOff>933450</xdr:colOff>
          <xdr:row>534</xdr:row>
          <xdr:rowOff>304800</xdr:rowOff>
        </xdr:to>
        <xdr:sp macro="" textlink="">
          <xdr:nvSpPr>
            <xdr:cNvPr id="79981" name="Drop Down 1133" hidden="1">
              <a:extLst>
                <a:ext uri="{63B3BB69-23CF-44E3-9099-C40C66FF867C}">
                  <a14:compatExt spid="_x0000_s79981"/>
                </a:ext>
                <a:ext uri="{FF2B5EF4-FFF2-40B4-BE49-F238E27FC236}">
                  <a16:creationId xmlns:a16="http://schemas.microsoft.com/office/drawing/2014/main" id="{00000000-0008-0000-0400-00006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535</xdr:row>
          <xdr:rowOff>85725</xdr:rowOff>
        </xdr:from>
        <xdr:to>
          <xdr:col>6</xdr:col>
          <xdr:colOff>933450</xdr:colOff>
          <xdr:row>535</xdr:row>
          <xdr:rowOff>304800</xdr:rowOff>
        </xdr:to>
        <xdr:sp macro="" textlink="">
          <xdr:nvSpPr>
            <xdr:cNvPr id="79982" name="Drop Down 1134" hidden="1">
              <a:extLst>
                <a:ext uri="{63B3BB69-23CF-44E3-9099-C40C66FF867C}">
                  <a14:compatExt spid="_x0000_s79982"/>
                </a:ext>
                <a:ext uri="{FF2B5EF4-FFF2-40B4-BE49-F238E27FC236}">
                  <a16:creationId xmlns:a16="http://schemas.microsoft.com/office/drawing/2014/main" id="{00000000-0008-0000-0400-00006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536</xdr:row>
          <xdr:rowOff>85725</xdr:rowOff>
        </xdr:from>
        <xdr:to>
          <xdr:col>6</xdr:col>
          <xdr:colOff>933450</xdr:colOff>
          <xdr:row>536</xdr:row>
          <xdr:rowOff>304800</xdr:rowOff>
        </xdr:to>
        <xdr:sp macro="" textlink="">
          <xdr:nvSpPr>
            <xdr:cNvPr id="79983" name="Drop Down 1135" hidden="1">
              <a:extLst>
                <a:ext uri="{63B3BB69-23CF-44E3-9099-C40C66FF867C}">
                  <a14:compatExt spid="_x0000_s79983"/>
                </a:ext>
                <a:ext uri="{FF2B5EF4-FFF2-40B4-BE49-F238E27FC236}">
                  <a16:creationId xmlns:a16="http://schemas.microsoft.com/office/drawing/2014/main" id="{00000000-0008-0000-0400-00006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537</xdr:row>
          <xdr:rowOff>85725</xdr:rowOff>
        </xdr:from>
        <xdr:to>
          <xdr:col>6</xdr:col>
          <xdr:colOff>933450</xdr:colOff>
          <xdr:row>537</xdr:row>
          <xdr:rowOff>304800</xdr:rowOff>
        </xdr:to>
        <xdr:sp macro="" textlink="">
          <xdr:nvSpPr>
            <xdr:cNvPr id="79984" name="Drop Down 1136" hidden="1">
              <a:extLst>
                <a:ext uri="{63B3BB69-23CF-44E3-9099-C40C66FF867C}">
                  <a14:compatExt spid="_x0000_s79984"/>
                </a:ext>
                <a:ext uri="{FF2B5EF4-FFF2-40B4-BE49-F238E27FC236}">
                  <a16:creationId xmlns:a16="http://schemas.microsoft.com/office/drawing/2014/main" id="{00000000-0008-0000-0400-00007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538</xdr:row>
          <xdr:rowOff>180975</xdr:rowOff>
        </xdr:from>
        <xdr:to>
          <xdr:col>6</xdr:col>
          <xdr:colOff>933450</xdr:colOff>
          <xdr:row>538</xdr:row>
          <xdr:rowOff>400050</xdr:rowOff>
        </xdr:to>
        <xdr:sp macro="" textlink="">
          <xdr:nvSpPr>
            <xdr:cNvPr id="79985" name="Drop Down 1137" hidden="1">
              <a:extLst>
                <a:ext uri="{63B3BB69-23CF-44E3-9099-C40C66FF867C}">
                  <a14:compatExt spid="_x0000_s79985"/>
                </a:ext>
                <a:ext uri="{FF2B5EF4-FFF2-40B4-BE49-F238E27FC236}">
                  <a16:creationId xmlns:a16="http://schemas.microsoft.com/office/drawing/2014/main" id="{00000000-0008-0000-0400-00007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539</xdr:row>
          <xdr:rowOff>180975</xdr:rowOff>
        </xdr:from>
        <xdr:to>
          <xdr:col>6</xdr:col>
          <xdr:colOff>933450</xdr:colOff>
          <xdr:row>539</xdr:row>
          <xdr:rowOff>400050</xdr:rowOff>
        </xdr:to>
        <xdr:sp macro="" textlink="">
          <xdr:nvSpPr>
            <xdr:cNvPr id="79986" name="Drop Down 1138" hidden="1">
              <a:extLst>
                <a:ext uri="{63B3BB69-23CF-44E3-9099-C40C66FF867C}">
                  <a14:compatExt spid="_x0000_s79986"/>
                </a:ext>
                <a:ext uri="{FF2B5EF4-FFF2-40B4-BE49-F238E27FC236}">
                  <a16:creationId xmlns:a16="http://schemas.microsoft.com/office/drawing/2014/main" id="{00000000-0008-0000-0400-00007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540</xdr:row>
          <xdr:rowOff>85725</xdr:rowOff>
        </xdr:from>
        <xdr:to>
          <xdr:col>6</xdr:col>
          <xdr:colOff>933450</xdr:colOff>
          <xdr:row>540</xdr:row>
          <xdr:rowOff>304800</xdr:rowOff>
        </xdr:to>
        <xdr:sp macro="" textlink="">
          <xdr:nvSpPr>
            <xdr:cNvPr id="79987" name="Drop Down 1139" hidden="1">
              <a:extLst>
                <a:ext uri="{63B3BB69-23CF-44E3-9099-C40C66FF867C}">
                  <a14:compatExt spid="_x0000_s79987"/>
                </a:ext>
                <a:ext uri="{FF2B5EF4-FFF2-40B4-BE49-F238E27FC236}">
                  <a16:creationId xmlns:a16="http://schemas.microsoft.com/office/drawing/2014/main" id="{00000000-0008-0000-0400-00007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542</xdr:row>
          <xdr:rowOff>85725</xdr:rowOff>
        </xdr:from>
        <xdr:to>
          <xdr:col>6</xdr:col>
          <xdr:colOff>933450</xdr:colOff>
          <xdr:row>542</xdr:row>
          <xdr:rowOff>304800</xdr:rowOff>
        </xdr:to>
        <xdr:sp macro="" textlink="">
          <xdr:nvSpPr>
            <xdr:cNvPr id="79988" name="Drop Down 1140" hidden="1">
              <a:extLst>
                <a:ext uri="{63B3BB69-23CF-44E3-9099-C40C66FF867C}">
                  <a14:compatExt spid="_x0000_s79988"/>
                </a:ext>
                <a:ext uri="{FF2B5EF4-FFF2-40B4-BE49-F238E27FC236}">
                  <a16:creationId xmlns:a16="http://schemas.microsoft.com/office/drawing/2014/main" id="{00000000-0008-0000-0400-00007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549</xdr:row>
          <xdr:rowOff>180975</xdr:rowOff>
        </xdr:from>
        <xdr:to>
          <xdr:col>6</xdr:col>
          <xdr:colOff>933450</xdr:colOff>
          <xdr:row>549</xdr:row>
          <xdr:rowOff>400050</xdr:rowOff>
        </xdr:to>
        <xdr:sp macro="" textlink="">
          <xdr:nvSpPr>
            <xdr:cNvPr id="79989" name="Drop Down 1141" hidden="1">
              <a:extLst>
                <a:ext uri="{63B3BB69-23CF-44E3-9099-C40C66FF867C}">
                  <a14:compatExt spid="_x0000_s79989"/>
                </a:ext>
                <a:ext uri="{FF2B5EF4-FFF2-40B4-BE49-F238E27FC236}">
                  <a16:creationId xmlns:a16="http://schemas.microsoft.com/office/drawing/2014/main" id="{00000000-0008-0000-0400-00007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550</xdr:row>
          <xdr:rowOff>180975</xdr:rowOff>
        </xdr:from>
        <xdr:to>
          <xdr:col>6</xdr:col>
          <xdr:colOff>933450</xdr:colOff>
          <xdr:row>550</xdr:row>
          <xdr:rowOff>400050</xdr:rowOff>
        </xdr:to>
        <xdr:sp macro="" textlink="">
          <xdr:nvSpPr>
            <xdr:cNvPr id="79990" name="Drop Down 1142" hidden="1">
              <a:extLst>
                <a:ext uri="{63B3BB69-23CF-44E3-9099-C40C66FF867C}">
                  <a14:compatExt spid="_x0000_s79990"/>
                </a:ext>
                <a:ext uri="{FF2B5EF4-FFF2-40B4-BE49-F238E27FC236}">
                  <a16:creationId xmlns:a16="http://schemas.microsoft.com/office/drawing/2014/main" id="{00000000-0008-0000-0400-00007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555</xdr:row>
          <xdr:rowOff>276225</xdr:rowOff>
        </xdr:from>
        <xdr:to>
          <xdr:col>6</xdr:col>
          <xdr:colOff>933450</xdr:colOff>
          <xdr:row>555</xdr:row>
          <xdr:rowOff>495300</xdr:rowOff>
        </xdr:to>
        <xdr:sp macro="" textlink="">
          <xdr:nvSpPr>
            <xdr:cNvPr id="79991" name="Drop Down 1143" hidden="1">
              <a:extLst>
                <a:ext uri="{63B3BB69-23CF-44E3-9099-C40C66FF867C}">
                  <a14:compatExt spid="_x0000_s79991"/>
                </a:ext>
                <a:ext uri="{FF2B5EF4-FFF2-40B4-BE49-F238E27FC236}">
                  <a16:creationId xmlns:a16="http://schemas.microsoft.com/office/drawing/2014/main" id="{00000000-0008-0000-0400-00007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556</xdr:row>
          <xdr:rowOff>180975</xdr:rowOff>
        </xdr:from>
        <xdr:to>
          <xdr:col>6</xdr:col>
          <xdr:colOff>933450</xdr:colOff>
          <xdr:row>556</xdr:row>
          <xdr:rowOff>400050</xdr:rowOff>
        </xdr:to>
        <xdr:sp macro="" textlink="">
          <xdr:nvSpPr>
            <xdr:cNvPr id="79992" name="Drop Down 1144" hidden="1">
              <a:extLst>
                <a:ext uri="{63B3BB69-23CF-44E3-9099-C40C66FF867C}">
                  <a14:compatExt spid="_x0000_s79992"/>
                </a:ext>
                <a:ext uri="{FF2B5EF4-FFF2-40B4-BE49-F238E27FC236}">
                  <a16:creationId xmlns:a16="http://schemas.microsoft.com/office/drawing/2014/main" id="{00000000-0008-0000-0400-00007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558</xdr:row>
          <xdr:rowOff>85725</xdr:rowOff>
        </xdr:from>
        <xdr:to>
          <xdr:col>6</xdr:col>
          <xdr:colOff>933450</xdr:colOff>
          <xdr:row>558</xdr:row>
          <xdr:rowOff>304800</xdr:rowOff>
        </xdr:to>
        <xdr:sp macro="" textlink="">
          <xdr:nvSpPr>
            <xdr:cNvPr id="79993" name="Drop Down 1145" hidden="1">
              <a:extLst>
                <a:ext uri="{63B3BB69-23CF-44E3-9099-C40C66FF867C}">
                  <a14:compatExt spid="_x0000_s79993"/>
                </a:ext>
                <a:ext uri="{FF2B5EF4-FFF2-40B4-BE49-F238E27FC236}">
                  <a16:creationId xmlns:a16="http://schemas.microsoft.com/office/drawing/2014/main" id="{00000000-0008-0000-0400-00007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559</xdr:row>
          <xdr:rowOff>85725</xdr:rowOff>
        </xdr:from>
        <xdr:to>
          <xdr:col>6</xdr:col>
          <xdr:colOff>933450</xdr:colOff>
          <xdr:row>559</xdr:row>
          <xdr:rowOff>304800</xdr:rowOff>
        </xdr:to>
        <xdr:sp macro="" textlink="">
          <xdr:nvSpPr>
            <xdr:cNvPr id="79994" name="Drop Down 1146" hidden="1">
              <a:extLst>
                <a:ext uri="{63B3BB69-23CF-44E3-9099-C40C66FF867C}">
                  <a14:compatExt spid="_x0000_s79994"/>
                </a:ext>
                <a:ext uri="{FF2B5EF4-FFF2-40B4-BE49-F238E27FC236}">
                  <a16:creationId xmlns:a16="http://schemas.microsoft.com/office/drawing/2014/main" id="{00000000-0008-0000-0400-00007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576</xdr:row>
          <xdr:rowOff>85725</xdr:rowOff>
        </xdr:from>
        <xdr:to>
          <xdr:col>6</xdr:col>
          <xdr:colOff>933450</xdr:colOff>
          <xdr:row>576</xdr:row>
          <xdr:rowOff>304800</xdr:rowOff>
        </xdr:to>
        <xdr:sp macro="" textlink="">
          <xdr:nvSpPr>
            <xdr:cNvPr id="79995" name="Drop Down 1147" hidden="1">
              <a:extLst>
                <a:ext uri="{63B3BB69-23CF-44E3-9099-C40C66FF867C}">
                  <a14:compatExt spid="_x0000_s79995"/>
                </a:ext>
                <a:ext uri="{FF2B5EF4-FFF2-40B4-BE49-F238E27FC236}">
                  <a16:creationId xmlns:a16="http://schemas.microsoft.com/office/drawing/2014/main" id="{00000000-0008-0000-0400-00007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577</xdr:row>
          <xdr:rowOff>85725</xdr:rowOff>
        </xdr:from>
        <xdr:to>
          <xdr:col>6</xdr:col>
          <xdr:colOff>933450</xdr:colOff>
          <xdr:row>577</xdr:row>
          <xdr:rowOff>304800</xdr:rowOff>
        </xdr:to>
        <xdr:sp macro="" textlink="">
          <xdr:nvSpPr>
            <xdr:cNvPr id="79996" name="Drop Down 1148" hidden="1">
              <a:extLst>
                <a:ext uri="{63B3BB69-23CF-44E3-9099-C40C66FF867C}">
                  <a14:compatExt spid="_x0000_s79996"/>
                </a:ext>
                <a:ext uri="{FF2B5EF4-FFF2-40B4-BE49-F238E27FC236}">
                  <a16:creationId xmlns:a16="http://schemas.microsoft.com/office/drawing/2014/main" id="{00000000-0008-0000-0400-00007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578</xdr:row>
          <xdr:rowOff>85725</xdr:rowOff>
        </xdr:from>
        <xdr:to>
          <xdr:col>6</xdr:col>
          <xdr:colOff>933450</xdr:colOff>
          <xdr:row>578</xdr:row>
          <xdr:rowOff>304800</xdr:rowOff>
        </xdr:to>
        <xdr:sp macro="" textlink="">
          <xdr:nvSpPr>
            <xdr:cNvPr id="79997" name="Drop Down 1149" hidden="1">
              <a:extLst>
                <a:ext uri="{63B3BB69-23CF-44E3-9099-C40C66FF867C}">
                  <a14:compatExt spid="_x0000_s79997"/>
                </a:ext>
                <a:ext uri="{FF2B5EF4-FFF2-40B4-BE49-F238E27FC236}">
                  <a16:creationId xmlns:a16="http://schemas.microsoft.com/office/drawing/2014/main" id="{00000000-0008-0000-0400-00007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580</xdr:row>
          <xdr:rowOff>85725</xdr:rowOff>
        </xdr:from>
        <xdr:to>
          <xdr:col>6</xdr:col>
          <xdr:colOff>933450</xdr:colOff>
          <xdr:row>580</xdr:row>
          <xdr:rowOff>304800</xdr:rowOff>
        </xdr:to>
        <xdr:sp macro="" textlink="">
          <xdr:nvSpPr>
            <xdr:cNvPr id="79998" name="Drop Down 1150" hidden="1">
              <a:extLst>
                <a:ext uri="{63B3BB69-23CF-44E3-9099-C40C66FF867C}">
                  <a14:compatExt spid="_x0000_s79998"/>
                </a:ext>
                <a:ext uri="{FF2B5EF4-FFF2-40B4-BE49-F238E27FC236}">
                  <a16:creationId xmlns:a16="http://schemas.microsoft.com/office/drawing/2014/main" id="{00000000-0008-0000-0400-00007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592</xdr:row>
          <xdr:rowOff>85725</xdr:rowOff>
        </xdr:from>
        <xdr:to>
          <xdr:col>6</xdr:col>
          <xdr:colOff>933450</xdr:colOff>
          <xdr:row>592</xdr:row>
          <xdr:rowOff>304800</xdr:rowOff>
        </xdr:to>
        <xdr:sp macro="" textlink="">
          <xdr:nvSpPr>
            <xdr:cNvPr id="79999" name="Drop Down 1151" hidden="1">
              <a:extLst>
                <a:ext uri="{63B3BB69-23CF-44E3-9099-C40C66FF867C}">
                  <a14:compatExt spid="_x0000_s79999"/>
                </a:ext>
                <a:ext uri="{FF2B5EF4-FFF2-40B4-BE49-F238E27FC236}">
                  <a16:creationId xmlns:a16="http://schemas.microsoft.com/office/drawing/2014/main" id="{00000000-0008-0000-0400-00007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605</xdr:row>
          <xdr:rowOff>180975</xdr:rowOff>
        </xdr:from>
        <xdr:to>
          <xdr:col>6</xdr:col>
          <xdr:colOff>933450</xdr:colOff>
          <xdr:row>605</xdr:row>
          <xdr:rowOff>400050</xdr:rowOff>
        </xdr:to>
        <xdr:sp macro="" textlink="">
          <xdr:nvSpPr>
            <xdr:cNvPr id="80000" name="Drop Down 1152" hidden="1">
              <a:extLst>
                <a:ext uri="{63B3BB69-23CF-44E3-9099-C40C66FF867C}">
                  <a14:compatExt spid="_x0000_s80000"/>
                </a:ext>
                <a:ext uri="{FF2B5EF4-FFF2-40B4-BE49-F238E27FC236}">
                  <a16:creationId xmlns:a16="http://schemas.microsoft.com/office/drawing/2014/main" id="{00000000-0008-0000-0400-00008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612</xdr:row>
          <xdr:rowOff>85725</xdr:rowOff>
        </xdr:from>
        <xdr:to>
          <xdr:col>6</xdr:col>
          <xdr:colOff>933450</xdr:colOff>
          <xdr:row>612</xdr:row>
          <xdr:rowOff>304800</xdr:rowOff>
        </xdr:to>
        <xdr:sp macro="" textlink="">
          <xdr:nvSpPr>
            <xdr:cNvPr id="80001" name="Drop Down 1153" hidden="1">
              <a:extLst>
                <a:ext uri="{63B3BB69-23CF-44E3-9099-C40C66FF867C}">
                  <a14:compatExt spid="_x0000_s80001"/>
                </a:ext>
                <a:ext uri="{FF2B5EF4-FFF2-40B4-BE49-F238E27FC236}">
                  <a16:creationId xmlns:a16="http://schemas.microsoft.com/office/drawing/2014/main" id="{00000000-0008-0000-0400-00008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613</xdr:row>
          <xdr:rowOff>85725</xdr:rowOff>
        </xdr:from>
        <xdr:to>
          <xdr:col>6</xdr:col>
          <xdr:colOff>933450</xdr:colOff>
          <xdr:row>613</xdr:row>
          <xdr:rowOff>304800</xdr:rowOff>
        </xdr:to>
        <xdr:sp macro="" textlink="">
          <xdr:nvSpPr>
            <xdr:cNvPr id="80002" name="Drop Down 1154" hidden="1">
              <a:extLst>
                <a:ext uri="{63B3BB69-23CF-44E3-9099-C40C66FF867C}">
                  <a14:compatExt spid="_x0000_s80002"/>
                </a:ext>
                <a:ext uri="{FF2B5EF4-FFF2-40B4-BE49-F238E27FC236}">
                  <a16:creationId xmlns:a16="http://schemas.microsoft.com/office/drawing/2014/main" id="{00000000-0008-0000-0400-00008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625</xdr:row>
          <xdr:rowOff>85725</xdr:rowOff>
        </xdr:from>
        <xdr:to>
          <xdr:col>6</xdr:col>
          <xdr:colOff>933450</xdr:colOff>
          <xdr:row>625</xdr:row>
          <xdr:rowOff>304800</xdr:rowOff>
        </xdr:to>
        <xdr:sp macro="" textlink="">
          <xdr:nvSpPr>
            <xdr:cNvPr id="80003" name="Drop Down 1155" hidden="1">
              <a:extLst>
                <a:ext uri="{63B3BB69-23CF-44E3-9099-C40C66FF867C}">
                  <a14:compatExt spid="_x0000_s80003"/>
                </a:ext>
                <a:ext uri="{FF2B5EF4-FFF2-40B4-BE49-F238E27FC236}">
                  <a16:creationId xmlns:a16="http://schemas.microsoft.com/office/drawing/2014/main" id="{00000000-0008-0000-0400-00008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627</xdr:row>
          <xdr:rowOff>85725</xdr:rowOff>
        </xdr:from>
        <xdr:to>
          <xdr:col>6</xdr:col>
          <xdr:colOff>933450</xdr:colOff>
          <xdr:row>627</xdr:row>
          <xdr:rowOff>304800</xdr:rowOff>
        </xdr:to>
        <xdr:sp macro="" textlink="">
          <xdr:nvSpPr>
            <xdr:cNvPr id="80004" name="Drop Down 1156" hidden="1">
              <a:extLst>
                <a:ext uri="{63B3BB69-23CF-44E3-9099-C40C66FF867C}">
                  <a14:compatExt spid="_x0000_s80004"/>
                </a:ext>
                <a:ext uri="{FF2B5EF4-FFF2-40B4-BE49-F238E27FC236}">
                  <a16:creationId xmlns:a16="http://schemas.microsoft.com/office/drawing/2014/main" id="{00000000-0008-0000-0400-00008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628</xdr:row>
          <xdr:rowOff>85725</xdr:rowOff>
        </xdr:from>
        <xdr:to>
          <xdr:col>6</xdr:col>
          <xdr:colOff>933450</xdr:colOff>
          <xdr:row>628</xdr:row>
          <xdr:rowOff>304800</xdr:rowOff>
        </xdr:to>
        <xdr:sp macro="" textlink="">
          <xdr:nvSpPr>
            <xdr:cNvPr id="80005" name="Drop Down 1157" hidden="1">
              <a:extLst>
                <a:ext uri="{63B3BB69-23CF-44E3-9099-C40C66FF867C}">
                  <a14:compatExt spid="_x0000_s80005"/>
                </a:ext>
                <a:ext uri="{FF2B5EF4-FFF2-40B4-BE49-F238E27FC236}">
                  <a16:creationId xmlns:a16="http://schemas.microsoft.com/office/drawing/2014/main" id="{00000000-0008-0000-0400-00008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638</xdr:row>
          <xdr:rowOff>85725</xdr:rowOff>
        </xdr:from>
        <xdr:to>
          <xdr:col>6</xdr:col>
          <xdr:colOff>933450</xdr:colOff>
          <xdr:row>638</xdr:row>
          <xdr:rowOff>304800</xdr:rowOff>
        </xdr:to>
        <xdr:sp macro="" textlink="">
          <xdr:nvSpPr>
            <xdr:cNvPr id="80006" name="Drop Down 1158" hidden="1">
              <a:extLst>
                <a:ext uri="{63B3BB69-23CF-44E3-9099-C40C66FF867C}">
                  <a14:compatExt spid="_x0000_s80006"/>
                </a:ext>
                <a:ext uri="{FF2B5EF4-FFF2-40B4-BE49-F238E27FC236}">
                  <a16:creationId xmlns:a16="http://schemas.microsoft.com/office/drawing/2014/main" id="{00000000-0008-0000-0400-00008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641</xdr:row>
          <xdr:rowOff>85725</xdr:rowOff>
        </xdr:from>
        <xdr:to>
          <xdr:col>6</xdr:col>
          <xdr:colOff>933450</xdr:colOff>
          <xdr:row>641</xdr:row>
          <xdr:rowOff>304800</xdr:rowOff>
        </xdr:to>
        <xdr:sp macro="" textlink="">
          <xdr:nvSpPr>
            <xdr:cNvPr id="80007" name="Drop Down 1159" hidden="1">
              <a:extLst>
                <a:ext uri="{63B3BB69-23CF-44E3-9099-C40C66FF867C}">
                  <a14:compatExt spid="_x0000_s80007"/>
                </a:ext>
                <a:ext uri="{FF2B5EF4-FFF2-40B4-BE49-F238E27FC236}">
                  <a16:creationId xmlns:a16="http://schemas.microsoft.com/office/drawing/2014/main" id="{00000000-0008-0000-0400-00008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xdr:row>
          <xdr:rowOff>85725</xdr:rowOff>
        </xdr:from>
        <xdr:to>
          <xdr:col>6</xdr:col>
          <xdr:colOff>933450</xdr:colOff>
          <xdr:row>11</xdr:row>
          <xdr:rowOff>304800</xdr:rowOff>
        </xdr:to>
        <xdr:sp macro="" textlink="">
          <xdr:nvSpPr>
            <xdr:cNvPr id="80008" name="Drop Down 1160" hidden="1">
              <a:extLst>
                <a:ext uri="{63B3BB69-23CF-44E3-9099-C40C66FF867C}">
                  <a14:compatExt spid="_x0000_s80008"/>
                </a:ext>
                <a:ext uri="{FF2B5EF4-FFF2-40B4-BE49-F238E27FC236}">
                  <a16:creationId xmlns:a16="http://schemas.microsoft.com/office/drawing/2014/main" id="{00000000-0008-0000-0400-00008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xdr:row>
          <xdr:rowOff>85725</xdr:rowOff>
        </xdr:from>
        <xdr:to>
          <xdr:col>6</xdr:col>
          <xdr:colOff>933450</xdr:colOff>
          <xdr:row>12</xdr:row>
          <xdr:rowOff>304800</xdr:rowOff>
        </xdr:to>
        <xdr:sp macro="" textlink="">
          <xdr:nvSpPr>
            <xdr:cNvPr id="80009" name="Drop Down 1161" hidden="1">
              <a:extLst>
                <a:ext uri="{63B3BB69-23CF-44E3-9099-C40C66FF867C}">
                  <a14:compatExt spid="_x0000_s80009"/>
                </a:ext>
                <a:ext uri="{FF2B5EF4-FFF2-40B4-BE49-F238E27FC236}">
                  <a16:creationId xmlns:a16="http://schemas.microsoft.com/office/drawing/2014/main" id="{00000000-0008-0000-0400-00008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xdr:row>
          <xdr:rowOff>85725</xdr:rowOff>
        </xdr:from>
        <xdr:to>
          <xdr:col>6</xdr:col>
          <xdr:colOff>933450</xdr:colOff>
          <xdr:row>13</xdr:row>
          <xdr:rowOff>304800</xdr:rowOff>
        </xdr:to>
        <xdr:sp macro="" textlink="">
          <xdr:nvSpPr>
            <xdr:cNvPr id="80010" name="Drop Down 1162" hidden="1">
              <a:extLst>
                <a:ext uri="{63B3BB69-23CF-44E3-9099-C40C66FF867C}">
                  <a14:compatExt spid="_x0000_s80010"/>
                </a:ext>
                <a:ext uri="{FF2B5EF4-FFF2-40B4-BE49-F238E27FC236}">
                  <a16:creationId xmlns:a16="http://schemas.microsoft.com/office/drawing/2014/main" id="{00000000-0008-0000-0400-00008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xdr:row>
          <xdr:rowOff>85725</xdr:rowOff>
        </xdr:from>
        <xdr:to>
          <xdr:col>6</xdr:col>
          <xdr:colOff>933450</xdr:colOff>
          <xdr:row>15</xdr:row>
          <xdr:rowOff>304800</xdr:rowOff>
        </xdr:to>
        <xdr:sp macro="" textlink="">
          <xdr:nvSpPr>
            <xdr:cNvPr id="80011" name="Drop Down 1163" hidden="1">
              <a:extLst>
                <a:ext uri="{63B3BB69-23CF-44E3-9099-C40C66FF867C}">
                  <a14:compatExt spid="_x0000_s80011"/>
                </a:ext>
                <a:ext uri="{FF2B5EF4-FFF2-40B4-BE49-F238E27FC236}">
                  <a16:creationId xmlns:a16="http://schemas.microsoft.com/office/drawing/2014/main" id="{00000000-0008-0000-0400-00008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xdr:row>
          <xdr:rowOff>85725</xdr:rowOff>
        </xdr:from>
        <xdr:to>
          <xdr:col>6</xdr:col>
          <xdr:colOff>933450</xdr:colOff>
          <xdr:row>16</xdr:row>
          <xdr:rowOff>304800</xdr:rowOff>
        </xdr:to>
        <xdr:sp macro="" textlink="">
          <xdr:nvSpPr>
            <xdr:cNvPr id="80012" name="Drop Down 1164" hidden="1">
              <a:extLst>
                <a:ext uri="{63B3BB69-23CF-44E3-9099-C40C66FF867C}">
                  <a14:compatExt spid="_x0000_s80012"/>
                </a:ext>
                <a:ext uri="{FF2B5EF4-FFF2-40B4-BE49-F238E27FC236}">
                  <a16:creationId xmlns:a16="http://schemas.microsoft.com/office/drawing/2014/main" id="{00000000-0008-0000-0400-00008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xdr:row>
          <xdr:rowOff>85725</xdr:rowOff>
        </xdr:from>
        <xdr:to>
          <xdr:col>6</xdr:col>
          <xdr:colOff>933450</xdr:colOff>
          <xdr:row>18</xdr:row>
          <xdr:rowOff>304800</xdr:rowOff>
        </xdr:to>
        <xdr:sp macro="" textlink="">
          <xdr:nvSpPr>
            <xdr:cNvPr id="80013" name="Drop Down 1165" hidden="1">
              <a:extLst>
                <a:ext uri="{63B3BB69-23CF-44E3-9099-C40C66FF867C}">
                  <a14:compatExt spid="_x0000_s80013"/>
                </a:ext>
                <a:ext uri="{FF2B5EF4-FFF2-40B4-BE49-F238E27FC236}">
                  <a16:creationId xmlns:a16="http://schemas.microsoft.com/office/drawing/2014/main" id="{00000000-0008-0000-0400-00008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xdr:row>
          <xdr:rowOff>85725</xdr:rowOff>
        </xdr:from>
        <xdr:to>
          <xdr:col>6</xdr:col>
          <xdr:colOff>933450</xdr:colOff>
          <xdr:row>19</xdr:row>
          <xdr:rowOff>304800</xdr:rowOff>
        </xdr:to>
        <xdr:sp macro="" textlink="">
          <xdr:nvSpPr>
            <xdr:cNvPr id="80014" name="Drop Down 1166" hidden="1">
              <a:extLst>
                <a:ext uri="{63B3BB69-23CF-44E3-9099-C40C66FF867C}">
                  <a14:compatExt spid="_x0000_s80014"/>
                </a:ext>
                <a:ext uri="{FF2B5EF4-FFF2-40B4-BE49-F238E27FC236}">
                  <a16:creationId xmlns:a16="http://schemas.microsoft.com/office/drawing/2014/main" id="{00000000-0008-0000-0400-00008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xdr:row>
          <xdr:rowOff>85725</xdr:rowOff>
        </xdr:from>
        <xdr:to>
          <xdr:col>6</xdr:col>
          <xdr:colOff>933450</xdr:colOff>
          <xdr:row>23</xdr:row>
          <xdr:rowOff>304800</xdr:rowOff>
        </xdr:to>
        <xdr:sp macro="" textlink="">
          <xdr:nvSpPr>
            <xdr:cNvPr id="80015" name="Drop Down 1167" hidden="1">
              <a:extLst>
                <a:ext uri="{63B3BB69-23CF-44E3-9099-C40C66FF867C}">
                  <a14:compatExt spid="_x0000_s80015"/>
                </a:ext>
                <a:ext uri="{FF2B5EF4-FFF2-40B4-BE49-F238E27FC236}">
                  <a16:creationId xmlns:a16="http://schemas.microsoft.com/office/drawing/2014/main" id="{00000000-0008-0000-0400-00008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xdr:row>
          <xdr:rowOff>85725</xdr:rowOff>
        </xdr:from>
        <xdr:to>
          <xdr:col>6</xdr:col>
          <xdr:colOff>933450</xdr:colOff>
          <xdr:row>24</xdr:row>
          <xdr:rowOff>304800</xdr:rowOff>
        </xdr:to>
        <xdr:sp macro="" textlink="">
          <xdr:nvSpPr>
            <xdr:cNvPr id="80016" name="Drop Down 1168" hidden="1">
              <a:extLst>
                <a:ext uri="{63B3BB69-23CF-44E3-9099-C40C66FF867C}">
                  <a14:compatExt spid="_x0000_s80016"/>
                </a:ext>
                <a:ext uri="{FF2B5EF4-FFF2-40B4-BE49-F238E27FC236}">
                  <a16:creationId xmlns:a16="http://schemas.microsoft.com/office/drawing/2014/main" id="{00000000-0008-0000-0400-00009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xdr:row>
          <xdr:rowOff>85725</xdr:rowOff>
        </xdr:from>
        <xdr:to>
          <xdr:col>6</xdr:col>
          <xdr:colOff>933450</xdr:colOff>
          <xdr:row>25</xdr:row>
          <xdr:rowOff>304800</xdr:rowOff>
        </xdr:to>
        <xdr:sp macro="" textlink="">
          <xdr:nvSpPr>
            <xdr:cNvPr id="80017" name="Drop Down 1169" hidden="1">
              <a:extLst>
                <a:ext uri="{63B3BB69-23CF-44E3-9099-C40C66FF867C}">
                  <a14:compatExt spid="_x0000_s80017"/>
                </a:ext>
                <a:ext uri="{FF2B5EF4-FFF2-40B4-BE49-F238E27FC236}">
                  <a16:creationId xmlns:a16="http://schemas.microsoft.com/office/drawing/2014/main" id="{00000000-0008-0000-0400-00009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xdr:row>
          <xdr:rowOff>85725</xdr:rowOff>
        </xdr:from>
        <xdr:to>
          <xdr:col>6</xdr:col>
          <xdr:colOff>933450</xdr:colOff>
          <xdr:row>27</xdr:row>
          <xdr:rowOff>304800</xdr:rowOff>
        </xdr:to>
        <xdr:sp macro="" textlink="">
          <xdr:nvSpPr>
            <xdr:cNvPr id="80018" name="Drop Down 1170" hidden="1">
              <a:extLst>
                <a:ext uri="{63B3BB69-23CF-44E3-9099-C40C66FF867C}">
                  <a14:compatExt spid="_x0000_s80018"/>
                </a:ext>
                <a:ext uri="{FF2B5EF4-FFF2-40B4-BE49-F238E27FC236}">
                  <a16:creationId xmlns:a16="http://schemas.microsoft.com/office/drawing/2014/main" id="{00000000-0008-0000-0400-00009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xdr:row>
          <xdr:rowOff>85725</xdr:rowOff>
        </xdr:from>
        <xdr:to>
          <xdr:col>6</xdr:col>
          <xdr:colOff>933450</xdr:colOff>
          <xdr:row>28</xdr:row>
          <xdr:rowOff>304800</xdr:rowOff>
        </xdr:to>
        <xdr:sp macro="" textlink="">
          <xdr:nvSpPr>
            <xdr:cNvPr id="80019" name="Drop Down 1171" hidden="1">
              <a:extLst>
                <a:ext uri="{63B3BB69-23CF-44E3-9099-C40C66FF867C}">
                  <a14:compatExt spid="_x0000_s80019"/>
                </a:ext>
                <a:ext uri="{FF2B5EF4-FFF2-40B4-BE49-F238E27FC236}">
                  <a16:creationId xmlns:a16="http://schemas.microsoft.com/office/drawing/2014/main" id="{00000000-0008-0000-0400-00009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xdr:row>
          <xdr:rowOff>85725</xdr:rowOff>
        </xdr:from>
        <xdr:to>
          <xdr:col>6</xdr:col>
          <xdr:colOff>933450</xdr:colOff>
          <xdr:row>29</xdr:row>
          <xdr:rowOff>304800</xdr:rowOff>
        </xdr:to>
        <xdr:sp macro="" textlink="">
          <xdr:nvSpPr>
            <xdr:cNvPr id="80020" name="Drop Down 1172" hidden="1">
              <a:extLst>
                <a:ext uri="{63B3BB69-23CF-44E3-9099-C40C66FF867C}">
                  <a14:compatExt spid="_x0000_s80020"/>
                </a:ext>
                <a:ext uri="{FF2B5EF4-FFF2-40B4-BE49-F238E27FC236}">
                  <a16:creationId xmlns:a16="http://schemas.microsoft.com/office/drawing/2014/main" id="{00000000-0008-0000-0400-00009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xdr:row>
          <xdr:rowOff>85725</xdr:rowOff>
        </xdr:from>
        <xdr:to>
          <xdr:col>6</xdr:col>
          <xdr:colOff>933450</xdr:colOff>
          <xdr:row>30</xdr:row>
          <xdr:rowOff>304800</xdr:rowOff>
        </xdr:to>
        <xdr:sp macro="" textlink="">
          <xdr:nvSpPr>
            <xdr:cNvPr id="80021" name="Drop Down 1173" hidden="1">
              <a:extLst>
                <a:ext uri="{63B3BB69-23CF-44E3-9099-C40C66FF867C}">
                  <a14:compatExt spid="_x0000_s80021"/>
                </a:ext>
                <a:ext uri="{FF2B5EF4-FFF2-40B4-BE49-F238E27FC236}">
                  <a16:creationId xmlns:a16="http://schemas.microsoft.com/office/drawing/2014/main" id="{00000000-0008-0000-0400-00009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xdr:row>
          <xdr:rowOff>85725</xdr:rowOff>
        </xdr:from>
        <xdr:to>
          <xdr:col>6</xdr:col>
          <xdr:colOff>933450</xdr:colOff>
          <xdr:row>31</xdr:row>
          <xdr:rowOff>304800</xdr:rowOff>
        </xdr:to>
        <xdr:sp macro="" textlink="">
          <xdr:nvSpPr>
            <xdr:cNvPr id="80022" name="Drop Down 1174" hidden="1">
              <a:extLst>
                <a:ext uri="{63B3BB69-23CF-44E3-9099-C40C66FF867C}">
                  <a14:compatExt spid="_x0000_s80022"/>
                </a:ext>
                <a:ext uri="{FF2B5EF4-FFF2-40B4-BE49-F238E27FC236}">
                  <a16:creationId xmlns:a16="http://schemas.microsoft.com/office/drawing/2014/main" id="{00000000-0008-0000-0400-00009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xdr:row>
          <xdr:rowOff>85725</xdr:rowOff>
        </xdr:from>
        <xdr:to>
          <xdr:col>6</xdr:col>
          <xdr:colOff>933450</xdr:colOff>
          <xdr:row>35</xdr:row>
          <xdr:rowOff>304800</xdr:rowOff>
        </xdr:to>
        <xdr:sp macro="" textlink="">
          <xdr:nvSpPr>
            <xdr:cNvPr id="80023" name="Drop Down 1175" hidden="1">
              <a:extLst>
                <a:ext uri="{63B3BB69-23CF-44E3-9099-C40C66FF867C}">
                  <a14:compatExt spid="_x0000_s80023"/>
                </a:ext>
                <a:ext uri="{FF2B5EF4-FFF2-40B4-BE49-F238E27FC236}">
                  <a16:creationId xmlns:a16="http://schemas.microsoft.com/office/drawing/2014/main" id="{00000000-0008-0000-0400-00009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xdr:row>
          <xdr:rowOff>85725</xdr:rowOff>
        </xdr:from>
        <xdr:to>
          <xdr:col>6</xdr:col>
          <xdr:colOff>933450</xdr:colOff>
          <xdr:row>36</xdr:row>
          <xdr:rowOff>304800</xdr:rowOff>
        </xdr:to>
        <xdr:sp macro="" textlink="">
          <xdr:nvSpPr>
            <xdr:cNvPr id="80024" name="Drop Down 1176" hidden="1">
              <a:extLst>
                <a:ext uri="{63B3BB69-23CF-44E3-9099-C40C66FF867C}">
                  <a14:compatExt spid="_x0000_s80024"/>
                </a:ext>
                <a:ext uri="{FF2B5EF4-FFF2-40B4-BE49-F238E27FC236}">
                  <a16:creationId xmlns:a16="http://schemas.microsoft.com/office/drawing/2014/main" id="{00000000-0008-0000-0400-00009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xdr:row>
          <xdr:rowOff>85725</xdr:rowOff>
        </xdr:from>
        <xdr:to>
          <xdr:col>6</xdr:col>
          <xdr:colOff>933450</xdr:colOff>
          <xdr:row>37</xdr:row>
          <xdr:rowOff>304800</xdr:rowOff>
        </xdr:to>
        <xdr:sp macro="" textlink="">
          <xdr:nvSpPr>
            <xdr:cNvPr id="80025" name="Drop Down 1177" hidden="1">
              <a:extLst>
                <a:ext uri="{63B3BB69-23CF-44E3-9099-C40C66FF867C}">
                  <a14:compatExt spid="_x0000_s80025"/>
                </a:ext>
                <a:ext uri="{FF2B5EF4-FFF2-40B4-BE49-F238E27FC236}">
                  <a16:creationId xmlns:a16="http://schemas.microsoft.com/office/drawing/2014/main" id="{00000000-0008-0000-0400-00009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xdr:row>
          <xdr:rowOff>85725</xdr:rowOff>
        </xdr:from>
        <xdr:to>
          <xdr:col>6</xdr:col>
          <xdr:colOff>933450</xdr:colOff>
          <xdr:row>40</xdr:row>
          <xdr:rowOff>304800</xdr:rowOff>
        </xdr:to>
        <xdr:sp macro="" textlink="">
          <xdr:nvSpPr>
            <xdr:cNvPr id="80026" name="Drop Down 1178" hidden="1">
              <a:extLst>
                <a:ext uri="{63B3BB69-23CF-44E3-9099-C40C66FF867C}">
                  <a14:compatExt spid="_x0000_s80026"/>
                </a:ext>
                <a:ext uri="{FF2B5EF4-FFF2-40B4-BE49-F238E27FC236}">
                  <a16:creationId xmlns:a16="http://schemas.microsoft.com/office/drawing/2014/main" id="{00000000-0008-0000-0400-00009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xdr:row>
          <xdr:rowOff>180975</xdr:rowOff>
        </xdr:from>
        <xdr:to>
          <xdr:col>6</xdr:col>
          <xdr:colOff>933450</xdr:colOff>
          <xdr:row>41</xdr:row>
          <xdr:rowOff>400050</xdr:rowOff>
        </xdr:to>
        <xdr:sp macro="" textlink="">
          <xdr:nvSpPr>
            <xdr:cNvPr id="80027" name="Drop Down 1179" hidden="1">
              <a:extLst>
                <a:ext uri="{63B3BB69-23CF-44E3-9099-C40C66FF867C}">
                  <a14:compatExt spid="_x0000_s80027"/>
                </a:ext>
                <a:ext uri="{FF2B5EF4-FFF2-40B4-BE49-F238E27FC236}">
                  <a16:creationId xmlns:a16="http://schemas.microsoft.com/office/drawing/2014/main" id="{00000000-0008-0000-0400-00009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xdr:row>
          <xdr:rowOff>85725</xdr:rowOff>
        </xdr:from>
        <xdr:to>
          <xdr:col>6</xdr:col>
          <xdr:colOff>933450</xdr:colOff>
          <xdr:row>42</xdr:row>
          <xdr:rowOff>304800</xdr:rowOff>
        </xdr:to>
        <xdr:sp macro="" textlink="">
          <xdr:nvSpPr>
            <xdr:cNvPr id="80028" name="Drop Down 1180" hidden="1">
              <a:extLst>
                <a:ext uri="{63B3BB69-23CF-44E3-9099-C40C66FF867C}">
                  <a14:compatExt spid="_x0000_s80028"/>
                </a:ext>
                <a:ext uri="{FF2B5EF4-FFF2-40B4-BE49-F238E27FC236}">
                  <a16:creationId xmlns:a16="http://schemas.microsoft.com/office/drawing/2014/main" id="{00000000-0008-0000-0400-00009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xdr:row>
          <xdr:rowOff>85725</xdr:rowOff>
        </xdr:from>
        <xdr:to>
          <xdr:col>6</xdr:col>
          <xdr:colOff>933450</xdr:colOff>
          <xdr:row>43</xdr:row>
          <xdr:rowOff>304800</xdr:rowOff>
        </xdr:to>
        <xdr:sp macro="" textlink="">
          <xdr:nvSpPr>
            <xdr:cNvPr id="80029" name="Drop Down 1181" hidden="1">
              <a:extLst>
                <a:ext uri="{63B3BB69-23CF-44E3-9099-C40C66FF867C}">
                  <a14:compatExt spid="_x0000_s80029"/>
                </a:ext>
                <a:ext uri="{FF2B5EF4-FFF2-40B4-BE49-F238E27FC236}">
                  <a16:creationId xmlns:a16="http://schemas.microsoft.com/office/drawing/2014/main" id="{00000000-0008-0000-0400-00009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xdr:row>
          <xdr:rowOff>180975</xdr:rowOff>
        </xdr:from>
        <xdr:to>
          <xdr:col>6</xdr:col>
          <xdr:colOff>933450</xdr:colOff>
          <xdr:row>44</xdr:row>
          <xdr:rowOff>400050</xdr:rowOff>
        </xdr:to>
        <xdr:sp macro="" textlink="">
          <xdr:nvSpPr>
            <xdr:cNvPr id="80030" name="Drop Down 1182" hidden="1">
              <a:extLst>
                <a:ext uri="{63B3BB69-23CF-44E3-9099-C40C66FF867C}">
                  <a14:compatExt spid="_x0000_s80030"/>
                </a:ext>
                <a:ext uri="{FF2B5EF4-FFF2-40B4-BE49-F238E27FC236}">
                  <a16:creationId xmlns:a16="http://schemas.microsoft.com/office/drawing/2014/main" id="{00000000-0008-0000-0400-00009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xdr:row>
          <xdr:rowOff>85725</xdr:rowOff>
        </xdr:from>
        <xdr:to>
          <xdr:col>6</xdr:col>
          <xdr:colOff>933450</xdr:colOff>
          <xdr:row>45</xdr:row>
          <xdr:rowOff>304800</xdr:rowOff>
        </xdr:to>
        <xdr:sp macro="" textlink="">
          <xdr:nvSpPr>
            <xdr:cNvPr id="80031" name="Drop Down 1183" hidden="1">
              <a:extLst>
                <a:ext uri="{63B3BB69-23CF-44E3-9099-C40C66FF867C}">
                  <a14:compatExt spid="_x0000_s80031"/>
                </a:ext>
                <a:ext uri="{FF2B5EF4-FFF2-40B4-BE49-F238E27FC236}">
                  <a16:creationId xmlns:a16="http://schemas.microsoft.com/office/drawing/2014/main" id="{00000000-0008-0000-0400-00009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xdr:row>
          <xdr:rowOff>85725</xdr:rowOff>
        </xdr:from>
        <xdr:to>
          <xdr:col>6</xdr:col>
          <xdr:colOff>933450</xdr:colOff>
          <xdr:row>47</xdr:row>
          <xdr:rowOff>304800</xdr:rowOff>
        </xdr:to>
        <xdr:sp macro="" textlink="">
          <xdr:nvSpPr>
            <xdr:cNvPr id="80032" name="Drop Down 1184" hidden="1">
              <a:extLst>
                <a:ext uri="{63B3BB69-23CF-44E3-9099-C40C66FF867C}">
                  <a14:compatExt spid="_x0000_s80032"/>
                </a:ext>
                <a:ext uri="{FF2B5EF4-FFF2-40B4-BE49-F238E27FC236}">
                  <a16:creationId xmlns:a16="http://schemas.microsoft.com/office/drawing/2014/main" id="{00000000-0008-0000-0400-0000A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xdr:row>
          <xdr:rowOff>85725</xdr:rowOff>
        </xdr:from>
        <xdr:to>
          <xdr:col>6</xdr:col>
          <xdr:colOff>933450</xdr:colOff>
          <xdr:row>48</xdr:row>
          <xdr:rowOff>304800</xdr:rowOff>
        </xdr:to>
        <xdr:sp macro="" textlink="">
          <xdr:nvSpPr>
            <xdr:cNvPr id="80033" name="Drop Down 1185" hidden="1">
              <a:extLst>
                <a:ext uri="{63B3BB69-23CF-44E3-9099-C40C66FF867C}">
                  <a14:compatExt spid="_x0000_s80033"/>
                </a:ext>
                <a:ext uri="{FF2B5EF4-FFF2-40B4-BE49-F238E27FC236}">
                  <a16:creationId xmlns:a16="http://schemas.microsoft.com/office/drawing/2014/main" id="{00000000-0008-0000-0400-0000A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xdr:row>
          <xdr:rowOff>85725</xdr:rowOff>
        </xdr:from>
        <xdr:to>
          <xdr:col>6</xdr:col>
          <xdr:colOff>933450</xdr:colOff>
          <xdr:row>49</xdr:row>
          <xdr:rowOff>304800</xdr:rowOff>
        </xdr:to>
        <xdr:sp macro="" textlink="">
          <xdr:nvSpPr>
            <xdr:cNvPr id="80034" name="Drop Down 1186" hidden="1">
              <a:extLst>
                <a:ext uri="{63B3BB69-23CF-44E3-9099-C40C66FF867C}">
                  <a14:compatExt spid="_x0000_s80034"/>
                </a:ext>
                <a:ext uri="{FF2B5EF4-FFF2-40B4-BE49-F238E27FC236}">
                  <a16:creationId xmlns:a16="http://schemas.microsoft.com/office/drawing/2014/main" id="{00000000-0008-0000-0400-0000A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xdr:row>
          <xdr:rowOff>85725</xdr:rowOff>
        </xdr:from>
        <xdr:to>
          <xdr:col>6</xdr:col>
          <xdr:colOff>933450</xdr:colOff>
          <xdr:row>50</xdr:row>
          <xdr:rowOff>304800</xdr:rowOff>
        </xdr:to>
        <xdr:sp macro="" textlink="">
          <xdr:nvSpPr>
            <xdr:cNvPr id="80035" name="Drop Down 1187" hidden="1">
              <a:extLst>
                <a:ext uri="{63B3BB69-23CF-44E3-9099-C40C66FF867C}">
                  <a14:compatExt spid="_x0000_s80035"/>
                </a:ext>
                <a:ext uri="{FF2B5EF4-FFF2-40B4-BE49-F238E27FC236}">
                  <a16:creationId xmlns:a16="http://schemas.microsoft.com/office/drawing/2014/main" id="{00000000-0008-0000-0400-0000A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xdr:row>
          <xdr:rowOff>85725</xdr:rowOff>
        </xdr:from>
        <xdr:to>
          <xdr:col>6</xdr:col>
          <xdr:colOff>933450</xdr:colOff>
          <xdr:row>52</xdr:row>
          <xdr:rowOff>304800</xdr:rowOff>
        </xdr:to>
        <xdr:sp macro="" textlink="">
          <xdr:nvSpPr>
            <xdr:cNvPr id="80036" name="Drop Down 1188" hidden="1">
              <a:extLst>
                <a:ext uri="{63B3BB69-23CF-44E3-9099-C40C66FF867C}">
                  <a14:compatExt spid="_x0000_s80036"/>
                </a:ext>
                <a:ext uri="{FF2B5EF4-FFF2-40B4-BE49-F238E27FC236}">
                  <a16:creationId xmlns:a16="http://schemas.microsoft.com/office/drawing/2014/main" id="{00000000-0008-0000-0400-0000A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xdr:row>
          <xdr:rowOff>85725</xdr:rowOff>
        </xdr:from>
        <xdr:to>
          <xdr:col>6</xdr:col>
          <xdr:colOff>933450</xdr:colOff>
          <xdr:row>53</xdr:row>
          <xdr:rowOff>304800</xdr:rowOff>
        </xdr:to>
        <xdr:sp macro="" textlink="">
          <xdr:nvSpPr>
            <xdr:cNvPr id="80037" name="Drop Down 1189" hidden="1">
              <a:extLst>
                <a:ext uri="{63B3BB69-23CF-44E3-9099-C40C66FF867C}">
                  <a14:compatExt spid="_x0000_s80037"/>
                </a:ext>
                <a:ext uri="{FF2B5EF4-FFF2-40B4-BE49-F238E27FC236}">
                  <a16:creationId xmlns:a16="http://schemas.microsoft.com/office/drawing/2014/main" id="{00000000-0008-0000-0400-0000A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xdr:row>
          <xdr:rowOff>85725</xdr:rowOff>
        </xdr:from>
        <xdr:to>
          <xdr:col>6</xdr:col>
          <xdr:colOff>933450</xdr:colOff>
          <xdr:row>55</xdr:row>
          <xdr:rowOff>304800</xdr:rowOff>
        </xdr:to>
        <xdr:sp macro="" textlink="">
          <xdr:nvSpPr>
            <xdr:cNvPr id="80038" name="Drop Down 1190" hidden="1">
              <a:extLst>
                <a:ext uri="{63B3BB69-23CF-44E3-9099-C40C66FF867C}">
                  <a14:compatExt spid="_x0000_s80038"/>
                </a:ext>
                <a:ext uri="{FF2B5EF4-FFF2-40B4-BE49-F238E27FC236}">
                  <a16:creationId xmlns:a16="http://schemas.microsoft.com/office/drawing/2014/main" id="{00000000-0008-0000-0400-0000A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xdr:row>
          <xdr:rowOff>180975</xdr:rowOff>
        </xdr:from>
        <xdr:to>
          <xdr:col>6</xdr:col>
          <xdr:colOff>933450</xdr:colOff>
          <xdr:row>56</xdr:row>
          <xdr:rowOff>400050</xdr:rowOff>
        </xdr:to>
        <xdr:sp macro="" textlink="">
          <xdr:nvSpPr>
            <xdr:cNvPr id="80039" name="Drop Down 1191" hidden="1">
              <a:extLst>
                <a:ext uri="{63B3BB69-23CF-44E3-9099-C40C66FF867C}">
                  <a14:compatExt spid="_x0000_s80039"/>
                </a:ext>
                <a:ext uri="{FF2B5EF4-FFF2-40B4-BE49-F238E27FC236}">
                  <a16:creationId xmlns:a16="http://schemas.microsoft.com/office/drawing/2014/main" id="{00000000-0008-0000-0400-0000A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xdr:row>
          <xdr:rowOff>180975</xdr:rowOff>
        </xdr:from>
        <xdr:to>
          <xdr:col>6</xdr:col>
          <xdr:colOff>933450</xdr:colOff>
          <xdr:row>57</xdr:row>
          <xdr:rowOff>400050</xdr:rowOff>
        </xdr:to>
        <xdr:sp macro="" textlink="">
          <xdr:nvSpPr>
            <xdr:cNvPr id="80040" name="Drop Down 1192" hidden="1">
              <a:extLst>
                <a:ext uri="{63B3BB69-23CF-44E3-9099-C40C66FF867C}">
                  <a14:compatExt spid="_x0000_s80040"/>
                </a:ext>
                <a:ext uri="{FF2B5EF4-FFF2-40B4-BE49-F238E27FC236}">
                  <a16:creationId xmlns:a16="http://schemas.microsoft.com/office/drawing/2014/main" id="{00000000-0008-0000-0400-0000A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xdr:row>
          <xdr:rowOff>85725</xdr:rowOff>
        </xdr:from>
        <xdr:to>
          <xdr:col>6</xdr:col>
          <xdr:colOff>933450</xdr:colOff>
          <xdr:row>60</xdr:row>
          <xdr:rowOff>304800</xdr:rowOff>
        </xdr:to>
        <xdr:sp macro="" textlink="">
          <xdr:nvSpPr>
            <xdr:cNvPr id="80041" name="Drop Down 1193" hidden="1">
              <a:extLst>
                <a:ext uri="{63B3BB69-23CF-44E3-9099-C40C66FF867C}">
                  <a14:compatExt spid="_x0000_s80041"/>
                </a:ext>
                <a:ext uri="{FF2B5EF4-FFF2-40B4-BE49-F238E27FC236}">
                  <a16:creationId xmlns:a16="http://schemas.microsoft.com/office/drawing/2014/main" id="{00000000-0008-0000-0400-0000A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xdr:row>
          <xdr:rowOff>85725</xdr:rowOff>
        </xdr:from>
        <xdr:to>
          <xdr:col>6</xdr:col>
          <xdr:colOff>933450</xdr:colOff>
          <xdr:row>61</xdr:row>
          <xdr:rowOff>304800</xdr:rowOff>
        </xdr:to>
        <xdr:sp macro="" textlink="">
          <xdr:nvSpPr>
            <xdr:cNvPr id="80042" name="Drop Down 1194" hidden="1">
              <a:extLst>
                <a:ext uri="{63B3BB69-23CF-44E3-9099-C40C66FF867C}">
                  <a14:compatExt spid="_x0000_s80042"/>
                </a:ext>
                <a:ext uri="{FF2B5EF4-FFF2-40B4-BE49-F238E27FC236}">
                  <a16:creationId xmlns:a16="http://schemas.microsoft.com/office/drawing/2014/main" id="{00000000-0008-0000-0400-0000A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xdr:row>
          <xdr:rowOff>85725</xdr:rowOff>
        </xdr:from>
        <xdr:to>
          <xdr:col>6</xdr:col>
          <xdr:colOff>933450</xdr:colOff>
          <xdr:row>62</xdr:row>
          <xdr:rowOff>304800</xdr:rowOff>
        </xdr:to>
        <xdr:sp macro="" textlink="">
          <xdr:nvSpPr>
            <xdr:cNvPr id="80043" name="Drop Down 1195" hidden="1">
              <a:extLst>
                <a:ext uri="{63B3BB69-23CF-44E3-9099-C40C66FF867C}">
                  <a14:compatExt spid="_x0000_s80043"/>
                </a:ext>
                <a:ext uri="{FF2B5EF4-FFF2-40B4-BE49-F238E27FC236}">
                  <a16:creationId xmlns:a16="http://schemas.microsoft.com/office/drawing/2014/main" id="{00000000-0008-0000-0400-0000A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66</xdr:row>
          <xdr:rowOff>85725</xdr:rowOff>
        </xdr:from>
        <xdr:to>
          <xdr:col>6</xdr:col>
          <xdr:colOff>933450</xdr:colOff>
          <xdr:row>66</xdr:row>
          <xdr:rowOff>304800</xdr:rowOff>
        </xdr:to>
        <xdr:sp macro="" textlink="">
          <xdr:nvSpPr>
            <xdr:cNvPr id="80044" name="Drop Down 1196" hidden="1">
              <a:extLst>
                <a:ext uri="{63B3BB69-23CF-44E3-9099-C40C66FF867C}">
                  <a14:compatExt spid="_x0000_s80044"/>
                </a:ext>
                <a:ext uri="{FF2B5EF4-FFF2-40B4-BE49-F238E27FC236}">
                  <a16:creationId xmlns:a16="http://schemas.microsoft.com/office/drawing/2014/main" id="{00000000-0008-0000-0400-0000A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67</xdr:row>
          <xdr:rowOff>85725</xdr:rowOff>
        </xdr:from>
        <xdr:to>
          <xdr:col>6</xdr:col>
          <xdr:colOff>933450</xdr:colOff>
          <xdr:row>67</xdr:row>
          <xdr:rowOff>304800</xdr:rowOff>
        </xdr:to>
        <xdr:sp macro="" textlink="">
          <xdr:nvSpPr>
            <xdr:cNvPr id="80045" name="Drop Down 1197" hidden="1">
              <a:extLst>
                <a:ext uri="{63B3BB69-23CF-44E3-9099-C40C66FF867C}">
                  <a14:compatExt spid="_x0000_s80045"/>
                </a:ext>
                <a:ext uri="{FF2B5EF4-FFF2-40B4-BE49-F238E27FC236}">
                  <a16:creationId xmlns:a16="http://schemas.microsoft.com/office/drawing/2014/main" id="{00000000-0008-0000-0400-0000A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68</xdr:row>
          <xdr:rowOff>85725</xdr:rowOff>
        </xdr:from>
        <xdr:to>
          <xdr:col>6</xdr:col>
          <xdr:colOff>933450</xdr:colOff>
          <xdr:row>68</xdr:row>
          <xdr:rowOff>304800</xdr:rowOff>
        </xdr:to>
        <xdr:sp macro="" textlink="">
          <xdr:nvSpPr>
            <xdr:cNvPr id="80046" name="Drop Down 1198" hidden="1">
              <a:extLst>
                <a:ext uri="{63B3BB69-23CF-44E3-9099-C40C66FF867C}">
                  <a14:compatExt spid="_x0000_s80046"/>
                </a:ext>
                <a:ext uri="{FF2B5EF4-FFF2-40B4-BE49-F238E27FC236}">
                  <a16:creationId xmlns:a16="http://schemas.microsoft.com/office/drawing/2014/main" id="{00000000-0008-0000-0400-0000A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70</xdr:row>
          <xdr:rowOff>85725</xdr:rowOff>
        </xdr:from>
        <xdr:to>
          <xdr:col>6</xdr:col>
          <xdr:colOff>933450</xdr:colOff>
          <xdr:row>70</xdr:row>
          <xdr:rowOff>304800</xdr:rowOff>
        </xdr:to>
        <xdr:sp macro="" textlink="">
          <xdr:nvSpPr>
            <xdr:cNvPr id="80047" name="Drop Down 1199" hidden="1">
              <a:extLst>
                <a:ext uri="{63B3BB69-23CF-44E3-9099-C40C66FF867C}">
                  <a14:compatExt spid="_x0000_s80047"/>
                </a:ext>
                <a:ext uri="{FF2B5EF4-FFF2-40B4-BE49-F238E27FC236}">
                  <a16:creationId xmlns:a16="http://schemas.microsoft.com/office/drawing/2014/main" id="{00000000-0008-0000-0400-0000A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71</xdr:row>
          <xdr:rowOff>85725</xdr:rowOff>
        </xdr:from>
        <xdr:to>
          <xdr:col>6</xdr:col>
          <xdr:colOff>933450</xdr:colOff>
          <xdr:row>71</xdr:row>
          <xdr:rowOff>304800</xdr:rowOff>
        </xdr:to>
        <xdr:sp macro="" textlink="">
          <xdr:nvSpPr>
            <xdr:cNvPr id="80048" name="Drop Down 1200" hidden="1">
              <a:extLst>
                <a:ext uri="{63B3BB69-23CF-44E3-9099-C40C66FF867C}">
                  <a14:compatExt spid="_x0000_s80048"/>
                </a:ext>
                <a:ext uri="{FF2B5EF4-FFF2-40B4-BE49-F238E27FC236}">
                  <a16:creationId xmlns:a16="http://schemas.microsoft.com/office/drawing/2014/main" id="{00000000-0008-0000-0400-0000B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79</xdr:row>
          <xdr:rowOff>85725</xdr:rowOff>
        </xdr:from>
        <xdr:to>
          <xdr:col>6</xdr:col>
          <xdr:colOff>933450</xdr:colOff>
          <xdr:row>79</xdr:row>
          <xdr:rowOff>304800</xdr:rowOff>
        </xdr:to>
        <xdr:sp macro="" textlink="">
          <xdr:nvSpPr>
            <xdr:cNvPr id="80049" name="Drop Down 1201" hidden="1">
              <a:extLst>
                <a:ext uri="{63B3BB69-23CF-44E3-9099-C40C66FF867C}">
                  <a14:compatExt spid="_x0000_s80049"/>
                </a:ext>
                <a:ext uri="{FF2B5EF4-FFF2-40B4-BE49-F238E27FC236}">
                  <a16:creationId xmlns:a16="http://schemas.microsoft.com/office/drawing/2014/main" id="{00000000-0008-0000-0400-0000B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80</xdr:row>
          <xdr:rowOff>85725</xdr:rowOff>
        </xdr:from>
        <xdr:to>
          <xdr:col>6</xdr:col>
          <xdr:colOff>933450</xdr:colOff>
          <xdr:row>80</xdr:row>
          <xdr:rowOff>304800</xdr:rowOff>
        </xdr:to>
        <xdr:sp macro="" textlink="">
          <xdr:nvSpPr>
            <xdr:cNvPr id="80050" name="Drop Down 1202" hidden="1">
              <a:extLst>
                <a:ext uri="{63B3BB69-23CF-44E3-9099-C40C66FF867C}">
                  <a14:compatExt spid="_x0000_s80050"/>
                </a:ext>
                <a:ext uri="{FF2B5EF4-FFF2-40B4-BE49-F238E27FC236}">
                  <a16:creationId xmlns:a16="http://schemas.microsoft.com/office/drawing/2014/main" id="{00000000-0008-0000-0400-0000B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81</xdr:row>
          <xdr:rowOff>85725</xdr:rowOff>
        </xdr:from>
        <xdr:to>
          <xdr:col>6</xdr:col>
          <xdr:colOff>933450</xdr:colOff>
          <xdr:row>81</xdr:row>
          <xdr:rowOff>304800</xdr:rowOff>
        </xdr:to>
        <xdr:sp macro="" textlink="">
          <xdr:nvSpPr>
            <xdr:cNvPr id="80051" name="Drop Down 1203" hidden="1">
              <a:extLst>
                <a:ext uri="{63B3BB69-23CF-44E3-9099-C40C66FF867C}">
                  <a14:compatExt spid="_x0000_s80051"/>
                </a:ext>
                <a:ext uri="{FF2B5EF4-FFF2-40B4-BE49-F238E27FC236}">
                  <a16:creationId xmlns:a16="http://schemas.microsoft.com/office/drawing/2014/main" id="{00000000-0008-0000-0400-0000B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84</xdr:row>
          <xdr:rowOff>85725</xdr:rowOff>
        </xdr:from>
        <xdr:to>
          <xdr:col>6</xdr:col>
          <xdr:colOff>933450</xdr:colOff>
          <xdr:row>84</xdr:row>
          <xdr:rowOff>304800</xdr:rowOff>
        </xdr:to>
        <xdr:sp macro="" textlink="">
          <xdr:nvSpPr>
            <xdr:cNvPr id="80052" name="Drop Down 1204" hidden="1">
              <a:extLst>
                <a:ext uri="{63B3BB69-23CF-44E3-9099-C40C66FF867C}">
                  <a14:compatExt spid="_x0000_s80052"/>
                </a:ext>
                <a:ext uri="{FF2B5EF4-FFF2-40B4-BE49-F238E27FC236}">
                  <a16:creationId xmlns:a16="http://schemas.microsoft.com/office/drawing/2014/main" id="{00000000-0008-0000-0400-0000B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85</xdr:row>
          <xdr:rowOff>85725</xdr:rowOff>
        </xdr:from>
        <xdr:to>
          <xdr:col>6</xdr:col>
          <xdr:colOff>933450</xdr:colOff>
          <xdr:row>85</xdr:row>
          <xdr:rowOff>304800</xdr:rowOff>
        </xdr:to>
        <xdr:sp macro="" textlink="">
          <xdr:nvSpPr>
            <xdr:cNvPr id="80053" name="Drop Down 1205" hidden="1">
              <a:extLst>
                <a:ext uri="{63B3BB69-23CF-44E3-9099-C40C66FF867C}">
                  <a14:compatExt spid="_x0000_s80053"/>
                </a:ext>
                <a:ext uri="{FF2B5EF4-FFF2-40B4-BE49-F238E27FC236}">
                  <a16:creationId xmlns:a16="http://schemas.microsoft.com/office/drawing/2014/main" id="{00000000-0008-0000-0400-0000B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87</xdr:row>
          <xdr:rowOff>85725</xdr:rowOff>
        </xdr:from>
        <xdr:to>
          <xdr:col>6</xdr:col>
          <xdr:colOff>933450</xdr:colOff>
          <xdr:row>87</xdr:row>
          <xdr:rowOff>304800</xdr:rowOff>
        </xdr:to>
        <xdr:sp macro="" textlink="">
          <xdr:nvSpPr>
            <xdr:cNvPr id="80054" name="Drop Down 1206" hidden="1">
              <a:extLst>
                <a:ext uri="{63B3BB69-23CF-44E3-9099-C40C66FF867C}">
                  <a14:compatExt spid="_x0000_s80054"/>
                </a:ext>
                <a:ext uri="{FF2B5EF4-FFF2-40B4-BE49-F238E27FC236}">
                  <a16:creationId xmlns:a16="http://schemas.microsoft.com/office/drawing/2014/main" id="{00000000-0008-0000-0400-0000B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88</xdr:row>
          <xdr:rowOff>85725</xdr:rowOff>
        </xdr:from>
        <xdr:to>
          <xdr:col>6</xdr:col>
          <xdr:colOff>933450</xdr:colOff>
          <xdr:row>88</xdr:row>
          <xdr:rowOff>304800</xdr:rowOff>
        </xdr:to>
        <xdr:sp macro="" textlink="">
          <xdr:nvSpPr>
            <xdr:cNvPr id="80055" name="Drop Down 1207" hidden="1">
              <a:extLst>
                <a:ext uri="{63B3BB69-23CF-44E3-9099-C40C66FF867C}">
                  <a14:compatExt spid="_x0000_s80055"/>
                </a:ext>
                <a:ext uri="{FF2B5EF4-FFF2-40B4-BE49-F238E27FC236}">
                  <a16:creationId xmlns:a16="http://schemas.microsoft.com/office/drawing/2014/main" id="{00000000-0008-0000-0400-0000B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89</xdr:row>
          <xdr:rowOff>85725</xdr:rowOff>
        </xdr:from>
        <xdr:to>
          <xdr:col>6</xdr:col>
          <xdr:colOff>933450</xdr:colOff>
          <xdr:row>89</xdr:row>
          <xdr:rowOff>304800</xdr:rowOff>
        </xdr:to>
        <xdr:sp macro="" textlink="">
          <xdr:nvSpPr>
            <xdr:cNvPr id="80056" name="Drop Down 1208" hidden="1">
              <a:extLst>
                <a:ext uri="{63B3BB69-23CF-44E3-9099-C40C66FF867C}">
                  <a14:compatExt spid="_x0000_s80056"/>
                </a:ext>
                <a:ext uri="{FF2B5EF4-FFF2-40B4-BE49-F238E27FC236}">
                  <a16:creationId xmlns:a16="http://schemas.microsoft.com/office/drawing/2014/main" id="{00000000-0008-0000-0400-0000B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90</xdr:row>
          <xdr:rowOff>85725</xdr:rowOff>
        </xdr:from>
        <xdr:to>
          <xdr:col>6</xdr:col>
          <xdr:colOff>933450</xdr:colOff>
          <xdr:row>90</xdr:row>
          <xdr:rowOff>304800</xdr:rowOff>
        </xdr:to>
        <xdr:sp macro="" textlink="">
          <xdr:nvSpPr>
            <xdr:cNvPr id="80057" name="Drop Down 1209" hidden="1">
              <a:extLst>
                <a:ext uri="{63B3BB69-23CF-44E3-9099-C40C66FF867C}">
                  <a14:compatExt spid="_x0000_s80057"/>
                </a:ext>
                <a:ext uri="{FF2B5EF4-FFF2-40B4-BE49-F238E27FC236}">
                  <a16:creationId xmlns:a16="http://schemas.microsoft.com/office/drawing/2014/main" id="{00000000-0008-0000-0400-0000B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92</xdr:row>
          <xdr:rowOff>85725</xdr:rowOff>
        </xdr:from>
        <xdr:to>
          <xdr:col>6</xdr:col>
          <xdr:colOff>933450</xdr:colOff>
          <xdr:row>92</xdr:row>
          <xdr:rowOff>304800</xdr:rowOff>
        </xdr:to>
        <xdr:sp macro="" textlink="">
          <xdr:nvSpPr>
            <xdr:cNvPr id="80058" name="Drop Down 1210" hidden="1">
              <a:extLst>
                <a:ext uri="{63B3BB69-23CF-44E3-9099-C40C66FF867C}">
                  <a14:compatExt spid="_x0000_s80058"/>
                </a:ext>
                <a:ext uri="{FF2B5EF4-FFF2-40B4-BE49-F238E27FC236}">
                  <a16:creationId xmlns:a16="http://schemas.microsoft.com/office/drawing/2014/main" id="{00000000-0008-0000-0400-0000B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93</xdr:row>
          <xdr:rowOff>85725</xdr:rowOff>
        </xdr:from>
        <xdr:to>
          <xdr:col>6</xdr:col>
          <xdr:colOff>933450</xdr:colOff>
          <xdr:row>93</xdr:row>
          <xdr:rowOff>304800</xdr:rowOff>
        </xdr:to>
        <xdr:sp macro="" textlink="">
          <xdr:nvSpPr>
            <xdr:cNvPr id="80059" name="Drop Down 1211" hidden="1">
              <a:extLst>
                <a:ext uri="{63B3BB69-23CF-44E3-9099-C40C66FF867C}">
                  <a14:compatExt spid="_x0000_s80059"/>
                </a:ext>
                <a:ext uri="{FF2B5EF4-FFF2-40B4-BE49-F238E27FC236}">
                  <a16:creationId xmlns:a16="http://schemas.microsoft.com/office/drawing/2014/main" id="{00000000-0008-0000-0400-0000B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94</xdr:row>
          <xdr:rowOff>85725</xdr:rowOff>
        </xdr:from>
        <xdr:to>
          <xdr:col>6</xdr:col>
          <xdr:colOff>933450</xdr:colOff>
          <xdr:row>94</xdr:row>
          <xdr:rowOff>304800</xdr:rowOff>
        </xdr:to>
        <xdr:sp macro="" textlink="">
          <xdr:nvSpPr>
            <xdr:cNvPr id="80060" name="Drop Down 1212" hidden="1">
              <a:extLst>
                <a:ext uri="{63B3BB69-23CF-44E3-9099-C40C66FF867C}">
                  <a14:compatExt spid="_x0000_s80060"/>
                </a:ext>
                <a:ext uri="{FF2B5EF4-FFF2-40B4-BE49-F238E27FC236}">
                  <a16:creationId xmlns:a16="http://schemas.microsoft.com/office/drawing/2014/main" id="{00000000-0008-0000-0400-0000B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96</xdr:row>
          <xdr:rowOff>85725</xdr:rowOff>
        </xdr:from>
        <xdr:to>
          <xdr:col>6</xdr:col>
          <xdr:colOff>933450</xdr:colOff>
          <xdr:row>96</xdr:row>
          <xdr:rowOff>304800</xdr:rowOff>
        </xdr:to>
        <xdr:sp macro="" textlink="">
          <xdr:nvSpPr>
            <xdr:cNvPr id="80061" name="Drop Down 1213" hidden="1">
              <a:extLst>
                <a:ext uri="{63B3BB69-23CF-44E3-9099-C40C66FF867C}">
                  <a14:compatExt spid="_x0000_s80061"/>
                </a:ext>
                <a:ext uri="{FF2B5EF4-FFF2-40B4-BE49-F238E27FC236}">
                  <a16:creationId xmlns:a16="http://schemas.microsoft.com/office/drawing/2014/main" id="{00000000-0008-0000-0400-0000B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97</xdr:row>
          <xdr:rowOff>85725</xdr:rowOff>
        </xdr:from>
        <xdr:to>
          <xdr:col>6</xdr:col>
          <xdr:colOff>933450</xdr:colOff>
          <xdr:row>97</xdr:row>
          <xdr:rowOff>304800</xdr:rowOff>
        </xdr:to>
        <xdr:sp macro="" textlink="">
          <xdr:nvSpPr>
            <xdr:cNvPr id="80062" name="Drop Down 1214" hidden="1">
              <a:extLst>
                <a:ext uri="{63B3BB69-23CF-44E3-9099-C40C66FF867C}">
                  <a14:compatExt spid="_x0000_s80062"/>
                </a:ext>
                <a:ext uri="{FF2B5EF4-FFF2-40B4-BE49-F238E27FC236}">
                  <a16:creationId xmlns:a16="http://schemas.microsoft.com/office/drawing/2014/main" id="{00000000-0008-0000-0400-0000B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98</xdr:row>
          <xdr:rowOff>85725</xdr:rowOff>
        </xdr:from>
        <xdr:to>
          <xdr:col>6</xdr:col>
          <xdr:colOff>933450</xdr:colOff>
          <xdr:row>98</xdr:row>
          <xdr:rowOff>304800</xdr:rowOff>
        </xdr:to>
        <xdr:sp macro="" textlink="">
          <xdr:nvSpPr>
            <xdr:cNvPr id="80063" name="Drop Down 1215" hidden="1">
              <a:extLst>
                <a:ext uri="{63B3BB69-23CF-44E3-9099-C40C66FF867C}">
                  <a14:compatExt spid="_x0000_s80063"/>
                </a:ext>
                <a:ext uri="{FF2B5EF4-FFF2-40B4-BE49-F238E27FC236}">
                  <a16:creationId xmlns:a16="http://schemas.microsoft.com/office/drawing/2014/main" id="{00000000-0008-0000-0400-0000B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99</xdr:row>
          <xdr:rowOff>85725</xdr:rowOff>
        </xdr:from>
        <xdr:to>
          <xdr:col>6</xdr:col>
          <xdr:colOff>933450</xdr:colOff>
          <xdr:row>99</xdr:row>
          <xdr:rowOff>304800</xdr:rowOff>
        </xdr:to>
        <xdr:sp macro="" textlink="">
          <xdr:nvSpPr>
            <xdr:cNvPr id="80064" name="Drop Down 1216" hidden="1">
              <a:extLst>
                <a:ext uri="{63B3BB69-23CF-44E3-9099-C40C66FF867C}">
                  <a14:compatExt spid="_x0000_s80064"/>
                </a:ext>
                <a:ext uri="{FF2B5EF4-FFF2-40B4-BE49-F238E27FC236}">
                  <a16:creationId xmlns:a16="http://schemas.microsoft.com/office/drawing/2014/main" id="{00000000-0008-0000-0400-0000C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100</xdr:row>
          <xdr:rowOff>85725</xdr:rowOff>
        </xdr:from>
        <xdr:to>
          <xdr:col>6</xdr:col>
          <xdr:colOff>933450</xdr:colOff>
          <xdr:row>100</xdr:row>
          <xdr:rowOff>304800</xdr:rowOff>
        </xdr:to>
        <xdr:sp macro="" textlink="">
          <xdr:nvSpPr>
            <xdr:cNvPr id="80065" name="Drop Down 1217" hidden="1">
              <a:extLst>
                <a:ext uri="{63B3BB69-23CF-44E3-9099-C40C66FF867C}">
                  <a14:compatExt spid="_x0000_s80065"/>
                </a:ext>
                <a:ext uri="{FF2B5EF4-FFF2-40B4-BE49-F238E27FC236}">
                  <a16:creationId xmlns:a16="http://schemas.microsoft.com/office/drawing/2014/main" id="{00000000-0008-0000-0400-0000C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101</xdr:row>
          <xdr:rowOff>85725</xdr:rowOff>
        </xdr:from>
        <xdr:to>
          <xdr:col>6</xdr:col>
          <xdr:colOff>933450</xdr:colOff>
          <xdr:row>101</xdr:row>
          <xdr:rowOff>304800</xdr:rowOff>
        </xdr:to>
        <xdr:sp macro="" textlink="">
          <xdr:nvSpPr>
            <xdr:cNvPr id="80066" name="Drop Down 1218" hidden="1">
              <a:extLst>
                <a:ext uri="{63B3BB69-23CF-44E3-9099-C40C66FF867C}">
                  <a14:compatExt spid="_x0000_s80066"/>
                </a:ext>
                <a:ext uri="{FF2B5EF4-FFF2-40B4-BE49-F238E27FC236}">
                  <a16:creationId xmlns:a16="http://schemas.microsoft.com/office/drawing/2014/main" id="{00000000-0008-0000-0400-0000C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104</xdr:row>
          <xdr:rowOff>85725</xdr:rowOff>
        </xdr:from>
        <xdr:to>
          <xdr:col>6</xdr:col>
          <xdr:colOff>933450</xdr:colOff>
          <xdr:row>104</xdr:row>
          <xdr:rowOff>304800</xdr:rowOff>
        </xdr:to>
        <xdr:sp macro="" textlink="">
          <xdr:nvSpPr>
            <xdr:cNvPr id="80067" name="Drop Down 1219" hidden="1">
              <a:extLst>
                <a:ext uri="{63B3BB69-23CF-44E3-9099-C40C66FF867C}">
                  <a14:compatExt spid="_x0000_s80067"/>
                </a:ext>
                <a:ext uri="{FF2B5EF4-FFF2-40B4-BE49-F238E27FC236}">
                  <a16:creationId xmlns:a16="http://schemas.microsoft.com/office/drawing/2014/main" id="{00000000-0008-0000-0400-0000C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105</xdr:row>
          <xdr:rowOff>180975</xdr:rowOff>
        </xdr:from>
        <xdr:to>
          <xdr:col>6</xdr:col>
          <xdr:colOff>933450</xdr:colOff>
          <xdr:row>105</xdr:row>
          <xdr:rowOff>400050</xdr:rowOff>
        </xdr:to>
        <xdr:sp macro="" textlink="">
          <xdr:nvSpPr>
            <xdr:cNvPr id="80068" name="Drop Down 1220" hidden="1">
              <a:extLst>
                <a:ext uri="{63B3BB69-23CF-44E3-9099-C40C66FF867C}">
                  <a14:compatExt spid="_x0000_s80068"/>
                </a:ext>
                <a:ext uri="{FF2B5EF4-FFF2-40B4-BE49-F238E27FC236}">
                  <a16:creationId xmlns:a16="http://schemas.microsoft.com/office/drawing/2014/main" id="{00000000-0008-0000-0400-0000C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106</xdr:row>
          <xdr:rowOff>180975</xdr:rowOff>
        </xdr:from>
        <xdr:to>
          <xdr:col>6</xdr:col>
          <xdr:colOff>933450</xdr:colOff>
          <xdr:row>106</xdr:row>
          <xdr:rowOff>400050</xdr:rowOff>
        </xdr:to>
        <xdr:sp macro="" textlink="">
          <xdr:nvSpPr>
            <xdr:cNvPr id="80069" name="Drop Down 1221" hidden="1">
              <a:extLst>
                <a:ext uri="{63B3BB69-23CF-44E3-9099-C40C66FF867C}">
                  <a14:compatExt spid="_x0000_s80069"/>
                </a:ext>
                <a:ext uri="{FF2B5EF4-FFF2-40B4-BE49-F238E27FC236}">
                  <a16:creationId xmlns:a16="http://schemas.microsoft.com/office/drawing/2014/main" id="{00000000-0008-0000-0400-0000C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107</xdr:row>
          <xdr:rowOff>276225</xdr:rowOff>
        </xdr:from>
        <xdr:to>
          <xdr:col>6</xdr:col>
          <xdr:colOff>933450</xdr:colOff>
          <xdr:row>107</xdr:row>
          <xdr:rowOff>495300</xdr:rowOff>
        </xdr:to>
        <xdr:sp macro="" textlink="">
          <xdr:nvSpPr>
            <xdr:cNvPr id="80070" name="Drop Down 1222" hidden="1">
              <a:extLst>
                <a:ext uri="{63B3BB69-23CF-44E3-9099-C40C66FF867C}">
                  <a14:compatExt spid="_x0000_s80070"/>
                </a:ext>
                <a:ext uri="{FF2B5EF4-FFF2-40B4-BE49-F238E27FC236}">
                  <a16:creationId xmlns:a16="http://schemas.microsoft.com/office/drawing/2014/main" id="{00000000-0008-0000-0400-0000C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108</xdr:row>
          <xdr:rowOff>85725</xdr:rowOff>
        </xdr:from>
        <xdr:to>
          <xdr:col>6</xdr:col>
          <xdr:colOff>933450</xdr:colOff>
          <xdr:row>108</xdr:row>
          <xdr:rowOff>304800</xdr:rowOff>
        </xdr:to>
        <xdr:sp macro="" textlink="">
          <xdr:nvSpPr>
            <xdr:cNvPr id="80071" name="Drop Down 1223" hidden="1">
              <a:extLst>
                <a:ext uri="{63B3BB69-23CF-44E3-9099-C40C66FF867C}">
                  <a14:compatExt spid="_x0000_s80071"/>
                </a:ext>
                <a:ext uri="{FF2B5EF4-FFF2-40B4-BE49-F238E27FC236}">
                  <a16:creationId xmlns:a16="http://schemas.microsoft.com/office/drawing/2014/main" id="{00000000-0008-0000-0400-0000C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111</xdr:row>
          <xdr:rowOff>85725</xdr:rowOff>
        </xdr:from>
        <xdr:to>
          <xdr:col>6</xdr:col>
          <xdr:colOff>933450</xdr:colOff>
          <xdr:row>111</xdr:row>
          <xdr:rowOff>304800</xdr:rowOff>
        </xdr:to>
        <xdr:sp macro="" textlink="">
          <xdr:nvSpPr>
            <xdr:cNvPr id="80072" name="Drop Down 1224" hidden="1">
              <a:extLst>
                <a:ext uri="{63B3BB69-23CF-44E3-9099-C40C66FF867C}">
                  <a14:compatExt spid="_x0000_s80072"/>
                </a:ext>
                <a:ext uri="{FF2B5EF4-FFF2-40B4-BE49-F238E27FC236}">
                  <a16:creationId xmlns:a16="http://schemas.microsoft.com/office/drawing/2014/main" id="{00000000-0008-0000-0400-0000C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112</xdr:row>
          <xdr:rowOff>85725</xdr:rowOff>
        </xdr:from>
        <xdr:to>
          <xdr:col>6</xdr:col>
          <xdr:colOff>933450</xdr:colOff>
          <xdr:row>112</xdr:row>
          <xdr:rowOff>304800</xdr:rowOff>
        </xdr:to>
        <xdr:sp macro="" textlink="">
          <xdr:nvSpPr>
            <xdr:cNvPr id="80073" name="Drop Down 1225" hidden="1">
              <a:extLst>
                <a:ext uri="{63B3BB69-23CF-44E3-9099-C40C66FF867C}">
                  <a14:compatExt spid="_x0000_s80073"/>
                </a:ext>
                <a:ext uri="{FF2B5EF4-FFF2-40B4-BE49-F238E27FC236}">
                  <a16:creationId xmlns:a16="http://schemas.microsoft.com/office/drawing/2014/main" id="{00000000-0008-0000-0400-0000C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113</xdr:row>
          <xdr:rowOff>85725</xdr:rowOff>
        </xdr:from>
        <xdr:to>
          <xdr:col>6</xdr:col>
          <xdr:colOff>933450</xdr:colOff>
          <xdr:row>113</xdr:row>
          <xdr:rowOff>304800</xdr:rowOff>
        </xdr:to>
        <xdr:sp macro="" textlink="">
          <xdr:nvSpPr>
            <xdr:cNvPr id="80074" name="Drop Down 1226" hidden="1">
              <a:extLst>
                <a:ext uri="{63B3BB69-23CF-44E3-9099-C40C66FF867C}">
                  <a14:compatExt spid="_x0000_s80074"/>
                </a:ext>
                <a:ext uri="{FF2B5EF4-FFF2-40B4-BE49-F238E27FC236}">
                  <a16:creationId xmlns:a16="http://schemas.microsoft.com/office/drawing/2014/main" id="{00000000-0008-0000-0400-0000C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115</xdr:row>
          <xdr:rowOff>85725</xdr:rowOff>
        </xdr:from>
        <xdr:to>
          <xdr:col>6</xdr:col>
          <xdr:colOff>933450</xdr:colOff>
          <xdr:row>115</xdr:row>
          <xdr:rowOff>304800</xdr:rowOff>
        </xdr:to>
        <xdr:sp macro="" textlink="">
          <xdr:nvSpPr>
            <xdr:cNvPr id="80075" name="Drop Down 1227" hidden="1">
              <a:extLst>
                <a:ext uri="{63B3BB69-23CF-44E3-9099-C40C66FF867C}">
                  <a14:compatExt spid="_x0000_s80075"/>
                </a:ext>
                <a:ext uri="{FF2B5EF4-FFF2-40B4-BE49-F238E27FC236}">
                  <a16:creationId xmlns:a16="http://schemas.microsoft.com/office/drawing/2014/main" id="{00000000-0008-0000-0400-0000C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116</xdr:row>
          <xdr:rowOff>85725</xdr:rowOff>
        </xdr:from>
        <xdr:to>
          <xdr:col>6</xdr:col>
          <xdr:colOff>933450</xdr:colOff>
          <xdr:row>116</xdr:row>
          <xdr:rowOff>304800</xdr:rowOff>
        </xdr:to>
        <xdr:sp macro="" textlink="">
          <xdr:nvSpPr>
            <xdr:cNvPr id="80076" name="Drop Down 1228" hidden="1">
              <a:extLst>
                <a:ext uri="{63B3BB69-23CF-44E3-9099-C40C66FF867C}">
                  <a14:compatExt spid="_x0000_s80076"/>
                </a:ext>
                <a:ext uri="{FF2B5EF4-FFF2-40B4-BE49-F238E27FC236}">
                  <a16:creationId xmlns:a16="http://schemas.microsoft.com/office/drawing/2014/main" id="{00000000-0008-0000-0400-0000C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117</xdr:row>
          <xdr:rowOff>85725</xdr:rowOff>
        </xdr:from>
        <xdr:to>
          <xdr:col>6</xdr:col>
          <xdr:colOff>933450</xdr:colOff>
          <xdr:row>117</xdr:row>
          <xdr:rowOff>304800</xdr:rowOff>
        </xdr:to>
        <xdr:sp macro="" textlink="">
          <xdr:nvSpPr>
            <xdr:cNvPr id="80077" name="Drop Down 1229" hidden="1">
              <a:extLst>
                <a:ext uri="{63B3BB69-23CF-44E3-9099-C40C66FF867C}">
                  <a14:compatExt spid="_x0000_s80077"/>
                </a:ext>
                <a:ext uri="{FF2B5EF4-FFF2-40B4-BE49-F238E27FC236}">
                  <a16:creationId xmlns:a16="http://schemas.microsoft.com/office/drawing/2014/main" id="{00000000-0008-0000-0400-0000C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118</xdr:row>
          <xdr:rowOff>85725</xdr:rowOff>
        </xdr:from>
        <xdr:to>
          <xdr:col>6</xdr:col>
          <xdr:colOff>933450</xdr:colOff>
          <xdr:row>118</xdr:row>
          <xdr:rowOff>304800</xdr:rowOff>
        </xdr:to>
        <xdr:sp macro="" textlink="">
          <xdr:nvSpPr>
            <xdr:cNvPr id="80078" name="Drop Down 1230" hidden="1">
              <a:extLst>
                <a:ext uri="{63B3BB69-23CF-44E3-9099-C40C66FF867C}">
                  <a14:compatExt spid="_x0000_s80078"/>
                </a:ext>
                <a:ext uri="{FF2B5EF4-FFF2-40B4-BE49-F238E27FC236}">
                  <a16:creationId xmlns:a16="http://schemas.microsoft.com/office/drawing/2014/main" id="{00000000-0008-0000-0400-0000C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119</xdr:row>
          <xdr:rowOff>85725</xdr:rowOff>
        </xdr:from>
        <xdr:to>
          <xdr:col>6</xdr:col>
          <xdr:colOff>933450</xdr:colOff>
          <xdr:row>119</xdr:row>
          <xdr:rowOff>304800</xdr:rowOff>
        </xdr:to>
        <xdr:sp macro="" textlink="">
          <xdr:nvSpPr>
            <xdr:cNvPr id="80079" name="Drop Down 1231" hidden="1">
              <a:extLst>
                <a:ext uri="{63B3BB69-23CF-44E3-9099-C40C66FF867C}">
                  <a14:compatExt spid="_x0000_s80079"/>
                </a:ext>
                <a:ext uri="{FF2B5EF4-FFF2-40B4-BE49-F238E27FC236}">
                  <a16:creationId xmlns:a16="http://schemas.microsoft.com/office/drawing/2014/main" id="{00000000-0008-0000-0400-0000C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120</xdr:row>
          <xdr:rowOff>85725</xdr:rowOff>
        </xdr:from>
        <xdr:to>
          <xdr:col>6</xdr:col>
          <xdr:colOff>933450</xdr:colOff>
          <xdr:row>120</xdr:row>
          <xdr:rowOff>304800</xdr:rowOff>
        </xdr:to>
        <xdr:sp macro="" textlink="">
          <xdr:nvSpPr>
            <xdr:cNvPr id="80080" name="Drop Down 1232" hidden="1">
              <a:extLst>
                <a:ext uri="{63B3BB69-23CF-44E3-9099-C40C66FF867C}">
                  <a14:compatExt spid="_x0000_s80080"/>
                </a:ext>
                <a:ext uri="{FF2B5EF4-FFF2-40B4-BE49-F238E27FC236}">
                  <a16:creationId xmlns:a16="http://schemas.microsoft.com/office/drawing/2014/main" id="{00000000-0008-0000-0400-0000D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121</xdr:row>
          <xdr:rowOff>85725</xdr:rowOff>
        </xdr:from>
        <xdr:to>
          <xdr:col>6</xdr:col>
          <xdr:colOff>933450</xdr:colOff>
          <xdr:row>121</xdr:row>
          <xdr:rowOff>304800</xdr:rowOff>
        </xdr:to>
        <xdr:sp macro="" textlink="">
          <xdr:nvSpPr>
            <xdr:cNvPr id="80081" name="Drop Down 1233" hidden="1">
              <a:extLst>
                <a:ext uri="{63B3BB69-23CF-44E3-9099-C40C66FF867C}">
                  <a14:compatExt spid="_x0000_s80081"/>
                </a:ext>
                <a:ext uri="{FF2B5EF4-FFF2-40B4-BE49-F238E27FC236}">
                  <a16:creationId xmlns:a16="http://schemas.microsoft.com/office/drawing/2014/main" id="{00000000-0008-0000-0400-0000D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122</xdr:row>
          <xdr:rowOff>85725</xdr:rowOff>
        </xdr:from>
        <xdr:to>
          <xdr:col>6</xdr:col>
          <xdr:colOff>933450</xdr:colOff>
          <xdr:row>122</xdr:row>
          <xdr:rowOff>304800</xdr:rowOff>
        </xdr:to>
        <xdr:sp macro="" textlink="">
          <xdr:nvSpPr>
            <xdr:cNvPr id="80082" name="Drop Down 1234" hidden="1">
              <a:extLst>
                <a:ext uri="{63B3BB69-23CF-44E3-9099-C40C66FF867C}">
                  <a14:compatExt spid="_x0000_s80082"/>
                </a:ext>
                <a:ext uri="{FF2B5EF4-FFF2-40B4-BE49-F238E27FC236}">
                  <a16:creationId xmlns:a16="http://schemas.microsoft.com/office/drawing/2014/main" id="{00000000-0008-0000-0400-0000D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124</xdr:row>
          <xdr:rowOff>180975</xdr:rowOff>
        </xdr:from>
        <xdr:to>
          <xdr:col>6</xdr:col>
          <xdr:colOff>933450</xdr:colOff>
          <xdr:row>124</xdr:row>
          <xdr:rowOff>400050</xdr:rowOff>
        </xdr:to>
        <xdr:sp macro="" textlink="">
          <xdr:nvSpPr>
            <xdr:cNvPr id="80083" name="Drop Down 1235" hidden="1">
              <a:extLst>
                <a:ext uri="{63B3BB69-23CF-44E3-9099-C40C66FF867C}">
                  <a14:compatExt spid="_x0000_s80083"/>
                </a:ext>
                <a:ext uri="{FF2B5EF4-FFF2-40B4-BE49-F238E27FC236}">
                  <a16:creationId xmlns:a16="http://schemas.microsoft.com/office/drawing/2014/main" id="{00000000-0008-0000-0400-0000D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125</xdr:row>
          <xdr:rowOff>180975</xdr:rowOff>
        </xdr:from>
        <xdr:to>
          <xdr:col>6</xdr:col>
          <xdr:colOff>933450</xdr:colOff>
          <xdr:row>125</xdr:row>
          <xdr:rowOff>400050</xdr:rowOff>
        </xdr:to>
        <xdr:sp macro="" textlink="">
          <xdr:nvSpPr>
            <xdr:cNvPr id="80084" name="Drop Down 1236" hidden="1">
              <a:extLst>
                <a:ext uri="{63B3BB69-23CF-44E3-9099-C40C66FF867C}">
                  <a14:compatExt spid="_x0000_s80084"/>
                </a:ext>
                <a:ext uri="{FF2B5EF4-FFF2-40B4-BE49-F238E27FC236}">
                  <a16:creationId xmlns:a16="http://schemas.microsoft.com/office/drawing/2014/main" id="{00000000-0008-0000-0400-0000D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126</xdr:row>
          <xdr:rowOff>371475</xdr:rowOff>
        </xdr:from>
        <xdr:to>
          <xdr:col>6</xdr:col>
          <xdr:colOff>933450</xdr:colOff>
          <xdr:row>126</xdr:row>
          <xdr:rowOff>590550</xdr:rowOff>
        </xdr:to>
        <xdr:sp macro="" textlink="">
          <xdr:nvSpPr>
            <xdr:cNvPr id="80085" name="Drop Down 1237" hidden="1">
              <a:extLst>
                <a:ext uri="{63B3BB69-23CF-44E3-9099-C40C66FF867C}">
                  <a14:compatExt spid="_x0000_s80085"/>
                </a:ext>
                <a:ext uri="{FF2B5EF4-FFF2-40B4-BE49-F238E27FC236}">
                  <a16:creationId xmlns:a16="http://schemas.microsoft.com/office/drawing/2014/main" id="{00000000-0008-0000-0400-0000D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128</xdr:row>
          <xdr:rowOff>85725</xdr:rowOff>
        </xdr:from>
        <xdr:to>
          <xdr:col>6</xdr:col>
          <xdr:colOff>933450</xdr:colOff>
          <xdr:row>128</xdr:row>
          <xdr:rowOff>304800</xdr:rowOff>
        </xdr:to>
        <xdr:sp macro="" textlink="">
          <xdr:nvSpPr>
            <xdr:cNvPr id="80086" name="Drop Down 1238" hidden="1">
              <a:extLst>
                <a:ext uri="{63B3BB69-23CF-44E3-9099-C40C66FF867C}">
                  <a14:compatExt spid="_x0000_s80086"/>
                </a:ext>
                <a:ext uri="{FF2B5EF4-FFF2-40B4-BE49-F238E27FC236}">
                  <a16:creationId xmlns:a16="http://schemas.microsoft.com/office/drawing/2014/main" id="{00000000-0008-0000-0400-0000D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129</xdr:row>
          <xdr:rowOff>85725</xdr:rowOff>
        </xdr:from>
        <xdr:to>
          <xdr:col>6</xdr:col>
          <xdr:colOff>933450</xdr:colOff>
          <xdr:row>129</xdr:row>
          <xdr:rowOff>304800</xdr:rowOff>
        </xdr:to>
        <xdr:sp macro="" textlink="">
          <xdr:nvSpPr>
            <xdr:cNvPr id="80087" name="Drop Down 1239" hidden="1">
              <a:extLst>
                <a:ext uri="{63B3BB69-23CF-44E3-9099-C40C66FF867C}">
                  <a14:compatExt spid="_x0000_s80087"/>
                </a:ext>
                <a:ext uri="{FF2B5EF4-FFF2-40B4-BE49-F238E27FC236}">
                  <a16:creationId xmlns:a16="http://schemas.microsoft.com/office/drawing/2014/main" id="{00000000-0008-0000-0400-0000D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130</xdr:row>
          <xdr:rowOff>85725</xdr:rowOff>
        </xdr:from>
        <xdr:to>
          <xdr:col>6</xdr:col>
          <xdr:colOff>933450</xdr:colOff>
          <xdr:row>130</xdr:row>
          <xdr:rowOff>304800</xdr:rowOff>
        </xdr:to>
        <xdr:sp macro="" textlink="">
          <xdr:nvSpPr>
            <xdr:cNvPr id="80088" name="Drop Down 1240" hidden="1">
              <a:extLst>
                <a:ext uri="{63B3BB69-23CF-44E3-9099-C40C66FF867C}">
                  <a14:compatExt spid="_x0000_s80088"/>
                </a:ext>
                <a:ext uri="{FF2B5EF4-FFF2-40B4-BE49-F238E27FC236}">
                  <a16:creationId xmlns:a16="http://schemas.microsoft.com/office/drawing/2014/main" id="{00000000-0008-0000-0400-0000D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131</xdr:row>
          <xdr:rowOff>85725</xdr:rowOff>
        </xdr:from>
        <xdr:to>
          <xdr:col>6</xdr:col>
          <xdr:colOff>933450</xdr:colOff>
          <xdr:row>131</xdr:row>
          <xdr:rowOff>304800</xdr:rowOff>
        </xdr:to>
        <xdr:sp macro="" textlink="">
          <xdr:nvSpPr>
            <xdr:cNvPr id="80089" name="Drop Down 1241" hidden="1">
              <a:extLst>
                <a:ext uri="{63B3BB69-23CF-44E3-9099-C40C66FF867C}">
                  <a14:compatExt spid="_x0000_s80089"/>
                </a:ext>
                <a:ext uri="{FF2B5EF4-FFF2-40B4-BE49-F238E27FC236}">
                  <a16:creationId xmlns:a16="http://schemas.microsoft.com/office/drawing/2014/main" id="{00000000-0008-0000-0400-0000D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133</xdr:row>
          <xdr:rowOff>85725</xdr:rowOff>
        </xdr:from>
        <xdr:to>
          <xdr:col>6</xdr:col>
          <xdr:colOff>933450</xdr:colOff>
          <xdr:row>133</xdr:row>
          <xdr:rowOff>304800</xdr:rowOff>
        </xdr:to>
        <xdr:sp macro="" textlink="">
          <xdr:nvSpPr>
            <xdr:cNvPr id="80090" name="Drop Down 1242" hidden="1">
              <a:extLst>
                <a:ext uri="{63B3BB69-23CF-44E3-9099-C40C66FF867C}">
                  <a14:compatExt spid="_x0000_s80090"/>
                </a:ext>
                <a:ext uri="{FF2B5EF4-FFF2-40B4-BE49-F238E27FC236}">
                  <a16:creationId xmlns:a16="http://schemas.microsoft.com/office/drawing/2014/main" id="{00000000-0008-0000-0400-0000D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134</xdr:row>
          <xdr:rowOff>85725</xdr:rowOff>
        </xdr:from>
        <xdr:to>
          <xdr:col>6</xdr:col>
          <xdr:colOff>933450</xdr:colOff>
          <xdr:row>134</xdr:row>
          <xdr:rowOff>304800</xdr:rowOff>
        </xdr:to>
        <xdr:sp macro="" textlink="">
          <xdr:nvSpPr>
            <xdr:cNvPr id="80091" name="Drop Down 1243" hidden="1">
              <a:extLst>
                <a:ext uri="{63B3BB69-23CF-44E3-9099-C40C66FF867C}">
                  <a14:compatExt spid="_x0000_s80091"/>
                </a:ext>
                <a:ext uri="{FF2B5EF4-FFF2-40B4-BE49-F238E27FC236}">
                  <a16:creationId xmlns:a16="http://schemas.microsoft.com/office/drawing/2014/main" id="{00000000-0008-0000-0400-0000D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135</xdr:row>
          <xdr:rowOff>85725</xdr:rowOff>
        </xdr:from>
        <xdr:to>
          <xdr:col>6</xdr:col>
          <xdr:colOff>933450</xdr:colOff>
          <xdr:row>135</xdr:row>
          <xdr:rowOff>304800</xdr:rowOff>
        </xdr:to>
        <xdr:sp macro="" textlink="">
          <xdr:nvSpPr>
            <xdr:cNvPr id="80092" name="Drop Down 1244" hidden="1">
              <a:extLst>
                <a:ext uri="{63B3BB69-23CF-44E3-9099-C40C66FF867C}">
                  <a14:compatExt spid="_x0000_s80092"/>
                </a:ext>
                <a:ext uri="{FF2B5EF4-FFF2-40B4-BE49-F238E27FC236}">
                  <a16:creationId xmlns:a16="http://schemas.microsoft.com/office/drawing/2014/main" id="{00000000-0008-0000-0400-0000D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138</xdr:row>
          <xdr:rowOff>85725</xdr:rowOff>
        </xdr:from>
        <xdr:to>
          <xdr:col>6</xdr:col>
          <xdr:colOff>933450</xdr:colOff>
          <xdr:row>138</xdr:row>
          <xdr:rowOff>304800</xdr:rowOff>
        </xdr:to>
        <xdr:sp macro="" textlink="">
          <xdr:nvSpPr>
            <xdr:cNvPr id="80093" name="Drop Down 1245" hidden="1">
              <a:extLst>
                <a:ext uri="{63B3BB69-23CF-44E3-9099-C40C66FF867C}">
                  <a14:compatExt spid="_x0000_s80093"/>
                </a:ext>
                <a:ext uri="{FF2B5EF4-FFF2-40B4-BE49-F238E27FC236}">
                  <a16:creationId xmlns:a16="http://schemas.microsoft.com/office/drawing/2014/main" id="{00000000-0008-0000-0400-0000D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139</xdr:row>
          <xdr:rowOff>180975</xdr:rowOff>
        </xdr:from>
        <xdr:to>
          <xdr:col>6</xdr:col>
          <xdr:colOff>933450</xdr:colOff>
          <xdr:row>139</xdr:row>
          <xdr:rowOff>400050</xdr:rowOff>
        </xdr:to>
        <xdr:sp macro="" textlink="">
          <xdr:nvSpPr>
            <xdr:cNvPr id="80094" name="Drop Down 1246" hidden="1">
              <a:extLst>
                <a:ext uri="{63B3BB69-23CF-44E3-9099-C40C66FF867C}">
                  <a14:compatExt spid="_x0000_s80094"/>
                </a:ext>
                <a:ext uri="{FF2B5EF4-FFF2-40B4-BE49-F238E27FC236}">
                  <a16:creationId xmlns:a16="http://schemas.microsoft.com/office/drawing/2014/main" id="{00000000-0008-0000-0400-0000D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140</xdr:row>
          <xdr:rowOff>85725</xdr:rowOff>
        </xdr:from>
        <xdr:to>
          <xdr:col>6</xdr:col>
          <xdr:colOff>933450</xdr:colOff>
          <xdr:row>140</xdr:row>
          <xdr:rowOff>304800</xdr:rowOff>
        </xdr:to>
        <xdr:sp macro="" textlink="">
          <xdr:nvSpPr>
            <xdr:cNvPr id="80095" name="Drop Down 1247" hidden="1">
              <a:extLst>
                <a:ext uri="{63B3BB69-23CF-44E3-9099-C40C66FF867C}">
                  <a14:compatExt spid="_x0000_s80095"/>
                </a:ext>
                <a:ext uri="{FF2B5EF4-FFF2-40B4-BE49-F238E27FC236}">
                  <a16:creationId xmlns:a16="http://schemas.microsoft.com/office/drawing/2014/main" id="{00000000-0008-0000-0400-0000D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141</xdr:row>
          <xdr:rowOff>85725</xdr:rowOff>
        </xdr:from>
        <xdr:to>
          <xdr:col>6</xdr:col>
          <xdr:colOff>933450</xdr:colOff>
          <xdr:row>141</xdr:row>
          <xdr:rowOff>304800</xdr:rowOff>
        </xdr:to>
        <xdr:sp macro="" textlink="">
          <xdr:nvSpPr>
            <xdr:cNvPr id="80096" name="Drop Down 1248" hidden="1">
              <a:extLst>
                <a:ext uri="{63B3BB69-23CF-44E3-9099-C40C66FF867C}">
                  <a14:compatExt spid="_x0000_s80096"/>
                </a:ext>
                <a:ext uri="{FF2B5EF4-FFF2-40B4-BE49-F238E27FC236}">
                  <a16:creationId xmlns:a16="http://schemas.microsoft.com/office/drawing/2014/main" id="{00000000-0008-0000-0400-0000E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143</xdr:row>
          <xdr:rowOff>85725</xdr:rowOff>
        </xdr:from>
        <xdr:to>
          <xdr:col>6</xdr:col>
          <xdr:colOff>933450</xdr:colOff>
          <xdr:row>143</xdr:row>
          <xdr:rowOff>304800</xdr:rowOff>
        </xdr:to>
        <xdr:sp macro="" textlink="">
          <xdr:nvSpPr>
            <xdr:cNvPr id="80097" name="Drop Down 1249" hidden="1">
              <a:extLst>
                <a:ext uri="{63B3BB69-23CF-44E3-9099-C40C66FF867C}">
                  <a14:compatExt spid="_x0000_s80097"/>
                </a:ext>
                <a:ext uri="{FF2B5EF4-FFF2-40B4-BE49-F238E27FC236}">
                  <a16:creationId xmlns:a16="http://schemas.microsoft.com/office/drawing/2014/main" id="{00000000-0008-0000-0400-0000E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144</xdr:row>
          <xdr:rowOff>85725</xdr:rowOff>
        </xdr:from>
        <xdr:to>
          <xdr:col>6</xdr:col>
          <xdr:colOff>933450</xdr:colOff>
          <xdr:row>144</xdr:row>
          <xdr:rowOff>304800</xdr:rowOff>
        </xdr:to>
        <xdr:sp macro="" textlink="">
          <xdr:nvSpPr>
            <xdr:cNvPr id="80098" name="Drop Down 1250" hidden="1">
              <a:extLst>
                <a:ext uri="{63B3BB69-23CF-44E3-9099-C40C66FF867C}">
                  <a14:compatExt spid="_x0000_s80098"/>
                </a:ext>
                <a:ext uri="{FF2B5EF4-FFF2-40B4-BE49-F238E27FC236}">
                  <a16:creationId xmlns:a16="http://schemas.microsoft.com/office/drawing/2014/main" id="{00000000-0008-0000-0400-0000E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145</xdr:row>
          <xdr:rowOff>85725</xdr:rowOff>
        </xdr:from>
        <xdr:to>
          <xdr:col>6</xdr:col>
          <xdr:colOff>933450</xdr:colOff>
          <xdr:row>145</xdr:row>
          <xdr:rowOff>304800</xdr:rowOff>
        </xdr:to>
        <xdr:sp macro="" textlink="">
          <xdr:nvSpPr>
            <xdr:cNvPr id="80099" name="Drop Down 1251" hidden="1">
              <a:extLst>
                <a:ext uri="{63B3BB69-23CF-44E3-9099-C40C66FF867C}">
                  <a14:compatExt spid="_x0000_s80099"/>
                </a:ext>
                <a:ext uri="{FF2B5EF4-FFF2-40B4-BE49-F238E27FC236}">
                  <a16:creationId xmlns:a16="http://schemas.microsoft.com/office/drawing/2014/main" id="{00000000-0008-0000-0400-0000E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146</xdr:row>
          <xdr:rowOff>85725</xdr:rowOff>
        </xdr:from>
        <xdr:to>
          <xdr:col>6</xdr:col>
          <xdr:colOff>933450</xdr:colOff>
          <xdr:row>146</xdr:row>
          <xdr:rowOff>304800</xdr:rowOff>
        </xdr:to>
        <xdr:sp macro="" textlink="">
          <xdr:nvSpPr>
            <xdr:cNvPr id="80100" name="Drop Down 1252" hidden="1">
              <a:extLst>
                <a:ext uri="{63B3BB69-23CF-44E3-9099-C40C66FF867C}">
                  <a14:compatExt spid="_x0000_s80100"/>
                </a:ext>
                <a:ext uri="{FF2B5EF4-FFF2-40B4-BE49-F238E27FC236}">
                  <a16:creationId xmlns:a16="http://schemas.microsoft.com/office/drawing/2014/main" id="{00000000-0008-0000-0400-0000E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148</xdr:row>
          <xdr:rowOff>85725</xdr:rowOff>
        </xdr:from>
        <xdr:to>
          <xdr:col>6</xdr:col>
          <xdr:colOff>933450</xdr:colOff>
          <xdr:row>148</xdr:row>
          <xdr:rowOff>304800</xdr:rowOff>
        </xdr:to>
        <xdr:sp macro="" textlink="">
          <xdr:nvSpPr>
            <xdr:cNvPr id="80101" name="Drop Down 1253" hidden="1">
              <a:extLst>
                <a:ext uri="{63B3BB69-23CF-44E3-9099-C40C66FF867C}">
                  <a14:compatExt spid="_x0000_s80101"/>
                </a:ext>
                <a:ext uri="{FF2B5EF4-FFF2-40B4-BE49-F238E27FC236}">
                  <a16:creationId xmlns:a16="http://schemas.microsoft.com/office/drawing/2014/main" id="{00000000-0008-0000-0400-0000E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149</xdr:row>
          <xdr:rowOff>85725</xdr:rowOff>
        </xdr:from>
        <xdr:to>
          <xdr:col>6</xdr:col>
          <xdr:colOff>933450</xdr:colOff>
          <xdr:row>149</xdr:row>
          <xdr:rowOff>304800</xdr:rowOff>
        </xdr:to>
        <xdr:sp macro="" textlink="">
          <xdr:nvSpPr>
            <xdr:cNvPr id="80102" name="Drop Down 1254" hidden="1">
              <a:extLst>
                <a:ext uri="{63B3BB69-23CF-44E3-9099-C40C66FF867C}">
                  <a14:compatExt spid="_x0000_s80102"/>
                </a:ext>
                <a:ext uri="{FF2B5EF4-FFF2-40B4-BE49-F238E27FC236}">
                  <a16:creationId xmlns:a16="http://schemas.microsoft.com/office/drawing/2014/main" id="{00000000-0008-0000-0400-0000E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150</xdr:row>
          <xdr:rowOff>85725</xdr:rowOff>
        </xdr:from>
        <xdr:to>
          <xdr:col>6</xdr:col>
          <xdr:colOff>933450</xdr:colOff>
          <xdr:row>150</xdr:row>
          <xdr:rowOff>304800</xdr:rowOff>
        </xdr:to>
        <xdr:sp macro="" textlink="">
          <xdr:nvSpPr>
            <xdr:cNvPr id="80103" name="Drop Down 1255" hidden="1">
              <a:extLst>
                <a:ext uri="{63B3BB69-23CF-44E3-9099-C40C66FF867C}">
                  <a14:compatExt spid="_x0000_s80103"/>
                </a:ext>
                <a:ext uri="{FF2B5EF4-FFF2-40B4-BE49-F238E27FC236}">
                  <a16:creationId xmlns:a16="http://schemas.microsoft.com/office/drawing/2014/main" id="{00000000-0008-0000-0400-0000E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152</xdr:row>
          <xdr:rowOff>85725</xdr:rowOff>
        </xdr:from>
        <xdr:to>
          <xdr:col>6</xdr:col>
          <xdr:colOff>933450</xdr:colOff>
          <xdr:row>152</xdr:row>
          <xdr:rowOff>304800</xdr:rowOff>
        </xdr:to>
        <xdr:sp macro="" textlink="">
          <xdr:nvSpPr>
            <xdr:cNvPr id="80104" name="Drop Down 1256" hidden="1">
              <a:extLst>
                <a:ext uri="{63B3BB69-23CF-44E3-9099-C40C66FF867C}">
                  <a14:compatExt spid="_x0000_s80104"/>
                </a:ext>
                <a:ext uri="{FF2B5EF4-FFF2-40B4-BE49-F238E27FC236}">
                  <a16:creationId xmlns:a16="http://schemas.microsoft.com/office/drawing/2014/main" id="{00000000-0008-0000-0400-0000E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153</xdr:row>
          <xdr:rowOff>85725</xdr:rowOff>
        </xdr:from>
        <xdr:to>
          <xdr:col>6</xdr:col>
          <xdr:colOff>933450</xdr:colOff>
          <xdr:row>153</xdr:row>
          <xdr:rowOff>304800</xdr:rowOff>
        </xdr:to>
        <xdr:sp macro="" textlink="">
          <xdr:nvSpPr>
            <xdr:cNvPr id="80105" name="Drop Down 1257" hidden="1">
              <a:extLst>
                <a:ext uri="{63B3BB69-23CF-44E3-9099-C40C66FF867C}">
                  <a14:compatExt spid="_x0000_s80105"/>
                </a:ext>
                <a:ext uri="{FF2B5EF4-FFF2-40B4-BE49-F238E27FC236}">
                  <a16:creationId xmlns:a16="http://schemas.microsoft.com/office/drawing/2014/main" id="{00000000-0008-0000-0400-0000E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154</xdr:row>
          <xdr:rowOff>85725</xdr:rowOff>
        </xdr:from>
        <xdr:to>
          <xdr:col>6</xdr:col>
          <xdr:colOff>933450</xdr:colOff>
          <xdr:row>154</xdr:row>
          <xdr:rowOff>304800</xdr:rowOff>
        </xdr:to>
        <xdr:sp macro="" textlink="">
          <xdr:nvSpPr>
            <xdr:cNvPr id="80106" name="Drop Down 1258" hidden="1">
              <a:extLst>
                <a:ext uri="{63B3BB69-23CF-44E3-9099-C40C66FF867C}">
                  <a14:compatExt spid="_x0000_s80106"/>
                </a:ext>
                <a:ext uri="{FF2B5EF4-FFF2-40B4-BE49-F238E27FC236}">
                  <a16:creationId xmlns:a16="http://schemas.microsoft.com/office/drawing/2014/main" id="{00000000-0008-0000-0400-0000E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156</xdr:row>
          <xdr:rowOff>85725</xdr:rowOff>
        </xdr:from>
        <xdr:to>
          <xdr:col>6</xdr:col>
          <xdr:colOff>933450</xdr:colOff>
          <xdr:row>156</xdr:row>
          <xdr:rowOff>304800</xdr:rowOff>
        </xdr:to>
        <xdr:sp macro="" textlink="">
          <xdr:nvSpPr>
            <xdr:cNvPr id="80107" name="Drop Down 1259" hidden="1">
              <a:extLst>
                <a:ext uri="{63B3BB69-23CF-44E3-9099-C40C66FF867C}">
                  <a14:compatExt spid="_x0000_s80107"/>
                </a:ext>
                <a:ext uri="{FF2B5EF4-FFF2-40B4-BE49-F238E27FC236}">
                  <a16:creationId xmlns:a16="http://schemas.microsoft.com/office/drawing/2014/main" id="{00000000-0008-0000-0400-0000E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157</xdr:row>
          <xdr:rowOff>85725</xdr:rowOff>
        </xdr:from>
        <xdr:to>
          <xdr:col>6</xdr:col>
          <xdr:colOff>933450</xdr:colOff>
          <xdr:row>157</xdr:row>
          <xdr:rowOff>304800</xdr:rowOff>
        </xdr:to>
        <xdr:sp macro="" textlink="">
          <xdr:nvSpPr>
            <xdr:cNvPr id="80108" name="Drop Down 1260" hidden="1">
              <a:extLst>
                <a:ext uri="{63B3BB69-23CF-44E3-9099-C40C66FF867C}">
                  <a14:compatExt spid="_x0000_s80108"/>
                </a:ext>
                <a:ext uri="{FF2B5EF4-FFF2-40B4-BE49-F238E27FC236}">
                  <a16:creationId xmlns:a16="http://schemas.microsoft.com/office/drawing/2014/main" id="{00000000-0008-0000-0400-0000E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159</xdr:row>
          <xdr:rowOff>85725</xdr:rowOff>
        </xdr:from>
        <xdr:to>
          <xdr:col>6</xdr:col>
          <xdr:colOff>933450</xdr:colOff>
          <xdr:row>159</xdr:row>
          <xdr:rowOff>304800</xdr:rowOff>
        </xdr:to>
        <xdr:sp macro="" textlink="">
          <xdr:nvSpPr>
            <xdr:cNvPr id="80109" name="Drop Down 1261" hidden="1">
              <a:extLst>
                <a:ext uri="{63B3BB69-23CF-44E3-9099-C40C66FF867C}">
                  <a14:compatExt spid="_x0000_s80109"/>
                </a:ext>
                <a:ext uri="{FF2B5EF4-FFF2-40B4-BE49-F238E27FC236}">
                  <a16:creationId xmlns:a16="http://schemas.microsoft.com/office/drawing/2014/main" id="{00000000-0008-0000-0400-0000E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160</xdr:row>
          <xdr:rowOff>85725</xdr:rowOff>
        </xdr:from>
        <xdr:to>
          <xdr:col>6</xdr:col>
          <xdr:colOff>933450</xdr:colOff>
          <xdr:row>160</xdr:row>
          <xdr:rowOff>304800</xdr:rowOff>
        </xdr:to>
        <xdr:sp macro="" textlink="">
          <xdr:nvSpPr>
            <xdr:cNvPr id="80110" name="Drop Down 1262" hidden="1">
              <a:extLst>
                <a:ext uri="{63B3BB69-23CF-44E3-9099-C40C66FF867C}">
                  <a14:compatExt spid="_x0000_s80110"/>
                </a:ext>
                <a:ext uri="{FF2B5EF4-FFF2-40B4-BE49-F238E27FC236}">
                  <a16:creationId xmlns:a16="http://schemas.microsoft.com/office/drawing/2014/main" id="{00000000-0008-0000-0400-0000E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161</xdr:row>
          <xdr:rowOff>85725</xdr:rowOff>
        </xdr:from>
        <xdr:to>
          <xdr:col>6</xdr:col>
          <xdr:colOff>933450</xdr:colOff>
          <xdr:row>161</xdr:row>
          <xdr:rowOff>304800</xdr:rowOff>
        </xdr:to>
        <xdr:sp macro="" textlink="">
          <xdr:nvSpPr>
            <xdr:cNvPr id="80111" name="Drop Down 1263" hidden="1">
              <a:extLst>
                <a:ext uri="{63B3BB69-23CF-44E3-9099-C40C66FF867C}">
                  <a14:compatExt spid="_x0000_s80111"/>
                </a:ext>
                <a:ext uri="{FF2B5EF4-FFF2-40B4-BE49-F238E27FC236}">
                  <a16:creationId xmlns:a16="http://schemas.microsoft.com/office/drawing/2014/main" id="{00000000-0008-0000-0400-0000E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167</xdr:row>
          <xdr:rowOff>85725</xdr:rowOff>
        </xdr:from>
        <xdr:to>
          <xdr:col>6</xdr:col>
          <xdr:colOff>933450</xdr:colOff>
          <xdr:row>167</xdr:row>
          <xdr:rowOff>304800</xdr:rowOff>
        </xdr:to>
        <xdr:sp macro="" textlink="">
          <xdr:nvSpPr>
            <xdr:cNvPr id="80112" name="Drop Down 1264" hidden="1">
              <a:extLst>
                <a:ext uri="{63B3BB69-23CF-44E3-9099-C40C66FF867C}">
                  <a14:compatExt spid="_x0000_s80112"/>
                </a:ext>
                <a:ext uri="{FF2B5EF4-FFF2-40B4-BE49-F238E27FC236}">
                  <a16:creationId xmlns:a16="http://schemas.microsoft.com/office/drawing/2014/main" id="{00000000-0008-0000-0400-0000F0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168</xdr:row>
          <xdr:rowOff>85725</xdr:rowOff>
        </xdr:from>
        <xdr:to>
          <xdr:col>6</xdr:col>
          <xdr:colOff>933450</xdr:colOff>
          <xdr:row>168</xdr:row>
          <xdr:rowOff>304800</xdr:rowOff>
        </xdr:to>
        <xdr:sp macro="" textlink="">
          <xdr:nvSpPr>
            <xdr:cNvPr id="80113" name="Drop Down 1265" hidden="1">
              <a:extLst>
                <a:ext uri="{63B3BB69-23CF-44E3-9099-C40C66FF867C}">
                  <a14:compatExt spid="_x0000_s80113"/>
                </a:ext>
                <a:ext uri="{FF2B5EF4-FFF2-40B4-BE49-F238E27FC236}">
                  <a16:creationId xmlns:a16="http://schemas.microsoft.com/office/drawing/2014/main" id="{00000000-0008-0000-0400-0000F1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170</xdr:row>
          <xdr:rowOff>85725</xdr:rowOff>
        </xdr:from>
        <xdr:to>
          <xdr:col>6</xdr:col>
          <xdr:colOff>933450</xdr:colOff>
          <xdr:row>170</xdr:row>
          <xdr:rowOff>304800</xdr:rowOff>
        </xdr:to>
        <xdr:sp macro="" textlink="">
          <xdr:nvSpPr>
            <xdr:cNvPr id="80114" name="Drop Down 1266" hidden="1">
              <a:extLst>
                <a:ext uri="{63B3BB69-23CF-44E3-9099-C40C66FF867C}">
                  <a14:compatExt spid="_x0000_s80114"/>
                </a:ext>
                <a:ext uri="{FF2B5EF4-FFF2-40B4-BE49-F238E27FC236}">
                  <a16:creationId xmlns:a16="http://schemas.microsoft.com/office/drawing/2014/main" id="{00000000-0008-0000-0400-0000F2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171</xdr:row>
          <xdr:rowOff>180975</xdr:rowOff>
        </xdr:from>
        <xdr:to>
          <xdr:col>6</xdr:col>
          <xdr:colOff>933450</xdr:colOff>
          <xdr:row>171</xdr:row>
          <xdr:rowOff>400050</xdr:rowOff>
        </xdr:to>
        <xdr:sp macro="" textlink="">
          <xdr:nvSpPr>
            <xdr:cNvPr id="80115" name="Drop Down 1267" hidden="1">
              <a:extLst>
                <a:ext uri="{63B3BB69-23CF-44E3-9099-C40C66FF867C}">
                  <a14:compatExt spid="_x0000_s80115"/>
                </a:ext>
                <a:ext uri="{FF2B5EF4-FFF2-40B4-BE49-F238E27FC236}">
                  <a16:creationId xmlns:a16="http://schemas.microsoft.com/office/drawing/2014/main" id="{00000000-0008-0000-0400-0000F3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172</xdr:row>
          <xdr:rowOff>85725</xdr:rowOff>
        </xdr:from>
        <xdr:to>
          <xdr:col>6</xdr:col>
          <xdr:colOff>933450</xdr:colOff>
          <xdr:row>172</xdr:row>
          <xdr:rowOff>304800</xdr:rowOff>
        </xdr:to>
        <xdr:sp macro="" textlink="">
          <xdr:nvSpPr>
            <xdr:cNvPr id="80116" name="Drop Down 1268" hidden="1">
              <a:extLst>
                <a:ext uri="{63B3BB69-23CF-44E3-9099-C40C66FF867C}">
                  <a14:compatExt spid="_x0000_s80116"/>
                </a:ext>
                <a:ext uri="{FF2B5EF4-FFF2-40B4-BE49-F238E27FC236}">
                  <a16:creationId xmlns:a16="http://schemas.microsoft.com/office/drawing/2014/main" id="{00000000-0008-0000-0400-0000F4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173</xdr:row>
          <xdr:rowOff>85725</xdr:rowOff>
        </xdr:from>
        <xdr:to>
          <xdr:col>6</xdr:col>
          <xdr:colOff>933450</xdr:colOff>
          <xdr:row>173</xdr:row>
          <xdr:rowOff>304800</xdr:rowOff>
        </xdr:to>
        <xdr:sp macro="" textlink="">
          <xdr:nvSpPr>
            <xdr:cNvPr id="80117" name="Drop Down 1269" hidden="1">
              <a:extLst>
                <a:ext uri="{63B3BB69-23CF-44E3-9099-C40C66FF867C}">
                  <a14:compatExt spid="_x0000_s80117"/>
                </a:ext>
                <a:ext uri="{FF2B5EF4-FFF2-40B4-BE49-F238E27FC236}">
                  <a16:creationId xmlns:a16="http://schemas.microsoft.com/office/drawing/2014/main" id="{00000000-0008-0000-0400-0000F5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174</xdr:row>
          <xdr:rowOff>85725</xdr:rowOff>
        </xdr:from>
        <xdr:to>
          <xdr:col>6</xdr:col>
          <xdr:colOff>933450</xdr:colOff>
          <xdr:row>174</xdr:row>
          <xdr:rowOff>304800</xdr:rowOff>
        </xdr:to>
        <xdr:sp macro="" textlink="">
          <xdr:nvSpPr>
            <xdr:cNvPr id="80118" name="Drop Down 1270" hidden="1">
              <a:extLst>
                <a:ext uri="{63B3BB69-23CF-44E3-9099-C40C66FF867C}">
                  <a14:compatExt spid="_x0000_s80118"/>
                </a:ext>
                <a:ext uri="{FF2B5EF4-FFF2-40B4-BE49-F238E27FC236}">
                  <a16:creationId xmlns:a16="http://schemas.microsoft.com/office/drawing/2014/main" id="{00000000-0008-0000-0400-0000F6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175</xdr:row>
          <xdr:rowOff>85725</xdr:rowOff>
        </xdr:from>
        <xdr:to>
          <xdr:col>6</xdr:col>
          <xdr:colOff>933450</xdr:colOff>
          <xdr:row>175</xdr:row>
          <xdr:rowOff>304800</xdr:rowOff>
        </xdr:to>
        <xdr:sp macro="" textlink="">
          <xdr:nvSpPr>
            <xdr:cNvPr id="80119" name="Drop Down 1271" hidden="1">
              <a:extLst>
                <a:ext uri="{63B3BB69-23CF-44E3-9099-C40C66FF867C}">
                  <a14:compatExt spid="_x0000_s80119"/>
                </a:ext>
                <a:ext uri="{FF2B5EF4-FFF2-40B4-BE49-F238E27FC236}">
                  <a16:creationId xmlns:a16="http://schemas.microsoft.com/office/drawing/2014/main" id="{00000000-0008-0000-0400-0000F7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180</xdr:row>
          <xdr:rowOff>85725</xdr:rowOff>
        </xdr:from>
        <xdr:to>
          <xdr:col>6</xdr:col>
          <xdr:colOff>933450</xdr:colOff>
          <xdr:row>180</xdr:row>
          <xdr:rowOff>304800</xdr:rowOff>
        </xdr:to>
        <xdr:sp macro="" textlink="">
          <xdr:nvSpPr>
            <xdr:cNvPr id="80120" name="Drop Down 1272" hidden="1">
              <a:extLst>
                <a:ext uri="{63B3BB69-23CF-44E3-9099-C40C66FF867C}">
                  <a14:compatExt spid="_x0000_s80120"/>
                </a:ext>
                <a:ext uri="{FF2B5EF4-FFF2-40B4-BE49-F238E27FC236}">
                  <a16:creationId xmlns:a16="http://schemas.microsoft.com/office/drawing/2014/main" id="{00000000-0008-0000-0400-0000F8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181</xdr:row>
          <xdr:rowOff>85725</xdr:rowOff>
        </xdr:from>
        <xdr:to>
          <xdr:col>6</xdr:col>
          <xdr:colOff>933450</xdr:colOff>
          <xdr:row>181</xdr:row>
          <xdr:rowOff>304800</xdr:rowOff>
        </xdr:to>
        <xdr:sp macro="" textlink="">
          <xdr:nvSpPr>
            <xdr:cNvPr id="80121" name="Drop Down 1273" hidden="1">
              <a:extLst>
                <a:ext uri="{63B3BB69-23CF-44E3-9099-C40C66FF867C}">
                  <a14:compatExt spid="_x0000_s80121"/>
                </a:ext>
                <a:ext uri="{FF2B5EF4-FFF2-40B4-BE49-F238E27FC236}">
                  <a16:creationId xmlns:a16="http://schemas.microsoft.com/office/drawing/2014/main" id="{00000000-0008-0000-0400-0000F9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182</xdr:row>
          <xdr:rowOff>85725</xdr:rowOff>
        </xdr:from>
        <xdr:to>
          <xdr:col>6</xdr:col>
          <xdr:colOff>933450</xdr:colOff>
          <xdr:row>182</xdr:row>
          <xdr:rowOff>304800</xdr:rowOff>
        </xdr:to>
        <xdr:sp macro="" textlink="">
          <xdr:nvSpPr>
            <xdr:cNvPr id="80122" name="Drop Down 1274" hidden="1">
              <a:extLst>
                <a:ext uri="{63B3BB69-23CF-44E3-9099-C40C66FF867C}">
                  <a14:compatExt spid="_x0000_s80122"/>
                </a:ext>
                <a:ext uri="{FF2B5EF4-FFF2-40B4-BE49-F238E27FC236}">
                  <a16:creationId xmlns:a16="http://schemas.microsoft.com/office/drawing/2014/main" id="{00000000-0008-0000-0400-0000FA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183</xdr:row>
          <xdr:rowOff>180975</xdr:rowOff>
        </xdr:from>
        <xdr:to>
          <xdr:col>6</xdr:col>
          <xdr:colOff>933450</xdr:colOff>
          <xdr:row>183</xdr:row>
          <xdr:rowOff>400050</xdr:rowOff>
        </xdr:to>
        <xdr:sp macro="" textlink="">
          <xdr:nvSpPr>
            <xdr:cNvPr id="80123" name="Drop Down 1275" hidden="1">
              <a:extLst>
                <a:ext uri="{63B3BB69-23CF-44E3-9099-C40C66FF867C}">
                  <a14:compatExt spid="_x0000_s80123"/>
                </a:ext>
                <a:ext uri="{FF2B5EF4-FFF2-40B4-BE49-F238E27FC236}">
                  <a16:creationId xmlns:a16="http://schemas.microsoft.com/office/drawing/2014/main" id="{00000000-0008-0000-0400-0000FB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185</xdr:row>
          <xdr:rowOff>85725</xdr:rowOff>
        </xdr:from>
        <xdr:to>
          <xdr:col>6</xdr:col>
          <xdr:colOff>933450</xdr:colOff>
          <xdr:row>185</xdr:row>
          <xdr:rowOff>304800</xdr:rowOff>
        </xdr:to>
        <xdr:sp macro="" textlink="">
          <xdr:nvSpPr>
            <xdr:cNvPr id="80124" name="Drop Down 1276" hidden="1">
              <a:extLst>
                <a:ext uri="{63B3BB69-23CF-44E3-9099-C40C66FF867C}">
                  <a14:compatExt spid="_x0000_s80124"/>
                </a:ext>
                <a:ext uri="{FF2B5EF4-FFF2-40B4-BE49-F238E27FC236}">
                  <a16:creationId xmlns:a16="http://schemas.microsoft.com/office/drawing/2014/main" id="{00000000-0008-0000-0400-0000FC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186</xdr:row>
          <xdr:rowOff>85725</xdr:rowOff>
        </xdr:from>
        <xdr:to>
          <xdr:col>6</xdr:col>
          <xdr:colOff>933450</xdr:colOff>
          <xdr:row>186</xdr:row>
          <xdr:rowOff>304800</xdr:rowOff>
        </xdr:to>
        <xdr:sp macro="" textlink="">
          <xdr:nvSpPr>
            <xdr:cNvPr id="80125" name="Drop Down 1277" hidden="1">
              <a:extLst>
                <a:ext uri="{63B3BB69-23CF-44E3-9099-C40C66FF867C}">
                  <a14:compatExt spid="_x0000_s80125"/>
                </a:ext>
                <a:ext uri="{FF2B5EF4-FFF2-40B4-BE49-F238E27FC236}">
                  <a16:creationId xmlns:a16="http://schemas.microsoft.com/office/drawing/2014/main" id="{00000000-0008-0000-0400-0000FD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187</xdr:row>
          <xdr:rowOff>85725</xdr:rowOff>
        </xdr:from>
        <xdr:to>
          <xdr:col>6</xdr:col>
          <xdr:colOff>933450</xdr:colOff>
          <xdr:row>187</xdr:row>
          <xdr:rowOff>304800</xdr:rowOff>
        </xdr:to>
        <xdr:sp macro="" textlink="">
          <xdr:nvSpPr>
            <xdr:cNvPr id="80126" name="Drop Down 1278" hidden="1">
              <a:extLst>
                <a:ext uri="{63B3BB69-23CF-44E3-9099-C40C66FF867C}">
                  <a14:compatExt spid="_x0000_s80126"/>
                </a:ext>
                <a:ext uri="{FF2B5EF4-FFF2-40B4-BE49-F238E27FC236}">
                  <a16:creationId xmlns:a16="http://schemas.microsoft.com/office/drawing/2014/main" id="{00000000-0008-0000-0400-0000FE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188</xdr:row>
          <xdr:rowOff>85725</xdr:rowOff>
        </xdr:from>
        <xdr:to>
          <xdr:col>6</xdr:col>
          <xdr:colOff>933450</xdr:colOff>
          <xdr:row>188</xdr:row>
          <xdr:rowOff>304800</xdr:rowOff>
        </xdr:to>
        <xdr:sp macro="" textlink="">
          <xdr:nvSpPr>
            <xdr:cNvPr id="80127" name="Drop Down 1279" hidden="1">
              <a:extLst>
                <a:ext uri="{63B3BB69-23CF-44E3-9099-C40C66FF867C}">
                  <a14:compatExt spid="_x0000_s80127"/>
                </a:ext>
                <a:ext uri="{FF2B5EF4-FFF2-40B4-BE49-F238E27FC236}">
                  <a16:creationId xmlns:a16="http://schemas.microsoft.com/office/drawing/2014/main" id="{00000000-0008-0000-0400-0000FF38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190</xdr:row>
          <xdr:rowOff>85725</xdr:rowOff>
        </xdr:from>
        <xdr:to>
          <xdr:col>6</xdr:col>
          <xdr:colOff>933450</xdr:colOff>
          <xdr:row>190</xdr:row>
          <xdr:rowOff>304800</xdr:rowOff>
        </xdr:to>
        <xdr:sp macro="" textlink="">
          <xdr:nvSpPr>
            <xdr:cNvPr id="80128" name="Drop Down 1280" hidden="1">
              <a:extLst>
                <a:ext uri="{63B3BB69-23CF-44E3-9099-C40C66FF867C}">
                  <a14:compatExt spid="_x0000_s80128"/>
                </a:ext>
                <a:ext uri="{FF2B5EF4-FFF2-40B4-BE49-F238E27FC236}">
                  <a16:creationId xmlns:a16="http://schemas.microsoft.com/office/drawing/2014/main" id="{00000000-0008-0000-0400-00000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191</xdr:row>
          <xdr:rowOff>276225</xdr:rowOff>
        </xdr:from>
        <xdr:to>
          <xdr:col>6</xdr:col>
          <xdr:colOff>933450</xdr:colOff>
          <xdr:row>191</xdr:row>
          <xdr:rowOff>495300</xdr:rowOff>
        </xdr:to>
        <xdr:sp macro="" textlink="">
          <xdr:nvSpPr>
            <xdr:cNvPr id="80129" name="Drop Down 1281" hidden="1">
              <a:extLst>
                <a:ext uri="{63B3BB69-23CF-44E3-9099-C40C66FF867C}">
                  <a14:compatExt spid="_x0000_s80129"/>
                </a:ext>
                <a:ext uri="{FF2B5EF4-FFF2-40B4-BE49-F238E27FC236}">
                  <a16:creationId xmlns:a16="http://schemas.microsoft.com/office/drawing/2014/main" id="{00000000-0008-0000-0400-00000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192</xdr:row>
          <xdr:rowOff>85725</xdr:rowOff>
        </xdr:from>
        <xdr:to>
          <xdr:col>6</xdr:col>
          <xdr:colOff>933450</xdr:colOff>
          <xdr:row>192</xdr:row>
          <xdr:rowOff>304800</xdr:rowOff>
        </xdr:to>
        <xdr:sp macro="" textlink="">
          <xdr:nvSpPr>
            <xdr:cNvPr id="80130" name="Drop Down 1282" hidden="1">
              <a:extLst>
                <a:ext uri="{63B3BB69-23CF-44E3-9099-C40C66FF867C}">
                  <a14:compatExt spid="_x0000_s80130"/>
                </a:ext>
                <a:ext uri="{FF2B5EF4-FFF2-40B4-BE49-F238E27FC236}">
                  <a16:creationId xmlns:a16="http://schemas.microsoft.com/office/drawing/2014/main" id="{00000000-0008-0000-0400-00000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196</xdr:row>
          <xdr:rowOff>85725</xdr:rowOff>
        </xdr:from>
        <xdr:to>
          <xdr:col>6</xdr:col>
          <xdr:colOff>933450</xdr:colOff>
          <xdr:row>196</xdr:row>
          <xdr:rowOff>304800</xdr:rowOff>
        </xdr:to>
        <xdr:sp macro="" textlink="">
          <xdr:nvSpPr>
            <xdr:cNvPr id="80131" name="Drop Down 1283" hidden="1">
              <a:extLst>
                <a:ext uri="{63B3BB69-23CF-44E3-9099-C40C66FF867C}">
                  <a14:compatExt spid="_x0000_s80131"/>
                </a:ext>
                <a:ext uri="{FF2B5EF4-FFF2-40B4-BE49-F238E27FC236}">
                  <a16:creationId xmlns:a16="http://schemas.microsoft.com/office/drawing/2014/main" id="{00000000-0008-0000-0400-00000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197</xdr:row>
          <xdr:rowOff>85725</xdr:rowOff>
        </xdr:from>
        <xdr:to>
          <xdr:col>6</xdr:col>
          <xdr:colOff>933450</xdr:colOff>
          <xdr:row>197</xdr:row>
          <xdr:rowOff>304800</xdr:rowOff>
        </xdr:to>
        <xdr:sp macro="" textlink="">
          <xdr:nvSpPr>
            <xdr:cNvPr id="80132" name="Drop Down 1284" hidden="1">
              <a:extLst>
                <a:ext uri="{63B3BB69-23CF-44E3-9099-C40C66FF867C}">
                  <a14:compatExt spid="_x0000_s80132"/>
                </a:ext>
                <a:ext uri="{FF2B5EF4-FFF2-40B4-BE49-F238E27FC236}">
                  <a16:creationId xmlns:a16="http://schemas.microsoft.com/office/drawing/2014/main" id="{00000000-0008-0000-0400-00000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198</xdr:row>
          <xdr:rowOff>85725</xdr:rowOff>
        </xdr:from>
        <xdr:to>
          <xdr:col>6</xdr:col>
          <xdr:colOff>933450</xdr:colOff>
          <xdr:row>198</xdr:row>
          <xdr:rowOff>304800</xdr:rowOff>
        </xdr:to>
        <xdr:sp macro="" textlink="">
          <xdr:nvSpPr>
            <xdr:cNvPr id="80133" name="Drop Down 1285" hidden="1">
              <a:extLst>
                <a:ext uri="{63B3BB69-23CF-44E3-9099-C40C66FF867C}">
                  <a14:compatExt spid="_x0000_s80133"/>
                </a:ext>
                <a:ext uri="{FF2B5EF4-FFF2-40B4-BE49-F238E27FC236}">
                  <a16:creationId xmlns:a16="http://schemas.microsoft.com/office/drawing/2014/main" id="{00000000-0008-0000-0400-00000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199</xdr:row>
          <xdr:rowOff>85725</xdr:rowOff>
        </xdr:from>
        <xdr:to>
          <xdr:col>6</xdr:col>
          <xdr:colOff>933450</xdr:colOff>
          <xdr:row>199</xdr:row>
          <xdr:rowOff>304800</xdr:rowOff>
        </xdr:to>
        <xdr:sp macro="" textlink="">
          <xdr:nvSpPr>
            <xdr:cNvPr id="80134" name="Drop Down 1286" hidden="1">
              <a:extLst>
                <a:ext uri="{63B3BB69-23CF-44E3-9099-C40C66FF867C}">
                  <a14:compatExt spid="_x0000_s80134"/>
                </a:ext>
                <a:ext uri="{FF2B5EF4-FFF2-40B4-BE49-F238E27FC236}">
                  <a16:creationId xmlns:a16="http://schemas.microsoft.com/office/drawing/2014/main" id="{00000000-0008-0000-0400-00000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200</xdr:row>
          <xdr:rowOff>85725</xdr:rowOff>
        </xdr:from>
        <xdr:to>
          <xdr:col>6</xdr:col>
          <xdr:colOff>933450</xdr:colOff>
          <xdr:row>200</xdr:row>
          <xdr:rowOff>304800</xdr:rowOff>
        </xdr:to>
        <xdr:sp macro="" textlink="">
          <xdr:nvSpPr>
            <xdr:cNvPr id="80135" name="Drop Down 1287" hidden="1">
              <a:extLst>
                <a:ext uri="{63B3BB69-23CF-44E3-9099-C40C66FF867C}">
                  <a14:compatExt spid="_x0000_s80135"/>
                </a:ext>
                <a:ext uri="{FF2B5EF4-FFF2-40B4-BE49-F238E27FC236}">
                  <a16:creationId xmlns:a16="http://schemas.microsoft.com/office/drawing/2014/main" id="{00000000-0008-0000-0400-00000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201</xdr:row>
          <xdr:rowOff>85725</xdr:rowOff>
        </xdr:from>
        <xdr:to>
          <xdr:col>6</xdr:col>
          <xdr:colOff>933450</xdr:colOff>
          <xdr:row>201</xdr:row>
          <xdr:rowOff>304800</xdr:rowOff>
        </xdr:to>
        <xdr:sp macro="" textlink="">
          <xdr:nvSpPr>
            <xdr:cNvPr id="80136" name="Drop Down 1288" hidden="1">
              <a:extLst>
                <a:ext uri="{63B3BB69-23CF-44E3-9099-C40C66FF867C}">
                  <a14:compatExt spid="_x0000_s80136"/>
                </a:ext>
                <a:ext uri="{FF2B5EF4-FFF2-40B4-BE49-F238E27FC236}">
                  <a16:creationId xmlns:a16="http://schemas.microsoft.com/office/drawing/2014/main" id="{00000000-0008-0000-0400-00000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202</xdr:row>
          <xdr:rowOff>85725</xdr:rowOff>
        </xdr:from>
        <xdr:to>
          <xdr:col>6</xdr:col>
          <xdr:colOff>933450</xdr:colOff>
          <xdr:row>202</xdr:row>
          <xdr:rowOff>304800</xdr:rowOff>
        </xdr:to>
        <xdr:sp macro="" textlink="">
          <xdr:nvSpPr>
            <xdr:cNvPr id="80137" name="Drop Down 1289" hidden="1">
              <a:extLst>
                <a:ext uri="{63B3BB69-23CF-44E3-9099-C40C66FF867C}">
                  <a14:compatExt spid="_x0000_s80137"/>
                </a:ext>
                <a:ext uri="{FF2B5EF4-FFF2-40B4-BE49-F238E27FC236}">
                  <a16:creationId xmlns:a16="http://schemas.microsoft.com/office/drawing/2014/main" id="{00000000-0008-0000-0400-00000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204</xdr:row>
          <xdr:rowOff>180975</xdr:rowOff>
        </xdr:from>
        <xdr:to>
          <xdr:col>6</xdr:col>
          <xdr:colOff>933450</xdr:colOff>
          <xdr:row>204</xdr:row>
          <xdr:rowOff>400050</xdr:rowOff>
        </xdr:to>
        <xdr:sp macro="" textlink="">
          <xdr:nvSpPr>
            <xdr:cNvPr id="80138" name="Drop Down 1290" hidden="1">
              <a:extLst>
                <a:ext uri="{63B3BB69-23CF-44E3-9099-C40C66FF867C}">
                  <a14:compatExt spid="_x0000_s80138"/>
                </a:ext>
                <a:ext uri="{FF2B5EF4-FFF2-40B4-BE49-F238E27FC236}">
                  <a16:creationId xmlns:a16="http://schemas.microsoft.com/office/drawing/2014/main" id="{00000000-0008-0000-0400-00000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205</xdr:row>
          <xdr:rowOff>85725</xdr:rowOff>
        </xdr:from>
        <xdr:to>
          <xdr:col>6</xdr:col>
          <xdr:colOff>933450</xdr:colOff>
          <xdr:row>205</xdr:row>
          <xdr:rowOff>304800</xdr:rowOff>
        </xdr:to>
        <xdr:sp macro="" textlink="">
          <xdr:nvSpPr>
            <xdr:cNvPr id="80139" name="Drop Down 1291" hidden="1">
              <a:extLst>
                <a:ext uri="{63B3BB69-23CF-44E3-9099-C40C66FF867C}">
                  <a14:compatExt spid="_x0000_s80139"/>
                </a:ext>
                <a:ext uri="{FF2B5EF4-FFF2-40B4-BE49-F238E27FC236}">
                  <a16:creationId xmlns:a16="http://schemas.microsoft.com/office/drawing/2014/main" id="{00000000-0008-0000-0400-00000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206</xdr:row>
          <xdr:rowOff>85725</xdr:rowOff>
        </xdr:from>
        <xdr:to>
          <xdr:col>6</xdr:col>
          <xdr:colOff>933450</xdr:colOff>
          <xdr:row>206</xdr:row>
          <xdr:rowOff>304800</xdr:rowOff>
        </xdr:to>
        <xdr:sp macro="" textlink="">
          <xdr:nvSpPr>
            <xdr:cNvPr id="80140" name="Drop Down 1292" hidden="1">
              <a:extLst>
                <a:ext uri="{63B3BB69-23CF-44E3-9099-C40C66FF867C}">
                  <a14:compatExt spid="_x0000_s80140"/>
                </a:ext>
                <a:ext uri="{FF2B5EF4-FFF2-40B4-BE49-F238E27FC236}">
                  <a16:creationId xmlns:a16="http://schemas.microsoft.com/office/drawing/2014/main" id="{00000000-0008-0000-0400-00000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207</xdr:row>
          <xdr:rowOff>85725</xdr:rowOff>
        </xdr:from>
        <xdr:to>
          <xdr:col>6</xdr:col>
          <xdr:colOff>933450</xdr:colOff>
          <xdr:row>207</xdr:row>
          <xdr:rowOff>304800</xdr:rowOff>
        </xdr:to>
        <xdr:sp macro="" textlink="">
          <xdr:nvSpPr>
            <xdr:cNvPr id="80141" name="Drop Down 1293" hidden="1">
              <a:extLst>
                <a:ext uri="{63B3BB69-23CF-44E3-9099-C40C66FF867C}">
                  <a14:compatExt spid="_x0000_s80141"/>
                </a:ext>
                <a:ext uri="{FF2B5EF4-FFF2-40B4-BE49-F238E27FC236}">
                  <a16:creationId xmlns:a16="http://schemas.microsoft.com/office/drawing/2014/main" id="{00000000-0008-0000-0400-00000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208</xdr:row>
          <xdr:rowOff>85725</xdr:rowOff>
        </xdr:from>
        <xdr:to>
          <xdr:col>6</xdr:col>
          <xdr:colOff>933450</xdr:colOff>
          <xdr:row>208</xdr:row>
          <xdr:rowOff>304800</xdr:rowOff>
        </xdr:to>
        <xdr:sp macro="" textlink="">
          <xdr:nvSpPr>
            <xdr:cNvPr id="80142" name="Drop Down 1294" hidden="1">
              <a:extLst>
                <a:ext uri="{63B3BB69-23CF-44E3-9099-C40C66FF867C}">
                  <a14:compatExt spid="_x0000_s80142"/>
                </a:ext>
                <a:ext uri="{FF2B5EF4-FFF2-40B4-BE49-F238E27FC236}">
                  <a16:creationId xmlns:a16="http://schemas.microsoft.com/office/drawing/2014/main" id="{00000000-0008-0000-0400-00000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212</xdr:row>
          <xdr:rowOff>85725</xdr:rowOff>
        </xdr:from>
        <xdr:to>
          <xdr:col>6</xdr:col>
          <xdr:colOff>933450</xdr:colOff>
          <xdr:row>212</xdr:row>
          <xdr:rowOff>304800</xdr:rowOff>
        </xdr:to>
        <xdr:sp macro="" textlink="">
          <xdr:nvSpPr>
            <xdr:cNvPr id="80143" name="Drop Down 1295" hidden="1">
              <a:extLst>
                <a:ext uri="{63B3BB69-23CF-44E3-9099-C40C66FF867C}">
                  <a14:compatExt spid="_x0000_s80143"/>
                </a:ext>
                <a:ext uri="{FF2B5EF4-FFF2-40B4-BE49-F238E27FC236}">
                  <a16:creationId xmlns:a16="http://schemas.microsoft.com/office/drawing/2014/main" id="{00000000-0008-0000-0400-00000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213</xdr:row>
          <xdr:rowOff>85725</xdr:rowOff>
        </xdr:from>
        <xdr:to>
          <xdr:col>6</xdr:col>
          <xdr:colOff>933450</xdr:colOff>
          <xdr:row>213</xdr:row>
          <xdr:rowOff>304800</xdr:rowOff>
        </xdr:to>
        <xdr:sp macro="" textlink="">
          <xdr:nvSpPr>
            <xdr:cNvPr id="80144" name="Drop Down 1296" hidden="1">
              <a:extLst>
                <a:ext uri="{63B3BB69-23CF-44E3-9099-C40C66FF867C}">
                  <a14:compatExt spid="_x0000_s80144"/>
                </a:ext>
                <a:ext uri="{FF2B5EF4-FFF2-40B4-BE49-F238E27FC236}">
                  <a16:creationId xmlns:a16="http://schemas.microsoft.com/office/drawing/2014/main" id="{00000000-0008-0000-0400-00001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214</xdr:row>
          <xdr:rowOff>85725</xdr:rowOff>
        </xdr:from>
        <xdr:to>
          <xdr:col>6</xdr:col>
          <xdr:colOff>933450</xdr:colOff>
          <xdr:row>214</xdr:row>
          <xdr:rowOff>304800</xdr:rowOff>
        </xdr:to>
        <xdr:sp macro="" textlink="">
          <xdr:nvSpPr>
            <xdr:cNvPr id="80145" name="Drop Down 1297" hidden="1">
              <a:extLst>
                <a:ext uri="{63B3BB69-23CF-44E3-9099-C40C66FF867C}">
                  <a14:compatExt spid="_x0000_s80145"/>
                </a:ext>
                <a:ext uri="{FF2B5EF4-FFF2-40B4-BE49-F238E27FC236}">
                  <a16:creationId xmlns:a16="http://schemas.microsoft.com/office/drawing/2014/main" id="{00000000-0008-0000-0400-00001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215</xdr:row>
          <xdr:rowOff>85725</xdr:rowOff>
        </xdr:from>
        <xdr:to>
          <xdr:col>6</xdr:col>
          <xdr:colOff>933450</xdr:colOff>
          <xdr:row>215</xdr:row>
          <xdr:rowOff>304800</xdr:rowOff>
        </xdr:to>
        <xdr:sp macro="" textlink="">
          <xdr:nvSpPr>
            <xdr:cNvPr id="80146" name="Drop Down 1298" hidden="1">
              <a:extLst>
                <a:ext uri="{63B3BB69-23CF-44E3-9099-C40C66FF867C}">
                  <a14:compatExt spid="_x0000_s80146"/>
                </a:ext>
                <a:ext uri="{FF2B5EF4-FFF2-40B4-BE49-F238E27FC236}">
                  <a16:creationId xmlns:a16="http://schemas.microsoft.com/office/drawing/2014/main" id="{00000000-0008-0000-0400-00001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216</xdr:row>
          <xdr:rowOff>85725</xdr:rowOff>
        </xdr:from>
        <xdr:to>
          <xdr:col>6</xdr:col>
          <xdr:colOff>933450</xdr:colOff>
          <xdr:row>216</xdr:row>
          <xdr:rowOff>304800</xdr:rowOff>
        </xdr:to>
        <xdr:sp macro="" textlink="">
          <xdr:nvSpPr>
            <xdr:cNvPr id="80147" name="Drop Down 1299" hidden="1">
              <a:extLst>
                <a:ext uri="{63B3BB69-23CF-44E3-9099-C40C66FF867C}">
                  <a14:compatExt spid="_x0000_s80147"/>
                </a:ext>
                <a:ext uri="{FF2B5EF4-FFF2-40B4-BE49-F238E27FC236}">
                  <a16:creationId xmlns:a16="http://schemas.microsoft.com/office/drawing/2014/main" id="{00000000-0008-0000-0400-00001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219</xdr:row>
          <xdr:rowOff>85725</xdr:rowOff>
        </xdr:from>
        <xdr:to>
          <xdr:col>6</xdr:col>
          <xdr:colOff>933450</xdr:colOff>
          <xdr:row>219</xdr:row>
          <xdr:rowOff>304800</xdr:rowOff>
        </xdr:to>
        <xdr:sp macro="" textlink="">
          <xdr:nvSpPr>
            <xdr:cNvPr id="80148" name="Drop Down 1300" hidden="1">
              <a:extLst>
                <a:ext uri="{63B3BB69-23CF-44E3-9099-C40C66FF867C}">
                  <a14:compatExt spid="_x0000_s80148"/>
                </a:ext>
                <a:ext uri="{FF2B5EF4-FFF2-40B4-BE49-F238E27FC236}">
                  <a16:creationId xmlns:a16="http://schemas.microsoft.com/office/drawing/2014/main" id="{00000000-0008-0000-0400-00001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220</xdr:row>
          <xdr:rowOff>85725</xdr:rowOff>
        </xdr:from>
        <xdr:to>
          <xdr:col>6</xdr:col>
          <xdr:colOff>933450</xdr:colOff>
          <xdr:row>220</xdr:row>
          <xdr:rowOff>304800</xdr:rowOff>
        </xdr:to>
        <xdr:sp macro="" textlink="">
          <xdr:nvSpPr>
            <xdr:cNvPr id="80149" name="Drop Down 1301" hidden="1">
              <a:extLst>
                <a:ext uri="{63B3BB69-23CF-44E3-9099-C40C66FF867C}">
                  <a14:compatExt spid="_x0000_s80149"/>
                </a:ext>
                <a:ext uri="{FF2B5EF4-FFF2-40B4-BE49-F238E27FC236}">
                  <a16:creationId xmlns:a16="http://schemas.microsoft.com/office/drawing/2014/main" id="{00000000-0008-0000-0400-00001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221</xdr:row>
          <xdr:rowOff>180975</xdr:rowOff>
        </xdr:from>
        <xdr:to>
          <xdr:col>6</xdr:col>
          <xdr:colOff>933450</xdr:colOff>
          <xdr:row>221</xdr:row>
          <xdr:rowOff>400050</xdr:rowOff>
        </xdr:to>
        <xdr:sp macro="" textlink="">
          <xdr:nvSpPr>
            <xdr:cNvPr id="80150" name="Drop Down 1302" hidden="1">
              <a:extLst>
                <a:ext uri="{63B3BB69-23CF-44E3-9099-C40C66FF867C}">
                  <a14:compatExt spid="_x0000_s80150"/>
                </a:ext>
                <a:ext uri="{FF2B5EF4-FFF2-40B4-BE49-F238E27FC236}">
                  <a16:creationId xmlns:a16="http://schemas.microsoft.com/office/drawing/2014/main" id="{00000000-0008-0000-0400-00001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224</xdr:row>
          <xdr:rowOff>85725</xdr:rowOff>
        </xdr:from>
        <xdr:to>
          <xdr:col>6</xdr:col>
          <xdr:colOff>933450</xdr:colOff>
          <xdr:row>224</xdr:row>
          <xdr:rowOff>304800</xdr:rowOff>
        </xdr:to>
        <xdr:sp macro="" textlink="">
          <xdr:nvSpPr>
            <xdr:cNvPr id="80151" name="Drop Down 1303" hidden="1">
              <a:extLst>
                <a:ext uri="{63B3BB69-23CF-44E3-9099-C40C66FF867C}">
                  <a14:compatExt spid="_x0000_s80151"/>
                </a:ext>
                <a:ext uri="{FF2B5EF4-FFF2-40B4-BE49-F238E27FC236}">
                  <a16:creationId xmlns:a16="http://schemas.microsoft.com/office/drawing/2014/main" id="{00000000-0008-0000-0400-00001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225</xdr:row>
          <xdr:rowOff>85725</xdr:rowOff>
        </xdr:from>
        <xdr:to>
          <xdr:col>6</xdr:col>
          <xdr:colOff>933450</xdr:colOff>
          <xdr:row>225</xdr:row>
          <xdr:rowOff>304800</xdr:rowOff>
        </xdr:to>
        <xdr:sp macro="" textlink="">
          <xdr:nvSpPr>
            <xdr:cNvPr id="80152" name="Drop Down 1304" hidden="1">
              <a:extLst>
                <a:ext uri="{63B3BB69-23CF-44E3-9099-C40C66FF867C}">
                  <a14:compatExt spid="_x0000_s80152"/>
                </a:ext>
                <a:ext uri="{FF2B5EF4-FFF2-40B4-BE49-F238E27FC236}">
                  <a16:creationId xmlns:a16="http://schemas.microsoft.com/office/drawing/2014/main" id="{00000000-0008-0000-0400-00001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226</xdr:row>
          <xdr:rowOff>85725</xdr:rowOff>
        </xdr:from>
        <xdr:to>
          <xdr:col>6</xdr:col>
          <xdr:colOff>933450</xdr:colOff>
          <xdr:row>226</xdr:row>
          <xdr:rowOff>304800</xdr:rowOff>
        </xdr:to>
        <xdr:sp macro="" textlink="">
          <xdr:nvSpPr>
            <xdr:cNvPr id="80153" name="Drop Down 1305" hidden="1">
              <a:extLst>
                <a:ext uri="{63B3BB69-23CF-44E3-9099-C40C66FF867C}">
                  <a14:compatExt spid="_x0000_s80153"/>
                </a:ext>
                <a:ext uri="{FF2B5EF4-FFF2-40B4-BE49-F238E27FC236}">
                  <a16:creationId xmlns:a16="http://schemas.microsoft.com/office/drawing/2014/main" id="{00000000-0008-0000-0400-00001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227</xdr:row>
          <xdr:rowOff>85725</xdr:rowOff>
        </xdr:from>
        <xdr:to>
          <xdr:col>6</xdr:col>
          <xdr:colOff>933450</xdr:colOff>
          <xdr:row>227</xdr:row>
          <xdr:rowOff>304800</xdr:rowOff>
        </xdr:to>
        <xdr:sp macro="" textlink="">
          <xdr:nvSpPr>
            <xdr:cNvPr id="80154" name="Drop Down 1306" hidden="1">
              <a:extLst>
                <a:ext uri="{63B3BB69-23CF-44E3-9099-C40C66FF867C}">
                  <a14:compatExt spid="_x0000_s80154"/>
                </a:ext>
                <a:ext uri="{FF2B5EF4-FFF2-40B4-BE49-F238E27FC236}">
                  <a16:creationId xmlns:a16="http://schemas.microsoft.com/office/drawing/2014/main" id="{00000000-0008-0000-0400-00001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228</xdr:row>
          <xdr:rowOff>85725</xdr:rowOff>
        </xdr:from>
        <xdr:to>
          <xdr:col>6</xdr:col>
          <xdr:colOff>933450</xdr:colOff>
          <xdr:row>228</xdr:row>
          <xdr:rowOff>304800</xdr:rowOff>
        </xdr:to>
        <xdr:sp macro="" textlink="">
          <xdr:nvSpPr>
            <xdr:cNvPr id="80155" name="Drop Down 1307" hidden="1">
              <a:extLst>
                <a:ext uri="{63B3BB69-23CF-44E3-9099-C40C66FF867C}">
                  <a14:compatExt spid="_x0000_s80155"/>
                </a:ext>
                <a:ext uri="{FF2B5EF4-FFF2-40B4-BE49-F238E27FC236}">
                  <a16:creationId xmlns:a16="http://schemas.microsoft.com/office/drawing/2014/main" id="{00000000-0008-0000-0400-00001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229</xdr:row>
          <xdr:rowOff>85725</xdr:rowOff>
        </xdr:from>
        <xdr:to>
          <xdr:col>6</xdr:col>
          <xdr:colOff>933450</xdr:colOff>
          <xdr:row>229</xdr:row>
          <xdr:rowOff>304800</xdr:rowOff>
        </xdr:to>
        <xdr:sp macro="" textlink="">
          <xdr:nvSpPr>
            <xdr:cNvPr id="80156" name="Drop Down 1308" hidden="1">
              <a:extLst>
                <a:ext uri="{63B3BB69-23CF-44E3-9099-C40C66FF867C}">
                  <a14:compatExt spid="_x0000_s80156"/>
                </a:ext>
                <a:ext uri="{FF2B5EF4-FFF2-40B4-BE49-F238E27FC236}">
                  <a16:creationId xmlns:a16="http://schemas.microsoft.com/office/drawing/2014/main" id="{00000000-0008-0000-0400-00001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231</xdr:row>
          <xdr:rowOff>85725</xdr:rowOff>
        </xdr:from>
        <xdr:to>
          <xdr:col>6</xdr:col>
          <xdr:colOff>933450</xdr:colOff>
          <xdr:row>231</xdr:row>
          <xdr:rowOff>304800</xdr:rowOff>
        </xdr:to>
        <xdr:sp macro="" textlink="">
          <xdr:nvSpPr>
            <xdr:cNvPr id="80157" name="Drop Down 1309" hidden="1">
              <a:extLst>
                <a:ext uri="{63B3BB69-23CF-44E3-9099-C40C66FF867C}">
                  <a14:compatExt spid="_x0000_s80157"/>
                </a:ext>
                <a:ext uri="{FF2B5EF4-FFF2-40B4-BE49-F238E27FC236}">
                  <a16:creationId xmlns:a16="http://schemas.microsoft.com/office/drawing/2014/main" id="{00000000-0008-0000-0400-00001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232</xdr:row>
          <xdr:rowOff>85725</xdr:rowOff>
        </xdr:from>
        <xdr:to>
          <xdr:col>6</xdr:col>
          <xdr:colOff>933450</xdr:colOff>
          <xdr:row>232</xdr:row>
          <xdr:rowOff>304800</xdr:rowOff>
        </xdr:to>
        <xdr:sp macro="" textlink="">
          <xdr:nvSpPr>
            <xdr:cNvPr id="80158" name="Drop Down 1310" hidden="1">
              <a:extLst>
                <a:ext uri="{63B3BB69-23CF-44E3-9099-C40C66FF867C}">
                  <a14:compatExt spid="_x0000_s80158"/>
                </a:ext>
                <a:ext uri="{FF2B5EF4-FFF2-40B4-BE49-F238E27FC236}">
                  <a16:creationId xmlns:a16="http://schemas.microsoft.com/office/drawing/2014/main" id="{00000000-0008-0000-0400-00001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236</xdr:row>
          <xdr:rowOff>85725</xdr:rowOff>
        </xdr:from>
        <xdr:to>
          <xdr:col>6</xdr:col>
          <xdr:colOff>933450</xdr:colOff>
          <xdr:row>236</xdr:row>
          <xdr:rowOff>304800</xdr:rowOff>
        </xdr:to>
        <xdr:sp macro="" textlink="">
          <xdr:nvSpPr>
            <xdr:cNvPr id="80159" name="Drop Down 1311" hidden="1">
              <a:extLst>
                <a:ext uri="{63B3BB69-23CF-44E3-9099-C40C66FF867C}">
                  <a14:compatExt spid="_x0000_s80159"/>
                </a:ext>
                <a:ext uri="{FF2B5EF4-FFF2-40B4-BE49-F238E27FC236}">
                  <a16:creationId xmlns:a16="http://schemas.microsoft.com/office/drawing/2014/main" id="{00000000-0008-0000-0400-00001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237</xdr:row>
          <xdr:rowOff>180975</xdr:rowOff>
        </xdr:from>
        <xdr:to>
          <xdr:col>6</xdr:col>
          <xdr:colOff>933450</xdr:colOff>
          <xdr:row>237</xdr:row>
          <xdr:rowOff>400050</xdr:rowOff>
        </xdr:to>
        <xdr:sp macro="" textlink="">
          <xdr:nvSpPr>
            <xdr:cNvPr id="80160" name="Drop Down 1312" hidden="1">
              <a:extLst>
                <a:ext uri="{63B3BB69-23CF-44E3-9099-C40C66FF867C}">
                  <a14:compatExt spid="_x0000_s80160"/>
                </a:ext>
                <a:ext uri="{FF2B5EF4-FFF2-40B4-BE49-F238E27FC236}">
                  <a16:creationId xmlns:a16="http://schemas.microsoft.com/office/drawing/2014/main" id="{00000000-0008-0000-0400-00002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238</xdr:row>
          <xdr:rowOff>85725</xdr:rowOff>
        </xdr:from>
        <xdr:to>
          <xdr:col>6</xdr:col>
          <xdr:colOff>933450</xdr:colOff>
          <xdr:row>238</xdr:row>
          <xdr:rowOff>304800</xdr:rowOff>
        </xdr:to>
        <xdr:sp macro="" textlink="">
          <xdr:nvSpPr>
            <xdr:cNvPr id="80161" name="Drop Down 1313" hidden="1">
              <a:extLst>
                <a:ext uri="{63B3BB69-23CF-44E3-9099-C40C66FF867C}">
                  <a14:compatExt spid="_x0000_s80161"/>
                </a:ext>
                <a:ext uri="{FF2B5EF4-FFF2-40B4-BE49-F238E27FC236}">
                  <a16:creationId xmlns:a16="http://schemas.microsoft.com/office/drawing/2014/main" id="{00000000-0008-0000-0400-00002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239</xdr:row>
          <xdr:rowOff>180975</xdr:rowOff>
        </xdr:from>
        <xdr:to>
          <xdr:col>6</xdr:col>
          <xdr:colOff>933450</xdr:colOff>
          <xdr:row>239</xdr:row>
          <xdr:rowOff>400050</xdr:rowOff>
        </xdr:to>
        <xdr:sp macro="" textlink="">
          <xdr:nvSpPr>
            <xdr:cNvPr id="80162" name="Drop Down 1314" hidden="1">
              <a:extLst>
                <a:ext uri="{63B3BB69-23CF-44E3-9099-C40C66FF867C}">
                  <a14:compatExt spid="_x0000_s80162"/>
                </a:ext>
                <a:ext uri="{FF2B5EF4-FFF2-40B4-BE49-F238E27FC236}">
                  <a16:creationId xmlns:a16="http://schemas.microsoft.com/office/drawing/2014/main" id="{00000000-0008-0000-0400-00002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240</xdr:row>
          <xdr:rowOff>85725</xdr:rowOff>
        </xdr:from>
        <xdr:to>
          <xdr:col>6</xdr:col>
          <xdr:colOff>933450</xdr:colOff>
          <xdr:row>240</xdr:row>
          <xdr:rowOff>304800</xdr:rowOff>
        </xdr:to>
        <xdr:sp macro="" textlink="">
          <xdr:nvSpPr>
            <xdr:cNvPr id="80163" name="Drop Down 1315" hidden="1">
              <a:extLst>
                <a:ext uri="{63B3BB69-23CF-44E3-9099-C40C66FF867C}">
                  <a14:compatExt spid="_x0000_s80163"/>
                </a:ext>
                <a:ext uri="{FF2B5EF4-FFF2-40B4-BE49-F238E27FC236}">
                  <a16:creationId xmlns:a16="http://schemas.microsoft.com/office/drawing/2014/main" id="{00000000-0008-0000-0400-00002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243</xdr:row>
          <xdr:rowOff>85725</xdr:rowOff>
        </xdr:from>
        <xdr:to>
          <xdr:col>6</xdr:col>
          <xdr:colOff>933450</xdr:colOff>
          <xdr:row>243</xdr:row>
          <xdr:rowOff>304800</xdr:rowOff>
        </xdr:to>
        <xdr:sp macro="" textlink="">
          <xdr:nvSpPr>
            <xdr:cNvPr id="80164" name="Drop Down 1316" hidden="1">
              <a:extLst>
                <a:ext uri="{63B3BB69-23CF-44E3-9099-C40C66FF867C}">
                  <a14:compatExt spid="_x0000_s80164"/>
                </a:ext>
                <a:ext uri="{FF2B5EF4-FFF2-40B4-BE49-F238E27FC236}">
                  <a16:creationId xmlns:a16="http://schemas.microsoft.com/office/drawing/2014/main" id="{00000000-0008-0000-0400-00002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244</xdr:row>
          <xdr:rowOff>85725</xdr:rowOff>
        </xdr:from>
        <xdr:to>
          <xdr:col>6</xdr:col>
          <xdr:colOff>933450</xdr:colOff>
          <xdr:row>244</xdr:row>
          <xdr:rowOff>304800</xdr:rowOff>
        </xdr:to>
        <xdr:sp macro="" textlink="">
          <xdr:nvSpPr>
            <xdr:cNvPr id="80165" name="Drop Down 1317" hidden="1">
              <a:extLst>
                <a:ext uri="{63B3BB69-23CF-44E3-9099-C40C66FF867C}">
                  <a14:compatExt spid="_x0000_s80165"/>
                </a:ext>
                <a:ext uri="{FF2B5EF4-FFF2-40B4-BE49-F238E27FC236}">
                  <a16:creationId xmlns:a16="http://schemas.microsoft.com/office/drawing/2014/main" id="{00000000-0008-0000-0400-00002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245</xdr:row>
          <xdr:rowOff>276225</xdr:rowOff>
        </xdr:from>
        <xdr:to>
          <xdr:col>6</xdr:col>
          <xdr:colOff>933450</xdr:colOff>
          <xdr:row>245</xdr:row>
          <xdr:rowOff>495300</xdr:rowOff>
        </xdr:to>
        <xdr:sp macro="" textlink="">
          <xdr:nvSpPr>
            <xdr:cNvPr id="80166" name="Drop Down 1318" hidden="1">
              <a:extLst>
                <a:ext uri="{63B3BB69-23CF-44E3-9099-C40C66FF867C}">
                  <a14:compatExt spid="_x0000_s80166"/>
                </a:ext>
                <a:ext uri="{FF2B5EF4-FFF2-40B4-BE49-F238E27FC236}">
                  <a16:creationId xmlns:a16="http://schemas.microsoft.com/office/drawing/2014/main" id="{00000000-0008-0000-0400-00002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246</xdr:row>
          <xdr:rowOff>85725</xdr:rowOff>
        </xdr:from>
        <xdr:to>
          <xdr:col>6</xdr:col>
          <xdr:colOff>933450</xdr:colOff>
          <xdr:row>246</xdr:row>
          <xdr:rowOff>304800</xdr:rowOff>
        </xdr:to>
        <xdr:sp macro="" textlink="">
          <xdr:nvSpPr>
            <xdr:cNvPr id="80167" name="Drop Down 1319" hidden="1">
              <a:extLst>
                <a:ext uri="{63B3BB69-23CF-44E3-9099-C40C66FF867C}">
                  <a14:compatExt spid="_x0000_s80167"/>
                </a:ext>
                <a:ext uri="{FF2B5EF4-FFF2-40B4-BE49-F238E27FC236}">
                  <a16:creationId xmlns:a16="http://schemas.microsoft.com/office/drawing/2014/main" id="{00000000-0008-0000-0400-00002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247</xdr:row>
          <xdr:rowOff>85725</xdr:rowOff>
        </xdr:from>
        <xdr:to>
          <xdr:col>6</xdr:col>
          <xdr:colOff>933450</xdr:colOff>
          <xdr:row>247</xdr:row>
          <xdr:rowOff>304800</xdr:rowOff>
        </xdr:to>
        <xdr:sp macro="" textlink="">
          <xdr:nvSpPr>
            <xdr:cNvPr id="80168" name="Drop Down 1320" hidden="1">
              <a:extLst>
                <a:ext uri="{63B3BB69-23CF-44E3-9099-C40C66FF867C}">
                  <a14:compatExt spid="_x0000_s80168"/>
                </a:ext>
                <a:ext uri="{FF2B5EF4-FFF2-40B4-BE49-F238E27FC236}">
                  <a16:creationId xmlns:a16="http://schemas.microsoft.com/office/drawing/2014/main" id="{00000000-0008-0000-0400-00002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250</xdr:row>
          <xdr:rowOff>85725</xdr:rowOff>
        </xdr:from>
        <xdr:to>
          <xdr:col>6</xdr:col>
          <xdr:colOff>933450</xdr:colOff>
          <xdr:row>250</xdr:row>
          <xdr:rowOff>304800</xdr:rowOff>
        </xdr:to>
        <xdr:sp macro="" textlink="">
          <xdr:nvSpPr>
            <xdr:cNvPr id="80169" name="Drop Down 1321" hidden="1">
              <a:extLst>
                <a:ext uri="{63B3BB69-23CF-44E3-9099-C40C66FF867C}">
                  <a14:compatExt spid="_x0000_s80169"/>
                </a:ext>
                <a:ext uri="{FF2B5EF4-FFF2-40B4-BE49-F238E27FC236}">
                  <a16:creationId xmlns:a16="http://schemas.microsoft.com/office/drawing/2014/main" id="{00000000-0008-0000-0400-00002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251</xdr:row>
          <xdr:rowOff>180975</xdr:rowOff>
        </xdr:from>
        <xdr:to>
          <xdr:col>6</xdr:col>
          <xdr:colOff>933450</xdr:colOff>
          <xdr:row>251</xdr:row>
          <xdr:rowOff>400050</xdr:rowOff>
        </xdr:to>
        <xdr:sp macro="" textlink="">
          <xdr:nvSpPr>
            <xdr:cNvPr id="80170" name="Drop Down 1322" hidden="1">
              <a:extLst>
                <a:ext uri="{63B3BB69-23CF-44E3-9099-C40C66FF867C}">
                  <a14:compatExt spid="_x0000_s80170"/>
                </a:ext>
                <a:ext uri="{FF2B5EF4-FFF2-40B4-BE49-F238E27FC236}">
                  <a16:creationId xmlns:a16="http://schemas.microsoft.com/office/drawing/2014/main" id="{00000000-0008-0000-0400-00002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252</xdr:row>
          <xdr:rowOff>85725</xdr:rowOff>
        </xdr:from>
        <xdr:to>
          <xdr:col>6</xdr:col>
          <xdr:colOff>933450</xdr:colOff>
          <xdr:row>252</xdr:row>
          <xdr:rowOff>304800</xdr:rowOff>
        </xdr:to>
        <xdr:sp macro="" textlink="">
          <xdr:nvSpPr>
            <xdr:cNvPr id="80171" name="Drop Down 1323" hidden="1">
              <a:extLst>
                <a:ext uri="{63B3BB69-23CF-44E3-9099-C40C66FF867C}">
                  <a14:compatExt spid="_x0000_s80171"/>
                </a:ext>
                <a:ext uri="{FF2B5EF4-FFF2-40B4-BE49-F238E27FC236}">
                  <a16:creationId xmlns:a16="http://schemas.microsoft.com/office/drawing/2014/main" id="{00000000-0008-0000-0400-00002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256</xdr:row>
          <xdr:rowOff>85725</xdr:rowOff>
        </xdr:from>
        <xdr:to>
          <xdr:col>6</xdr:col>
          <xdr:colOff>933450</xdr:colOff>
          <xdr:row>256</xdr:row>
          <xdr:rowOff>304800</xdr:rowOff>
        </xdr:to>
        <xdr:sp macro="" textlink="">
          <xdr:nvSpPr>
            <xdr:cNvPr id="80172" name="Drop Down 1324" hidden="1">
              <a:extLst>
                <a:ext uri="{63B3BB69-23CF-44E3-9099-C40C66FF867C}">
                  <a14:compatExt spid="_x0000_s80172"/>
                </a:ext>
                <a:ext uri="{FF2B5EF4-FFF2-40B4-BE49-F238E27FC236}">
                  <a16:creationId xmlns:a16="http://schemas.microsoft.com/office/drawing/2014/main" id="{00000000-0008-0000-0400-00002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257</xdr:row>
          <xdr:rowOff>180975</xdr:rowOff>
        </xdr:from>
        <xdr:to>
          <xdr:col>6</xdr:col>
          <xdr:colOff>933450</xdr:colOff>
          <xdr:row>257</xdr:row>
          <xdr:rowOff>400050</xdr:rowOff>
        </xdr:to>
        <xdr:sp macro="" textlink="">
          <xdr:nvSpPr>
            <xdr:cNvPr id="80173" name="Drop Down 1325" hidden="1">
              <a:extLst>
                <a:ext uri="{63B3BB69-23CF-44E3-9099-C40C66FF867C}">
                  <a14:compatExt spid="_x0000_s80173"/>
                </a:ext>
                <a:ext uri="{FF2B5EF4-FFF2-40B4-BE49-F238E27FC236}">
                  <a16:creationId xmlns:a16="http://schemas.microsoft.com/office/drawing/2014/main" id="{00000000-0008-0000-0400-00002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258</xdr:row>
          <xdr:rowOff>85725</xdr:rowOff>
        </xdr:from>
        <xdr:to>
          <xdr:col>6</xdr:col>
          <xdr:colOff>933450</xdr:colOff>
          <xdr:row>258</xdr:row>
          <xdr:rowOff>304800</xdr:rowOff>
        </xdr:to>
        <xdr:sp macro="" textlink="">
          <xdr:nvSpPr>
            <xdr:cNvPr id="80174" name="Drop Down 1326" hidden="1">
              <a:extLst>
                <a:ext uri="{63B3BB69-23CF-44E3-9099-C40C66FF867C}">
                  <a14:compatExt spid="_x0000_s80174"/>
                </a:ext>
                <a:ext uri="{FF2B5EF4-FFF2-40B4-BE49-F238E27FC236}">
                  <a16:creationId xmlns:a16="http://schemas.microsoft.com/office/drawing/2014/main" id="{00000000-0008-0000-0400-00002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259</xdr:row>
          <xdr:rowOff>276225</xdr:rowOff>
        </xdr:from>
        <xdr:to>
          <xdr:col>6</xdr:col>
          <xdr:colOff>933450</xdr:colOff>
          <xdr:row>259</xdr:row>
          <xdr:rowOff>495300</xdr:rowOff>
        </xdr:to>
        <xdr:sp macro="" textlink="">
          <xdr:nvSpPr>
            <xdr:cNvPr id="80175" name="Drop Down 1327" hidden="1">
              <a:extLst>
                <a:ext uri="{63B3BB69-23CF-44E3-9099-C40C66FF867C}">
                  <a14:compatExt spid="_x0000_s80175"/>
                </a:ext>
                <a:ext uri="{FF2B5EF4-FFF2-40B4-BE49-F238E27FC236}">
                  <a16:creationId xmlns:a16="http://schemas.microsoft.com/office/drawing/2014/main" id="{00000000-0008-0000-0400-00002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260</xdr:row>
          <xdr:rowOff>85725</xdr:rowOff>
        </xdr:from>
        <xdr:to>
          <xdr:col>6</xdr:col>
          <xdr:colOff>933450</xdr:colOff>
          <xdr:row>260</xdr:row>
          <xdr:rowOff>304800</xdr:rowOff>
        </xdr:to>
        <xdr:sp macro="" textlink="">
          <xdr:nvSpPr>
            <xdr:cNvPr id="80176" name="Drop Down 1328" hidden="1">
              <a:extLst>
                <a:ext uri="{63B3BB69-23CF-44E3-9099-C40C66FF867C}">
                  <a14:compatExt spid="_x0000_s80176"/>
                </a:ext>
                <a:ext uri="{FF2B5EF4-FFF2-40B4-BE49-F238E27FC236}">
                  <a16:creationId xmlns:a16="http://schemas.microsoft.com/office/drawing/2014/main" id="{00000000-0008-0000-0400-00003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261</xdr:row>
          <xdr:rowOff>85725</xdr:rowOff>
        </xdr:from>
        <xdr:to>
          <xdr:col>6</xdr:col>
          <xdr:colOff>933450</xdr:colOff>
          <xdr:row>261</xdr:row>
          <xdr:rowOff>304800</xdr:rowOff>
        </xdr:to>
        <xdr:sp macro="" textlink="">
          <xdr:nvSpPr>
            <xdr:cNvPr id="80177" name="Drop Down 1329" hidden="1">
              <a:extLst>
                <a:ext uri="{63B3BB69-23CF-44E3-9099-C40C66FF867C}">
                  <a14:compatExt spid="_x0000_s80177"/>
                </a:ext>
                <a:ext uri="{FF2B5EF4-FFF2-40B4-BE49-F238E27FC236}">
                  <a16:creationId xmlns:a16="http://schemas.microsoft.com/office/drawing/2014/main" id="{00000000-0008-0000-0400-00003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263</xdr:row>
          <xdr:rowOff>85725</xdr:rowOff>
        </xdr:from>
        <xdr:to>
          <xdr:col>6</xdr:col>
          <xdr:colOff>933450</xdr:colOff>
          <xdr:row>263</xdr:row>
          <xdr:rowOff>304800</xdr:rowOff>
        </xdr:to>
        <xdr:sp macro="" textlink="">
          <xdr:nvSpPr>
            <xdr:cNvPr id="80178" name="Drop Down 1330" hidden="1">
              <a:extLst>
                <a:ext uri="{63B3BB69-23CF-44E3-9099-C40C66FF867C}">
                  <a14:compatExt spid="_x0000_s80178"/>
                </a:ext>
                <a:ext uri="{FF2B5EF4-FFF2-40B4-BE49-F238E27FC236}">
                  <a16:creationId xmlns:a16="http://schemas.microsoft.com/office/drawing/2014/main" id="{00000000-0008-0000-0400-00003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264</xdr:row>
          <xdr:rowOff>85725</xdr:rowOff>
        </xdr:from>
        <xdr:to>
          <xdr:col>6</xdr:col>
          <xdr:colOff>933450</xdr:colOff>
          <xdr:row>264</xdr:row>
          <xdr:rowOff>304800</xdr:rowOff>
        </xdr:to>
        <xdr:sp macro="" textlink="">
          <xdr:nvSpPr>
            <xdr:cNvPr id="80179" name="Drop Down 1331" hidden="1">
              <a:extLst>
                <a:ext uri="{63B3BB69-23CF-44E3-9099-C40C66FF867C}">
                  <a14:compatExt spid="_x0000_s80179"/>
                </a:ext>
                <a:ext uri="{FF2B5EF4-FFF2-40B4-BE49-F238E27FC236}">
                  <a16:creationId xmlns:a16="http://schemas.microsoft.com/office/drawing/2014/main" id="{00000000-0008-0000-0400-00003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271</xdr:row>
          <xdr:rowOff>276225</xdr:rowOff>
        </xdr:from>
        <xdr:to>
          <xdr:col>6</xdr:col>
          <xdr:colOff>933450</xdr:colOff>
          <xdr:row>271</xdr:row>
          <xdr:rowOff>495300</xdr:rowOff>
        </xdr:to>
        <xdr:sp macro="" textlink="">
          <xdr:nvSpPr>
            <xdr:cNvPr id="80180" name="Drop Down 1332" hidden="1">
              <a:extLst>
                <a:ext uri="{63B3BB69-23CF-44E3-9099-C40C66FF867C}">
                  <a14:compatExt spid="_x0000_s80180"/>
                </a:ext>
                <a:ext uri="{FF2B5EF4-FFF2-40B4-BE49-F238E27FC236}">
                  <a16:creationId xmlns:a16="http://schemas.microsoft.com/office/drawing/2014/main" id="{00000000-0008-0000-0400-00003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272</xdr:row>
          <xdr:rowOff>85725</xdr:rowOff>
        </xdr:from>
        <xdr:to>
          <xdr:col>6</xdr:col>
          <xdr:colOff>933450</xdr:colOff>
          <xdr:row>272</xdr:row>
          <xdr:rowOff>304800</xdr:rowOff>
        </xdr:to>
        <xdr:sp macro="" textlink="">
          <xdr:nvSpPr>
            <xdr:cNvPr id="80181" name="Drop Down 1333" hidden="1">
              <a:extLst>
                <a:ext uri="{63B3BB69-23CF-44E3-9099-C40C66FF867C}">
                  <a14:compatExt spid="_x0000_s80181"/>
                </a:ext>
                <a:ext uri="{FF2B5EF4-FFF2-40B4-BE49-F238E27FC236}">
                  <a16:creationId xmlns:a16="http://schemas.microsoft.com/office/drawing/2014/main" id="{00000000-0008-0000-0400-00003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273</xdr:row>
          <xdr:rowOff>85725</xdr:rowOff>
        </xdr:from>
        <xdr:to>
          <xdr:col>6</xdr:col>
          <xdr:colOff>933450</xdr:colOff>
          <xdr:row>273</xdr:row>
          <xdr:rowOff>304800</xdr:rowOff>
        </xdr:to>
        <xdr:sp macro="" textlink="">
          <xdr:nvSpPr>
            <xdr:cNvPr id="80182" name="Drop Down 1334" hidden="1">
              <a:extLst>
                <a:ext uri="{63B3BB69-23CF-44E3-9099-C40C66FF867C}">
                  <a14:compatExt spid="_x0000_s80182"/>
                </a:ext>
                <a:ext uri="{FF2B5EF4-FFF2-40B4-BE49-F238E27FC236}">
                  <a16:creationId xmlns:a16="http://schemas.microsoft.com/office/drawing/2014/main" id="{00000000-0008-0000-0400-00003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276</xdr:row>
          <xdr:rowOff>85725</xdr:rowOff>
        </xdr:from>
        <xdr:to>
          <xdr:col>6</xdr:col>
          <xdr:colOff>933450</xdr:colOff>
          <xdr:row>276</xdr:row>
          <xdr:rowOff>304800</xdr:rowOff>
        </xdr:to>
        <xdr:sp macro="" textlink="">
          <xdr:nvSpPr>
            <xdr:cNvPr id="80183" name="Drop Down 1335" hidden="1">
              <a:extLst>
                <a:ext uri="{63B3BB69-23CF-44E3-9099-C40C66FF867C}">
                  <a14:compatExt spid="_x0000_s80183"/>
                </a:ext>
                <a:ext uri="{FF2B5EF4-FFF2-40B4-BE49-F238E27FC236}">
                  <a16:creationId xmlns:a16="http://schemas.microsoft.com/office/drawing/2014/main" id="{00000000-0008-0000-0400-00003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277</xdr:row>
          <xdr:rowOff>85725</xdr:rowOff>
        </xdr:from>
        <xdr:to>
          <xdr:col>6</xdr:col>
          <xdr:colOff>933450</xdr:colOff>
          <xdr:row>277</xdr:row>
          <xdr:rowOff>304800</xdr:rowOff>
        </xdr:to>
        <xdr:sp macro="" textlink="">
          <xdr:nvSpPr>
            <xdr:cNvPr id="80184" name="Drop Down 1336" hidden="1">
              <a:extLst>
                <a:ext uri="{63B3BB69-23CF-44E3-9099-C40C66FF867C}">
                  <a14:compatExt spid="_x0000_s80184"/>
                </a:ext>
                <a:ext uri="{FF2B5EF4-FFF2-40B4-BE49-F238E27FC236}">
                  <a16:creationId xmlns:a16="http://schemas.microsoft.com/office/drawing/2014/main" id="{00000000-0008-0000-0400-00003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279</xdr:row>
          <xdr:rowOff>85725</xdr:rowOff>
        </xdr:from>
        <xdr:to>
          <xdr:col>6</xdr:col>
          <xdr:colOff>933450</xdr:colOff>
          <xdr:row>279</xdr:row>
          <xdr:rowOff>304800</xdr:rowOff>
        </xdr:to>
        <xdr:sp macro="" textlink="">
          <xdr:nvSpPr>
            <xdr:cNvPr id="80185" name="Drop Down 1337" hidden="1">
              <a:extLst>
                <a:ext uri="{63B3BB69-23CF-44E3-9099-C40C66FF867C}">
                  <a14:compatExt spid="_x0000_s80185"/>
                </a:ext>
                <a:ext uri="{FF2B5EF4-FFF2-40B4-BE49-F238E27FC236}">
                  <a16:creationId xmlns:a16="http://schemas.microsoft.com/office/drawing/2014/main" id="{00000000-0008-0000-0400-00003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280</xdr:row>
          <xdr:rowOff>180975</xdr:rowOff>
        </xdr:from>
        <xdr:to>
          <xdr:col>6</xdr:col>
          <xdr:colOff>933450</xdr:colOff>
          <xdr:row>280</xdr:row>
          <xdr:rowOff>400050</xdr:rowOff>
        </xdr:to>
        <xdr:sp macro="" textlink="">
          <xdr:nvSpPr>
            <xdr:cNvPr id="80186" name="Drop Down 1338" hidden="1">
              <a:extLst>
                <a:ext uri="{63B3BB69-23CF-44E3-9099-C40C66FF867C}">
                  <a14:compatExt spid="_x0000_s80186"/>
                </a:ext>
                <a:ext uri="{FF2B5EF4-FFF2-40B4-BE49-F238E27FC236}">
                  <a16:creationId xmlns:a16="http://schemas.microsoft.com/office/drawing/2014/main" id="{00000000-0008-0000-0400-00003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281</xdr:row>
          <xdr:rowOff>85725</xdr:rowOff>
        </xdr:from>
        <xdr:to>
          <xdr:col>6</xdr:col>
          <xdr:colOff>933450</xdr:colOff>
          <xdr:row>281</xdr:row>
          <xdr:rowOff>304800</xdr:rowOff>
        </xdr:to>
        <xdr:sp macro="" textlink="">
          <xdr:nvSpPr>
            <xdr:cNvPr id="80187" name="Drop Down 1339" hidden="1">
              <a:extLst>
                <a:ext uri="{63B3BB69-23CF-44E3-9099-C40C66FF867C}">
                  <a14:compatExt spid="_x0000_s80187"/>
                </a:ext>
                <a:ext uri="{FF2B5EF4-FFF2-40B4-BE49-F238E27FC236}">
                  <a16:creationId xmlns:a16="http://schemas.microsoft.com/office/drawing/2014/main" id="{00000000-0008-0000-0400-00003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282</xdr:row>
          <xdr:rowOff>180975</xdr:rowOff>
        </xdr:from>
        <xdr:to>
          <xdr:col>6</xdr:col>
          <xdr:colOff>933450</xdr:colOff>
          <xdr:row>282</xdr:row>
          <xdr:rowOff>400050</xdr:rowOff>
        </xdr:to>
        <xdr:sp macro="" textlink="">
          <xdr:nvSpPr>
            <xdr:cNvPr id="80188" name="Drop Down 1340" hidden="1">
              <a:extLst>
                <a:ext uri="{63B3BB69-23CF-44E3-9099-C40C66FF867C}">
                  <a14:compatExt spid="_x0000_s80188"/>
                </a:ext>
                <a:ext uri="{FF2B5EF4-FFF2-40B4-BE49-F238E27FC236}">
                  <a16:creationId xmlns:a16="http://schemas.microsoft.com/office/drawing/2014/main" id="{00000000-0008-0000-0400-00003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283</xdr:row>
          <xdr:rowOff>85725</xdr:rowOff>
        </xdr:from>
        <xdr:to>
          <xdr:col>6</xdr:col>
          <xdr:colOff>933450</xdr:colOff>
          <xdr:row>283</xdr:row>
          <xdr:rowOff>304800</xdr:rowOff>
        </xdr:to>
        <xdr:sp macro="" textlink="">
          <xdr:nvSpPr>
            <xdr:cNvPr id="80189" name="Drop Down 1341" hidden="1">
              <a:extLst>
                <a:ext uri="{63B3BB69-23CF-44E3-9099-C40C66FF867C}">
                  <a14:compatExt spid="_x0000_s80189"/>
                </a:ext>
                <a:ext uri="{FF2B5EF4-FFF2-40B4-BE49-F238E27FC236}">
                  <a16:creationId xmlns:a16="http://schemas.microsoft.com/office/drawing/2014/main" id="{00000000-0008-0000-0400-00003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284</xdr:row>
          <xdr:rowOff>85725</xdr:rowOff>
        </xdr:from>
        <xdr:to>
          <xdr:col>6</xdr:col>
          <xdr:colOff>933450</xdr:colOff>
          <xdr:row>284</xdr:row>
          <xdr:rowOff>304800</xdr:rowOff>
        </xdr:to>
        <xdr:sp macro="" textlink="">
          <xdr:nvSpPr>
            <xdr:cNvPr id="80190" name="Drop Down 1342" hidden="1">
              <a:extLst>
                <a:ext uri="{63B3BB69-23CF-44E3-9099-C40C66FF867C}">
                  <a14:compatExt spid="_x0000_s80190"/>
                </a:ext>
                <a:ext uri="{FF2B5EF4-FFF2-40B4-BE49-F238E27FC236}">
                  <a16:creationId xmlns:a16="http://schemas.microsoft.com/office/drawing/2014/main" id="{00000000-0008-0000-0400-00003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285</xdr:row>
          <xdr:rowOff>85725</xdr:rowOff>
        </xdr:from>
        <xdr:to>
          <xdr:col>6</xdr:col>
          <xdr:colOff>933450</xdr:colOff>
          <xdr:row>285</xdr:row>
          <xdr:rowOff>304800</xdr:rowOff>
        </xdr:to>
        <xdr:sp macro="" textlink="">
          <xdr:nvSpPr>
            <xdr:cNvPr id="80191" name="Drop Down 1343" hidden="1">
              <a:extLst>
                <a:ext uri="{63B3BB69-23CF-44E3-9099-C40C66FF867C}">
                  <a14:compatExt spid="_x0000_s80191"/>
                </a:ext>
                <a:ext uri="{FF2B5EF4-FFF2-40B4-BE49-F238E27FC236}">
                  <a16:creationId xmlns:a16="http://schemas.microsoft.com/office/drawing/2014/main" id="{00000000-0008-0000-0400-00003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287</xdr:row>
          <xdr:rowOff>85725</xdr:rowOff>
        </xdr:from>
        <xdr:to>
          <xdr:col>6</xdr:col>
          <xdr:colOff>933450</xdr:colOff>
          <xdr:row>287</xdr:row>
          <xdr:rowOff>304800</xdr:rowOff>
        </xdr:to>
        <xdr:sp macro="" textlink="">
          <xdr:nvSpPr>
            <xdr:cNvPr id="80192" name="Drop Down 1344" hidden="1">
              <a:extLst>
                <a:ext uri="{63B3BB69-23CF-44E3-9099-C40C66FF867C}">
                  <a14:compatExt spid="_x0000_s80192"/>
                </a:ext>
                <a:ext uri="{FF2B5EF4-FFF2-40B4-BE49-F238E27FC236}">
                  <a16:creationId xmlns:a16="http://schemas.microsoft.com/office/drawing/2014/main" id="{00000000-0008-0000-0400-00004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288</xdr:row>
          <xdr:rowOff>85725</xdr:rowOff>
        </xdr:from>
        <xdr:to>
          <xdr:col>6</xdr:col>
          <xdr:colOff>933450</xdr:colOff>
          <xdr:row>288</xdr:row>
          <xdr:rowOff>304800</xdr:rowOff>
        </xdr:to>
        <xdr:sp macro="" textlink="">
          <xdr:nvSpPr>
            <xdr:cNvPr id="80193" name="Drop Down 1345" hidden="1">
              <a:extLst>
                <a:ext uri="{63B3BB69-23CF-44E3-9099-C40C66FF867C}">
                  <a14:compatExt spid="_x0000_s80193"/>
                </a:ext>
                <a:ext uri="{FF2B5EF4-FFF2-40B4-BE49-F238E27FC236}">
                  <a16:creationId xmlns:a16="http://schemas.microsoft.com/office/drawing/2014/main" id="{00000000-0008-0000-0400-00004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289</xdr:row>
          <xdr:rowOff>85725</xdr:rowOff>
        </xdr:from>
        <xdr:to>
          <xdr:col>6</xdr:col>
          <xdr:colOff>933450</xdr:colOff>
          <xdr:row>289</xdr:row>
          <xdr:rowOff>304800</xdr:rowOff>
        </xdr:to>
        <xdr:sp macro="" textlink="">
          <xdr:nvSpPr>
            <xdr:cNvPr id="80194" name="Drop Down 1346" hidden="1">
              <a:extLst>
                <a:ext uri="{63B3BB69-23CF-44E3-9099-C40C66FF867C}">
                  <a14:compatExt spid="_x0000_s80194"/>
                </a:ext>
                <a:ext uri="{FF2B5EF4-FFF2-40B4-BE49-F238E27FC236}">
                  <a16:creationId xmlns:a16="http://schemas.microsoft.com/office/drawing/2014/main" id="{00000000-0008-0000-0400-00004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290</xdr:row>
          <xdr:rowOff>85725</xdr:rowOff>
        </xdr:from>
        <xdr:to>
          <xdr:col>6</xdr:col>
          <xdr:colOff>933450</xdr:colOff>
          <xdr:row>290</xdr:row>
          <xdr:rowOff>304800</xdr:rowOff>
        </xdr:to>
        <xdr:sp macro="" textlink="">
          <xdr:nvSpPr>
            <xdr:cNvPr id="80195" name="Drop Down 1347" hidden="1">
              <a:extLst>
                <a:ext uri="{63B3BB69-23CF-44E3-9099-C40C66FF867C}">
                  <a14:compatExt spid="_x0000_s80195"/>
                </a:ext>
                <a:ext uri="{FF2B5EF4-FFF2-40B4-BE49-F238E27FC236}">
                  <a16:creationId xmlns:a16="http://schemas.microsoft.com/office/drawing/2014/main" id="{00000000-0008-0000-0400-00004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292</xdr:row>
          <xdr:rowOff>85725</xdr:rowOff>
        </xdr:from>
        <xdr:to>
          <xdr:col>6</xdr:col>
          <xdr:colOff>933450</xdr:colOff>
          <xdr:row>292</xdr:row>
          <xdr:rowOff>304800</xdr:rowOff>
        </xdr:to>
        <xdr:sp macro="" textlink="">
          <xdr:nvSpPr>
            <xdr:cNvPr id="80196" name="Drop Down 1348" hidden="1">
              <a:extLst>
                <a:ext uri="{63B3BB69-23CF-44E3-9099-C40C66FF867C}">
                  <a14:compatExt spid="_x0000_s80196"/>
                </a:ext>
                <a:ext uri="{FF2B5EF4-FFF2-40B4-BE49-F238E27FC236}">
                  <a16:creationId xmlns:a16="http://schemas.microsoft.com/office/drawing/2014/main" id="{00000000-0008-0000-0400-00004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293</xdr:row>
          <xdr:rowOff>85725</xdr:rowOff>
        </xdr:from>
        <xdr:to>
          <xdr:col>6</xdr:col>
          <xdr:colOff>933450</xdr:colOff>
          <xdr:row>293</xdr:row>
          <xdr:rowOff>304800</xdr:rowOff>
        </xdr:to>
        <xdr:sp macro="" textlink="">
          <xdr:nvSpPr>
            <xdr:cNvPr id="80197" name="Drop Down 1349" hidden="1">
              <a:extLst>
                <a:ext uri="{63B3BB69-23CF-44E3-9099-C40C66FF867C}">
                  <a14:compatExt spid="_x0000_s80197"/>
                </a:ext>
                <a:ext uri="{FF2B5EF4-FFF2-40B4-BE49-F238E27FC236}">
                  <a16:creationId xmlns:a16="http://schemas.microsoft.com/office/drawing/2014/main" id="{00000000-0008-0000-0400-00004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294</xdr:row>
          <xdr:rowOff>85725</xdr:rowOff>
        </xdr:from>
        <xdr:to>
          <xdr:col>6</xdr:col>
          <xdr:colOff>933450</xdr:colOff>
          <xdr:row>294</xdr:row>
          <xdr:rowOff>304800</xdr:rowOff>
        </xdr:to>
        <xdr:sp macro="" textlink="">
          <xdr:nvSpPr>
            <xdr:cNvPr id="80198" name="Drop Down 1350" hidden="1">
              <a:extLst>
                <a:ext uri="{63B3BB69-23CF-44E3-9099-C40C66FF867C}">
                  <a14:compatExt spid="_x0000_s80198"/>
                </a:ext>
                <a:ext uri="{FF2B5EF4-FFF2-40B4-BE49-F238E27FC236}">
                  <a16:creationId xmlns:a16="http://schemas.microsoft.com/office/drawing/2014/main" id="{00000000-0008-0000-0400-00004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295</xdr:row>
          <xdr:rowOff>85725</xdr:rowOff>
        </xdr:from>
        <xdr:to>
          <xdr:col>6</xdr:col>
          <xdr:colOff>933450</xdr:colOff>
          <xdr:row>295</xdr:row>
          <xdr:rowOff>304800</xdr:rowOff>
        </xdr:to>
        <xdr:sp macro="" textlink="">
          <xdr:nvSpPr>
            <xdr:cNvPr id="80199" name="Drop Down 1351" hidden="1">
              <a:extLst>
                <a:ext uri="{63B3BB69-23CF-44E3-9099-C40C66FF867C}">
                  <a14:compatExt spid="_x0000_s80199"/>
                </a:ext>
                <a:ext uri="{FF2B5EF4-FFF2-40B4-BE49-F238E27FC236}">
                  <a16:creationId xmlns:a16="http://schemas.microsoft.com/office/drawing/2014/main" id="{00000000-0008-0000-0400-00004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296</xdr:row>
          <xdr:rowOff>85725</xdr:rowOff>
        </xdr:from>
        <xdr:to>
          <xdr:col>6</xdr:col>
          <xdr:colOff>933450</xdr:colOff>
          <xdr:row>296</xdr:row>
          <xdr:rowOff>304800</xdr:rowOff>
        </xdr:to>
        <xdr:sp macro="" textlink="">
          <xdr:nvSpPr>
            <xdr:cNvPr id="80200" name="Drop Down 1352" hidden="1">
              <a:extLst>
                <a:ext uri="{63B3BB69-23CF-44E3-9099-C40C66FF867C}">
                  <a14:compatExt spid="_x0000_s80200"/>
                </a:ext>
                <a:ext uri="{FF2B5EF4-FFF2-40B4-BE49-F238E27FC236}">
                  <a16:creationId xmlns:a16="http://schemas.microsoft.com/office/drawing/2014/main" id="{00000000-0008-0000-0400-00004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298</xdr:row>
          <xdr:rowOff>85725</xdr:rowOff>
        </xdr:from>
        <xdr:to>
          <xdr:col>6</xdr:col>
          <xdr:colOff>933450</xdr:colOff>
          <xdr:row>298</xdr:row>
          <xdr:rowOff>304800</xdr:rowOff>
        </xdr:to>
        <xdr:sp macro="" textlink="">
          <xdr:nvSpPr>
            <xdr:cNvPr id="80201" name="Drop Down 1353" hidden="1">
              <a:extLst>
                <a:ext uri="{63B3BB69-23CF-44E3-9099-C40C66FF867C}">
                  <a14:compatExt spid="_x0000_s80201"/>
                </a:ext>
                <a:ext uri="{FF2B5EF4-FFF2-40B4-BE49-F238E27FC236}">
                  <a16:creationId xmlns:a16="http://schemas.microsoft.com/office/drawing/2014/main" id="{00000000-0008-0000-0400-00004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299</xdr:row>
          <xdr:rowOff>85725</xdr:rowOff>
        </xdr:from>
        <xdr:to>
          <xdr:col>6</xdr:col>
          <xdr:colOff>933450</xdr:colOff>
          <xdr:row>299</xdr:row>
          <xdr:rowOff>304800</xdr:rowOff>
        </xdr:to>
        <xdr:sp macro="" textlink="">
          <xdr:nvSpPr>
            <xdr:cNvPr id="80202" name="Drop Down 1354" hidden="1">
              <a:extLst>
                <a:ext uri="{63B3BB69-23CF-44E3-9099-C40C66FF867C}">
                  <a14:compatExt spid="_x0000_s80202"/>
                </a:ext>
                <a:ext uri="{FF2B5EF4-FFF2-40B4-BE49-F238E27FC236}">
                  <a16:creationId xmlns:a16="http://schemas.microsoft.com/office/drawing/2014/main" id="{00000000-0008-0000-0400-00004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300</xdr:row>
          <xdr:rowOff>180975</xdr:rowOff>
        </xdr:from>
        <xdr:to>
          <xdr:col>6</xdr:col>
          <xdr:colOff>933450</xdr:colOff>
          <xdr:row>300</xdr:row>
          <xdr:rowOff>400050</xdr:rowOff>
        </xdr:to>
        <xdr:sp macro="" textlink="">
          <xdr:nvSpPr>
            <xdr:cNvPr id="80203" name="Drop Down 1355" hidden="1">
              <a:extLst>
                <a:ext uri="{63B3BB69-23CF-44E3-9099-C40C66FF867C}">
                  <a14:compatExt spid="_x0000_s80203"/>
                </a:ext>
                <a:ext uri="{FF2B5EF4-FFF2-40B4-BE49-F238E27FC236}">
                  <a16:creationId xmlns:a16="http://schemas.microsoft.com/office/drawing/2014/main" id="{00000000-0008-0000-0400-00004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301</xdr:row>
          <xdr:rowOff>85725</xdr:rowOff>
        </xdr:from>
        <xdr:to>
          <xdr:col>6</xdr:col>
          <xdr:colOff>933450</xdr:colOff>
          <xdr:row>301</xdr:row>
          <xdr:rowOff>304800</xdr:rowOff>
        </xdr:to>
        <xdr:sp macro="" textlink="">
          <xdr:nvSpPr>
            <xdr:cNvPr id="80204" name="Drop Down 1356" hidden="1">
              <a:extLst>
                <a:ext uri="{63B3BB69-23CF-44E3-9099-C40C66FF867C}">
                  <a14:compatExt spid="_x0000_s80204"/>
                </a:ext>
                <a:ext uri="{FF2B5EF4-FFF2-40B4-BE49-F238E27FC236}">
                  <a16:creationId xmlns:a16="http://schemas.microsoft.com/office/drawing/2014/main" id="{00000000-0008-0000-0400-00004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302</xdr:row>
          <xdr:rowOff>85725</xdr:rowOff>
        </xdr:from>
        <xdr:to>
          <xdr:col>6</xdr:col>
          <xdr:colOff>933450</xdr:colOff>
          <xdr:row>302</xdr:row>
          <xdr:rowOff>304800</xdr:rowOff>
        </xdr:to>
        <xdr:sp macro="" textlink="">
          <xdr:nvSpPr>
            <xdr:cNvPr id="80205" name="Drop Down 1357" hidden="1">
              <a:extLst>
                <a:ext uri="{63B3BB69-23CF-44E3-9099-C40C66FF867C}">
                  <a14:compatExt spid="_x0000_s80205"/>
                </a:ext>
                <a:ext uri="{FF2B5EF4-FFF2-40B4-BE49-F238E27FC236}">
                  <a16:creationId xmlns:a16="http://schemas.microsoft.com/office/drawing/2014/main" id="{00000000-0008-0000-0400-00004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303</xdr:row>
          <xdr:rowOff>85725</xdr:rowOff>
        </xdr:from>
        <xdr:to>
          <xdr:col>6</xdr:col>
          <xdr:colOff>933450</xdr:colOff>
          <xdr:row>303</xdr:row>
          <xdr:rowOff>304800</xdr:rowOff>
        </xdr:to>
        <xdr:sp macro="" textlink="">
          <xdr:nvSpPr>
            <xdr:cNvPr id="80206" name="Drop Down 1358" hidden="1">
              <a:extLst>
                <a:ext uri="{63B3BB69-23CF-44E3-9099-C40C66FF867C}">
                  <a14:compatExt spid="_x0000_s80206"/>
                </a:ext>
                <a:ext uri="{FF2B5EF4-FFF2-40B4-BE49-F238E27FC236}">
                  <a16:creationId xmlns:a16="http://schemas.microsoft.com/office/drawing/2014/main" id="{00000000-0008-0000-0400-00004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306</xdr:row>
          <xdr:rowOff>85725</xdr:rowOff>
        </xdr:from>
        <xdr:to>
          <xdr:col>6</xdr:col>
          <xdr:colOff>933450</xdr:colOff>
          <xdr:row>306</xdr:row>
          <xdr:rowOff>304800</xdr:rowOff>
        </xdr:to>
        <xdr:sp macro="" textlink="">
          <xdr:nvSpPr>
            <xdr:cNvPr id="80207" name="Drop Down 1359" hidden="1">
              <a:extLst>
                <a:ext uri="{63B3BB69-23CF-44E3-9099-C40C66FF867C}">
                  <a14:compatExt spid="_x0000_s80207"/>
                </a:ext>
                <a:ext uri="{FF2B5EF4-FFF2-40B4-BE49-F238E27FC236}">
                  <a16:creationId xmlns:a16="http://schemas.microsoft.com/office/drawing/2014/main" id="{00000000-0008-0000-0400-00004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307</xdr:row>
          <xdr:rowOff>85725</xdr:rowOff>
        </xdr:from>
        <xdr:to>
          <xdr:col>6</xdr:col>
          <xdr:colOff>933450</xdr:colOff>
          <xdr:row>307</xdr:row>
          <xdr:rowOff>304800</xdr:rowOff>
        </xdr:to>
        <xdr:sp macro="" textlink="">
          <xdr:nvSpPr>
            <xdr:cNvPr id="80208" name="Drop Down 1360" hidden="1">
              <a:extLst>
                <a:ext uri="{63B3BB69-23CF-44E3-9099-C40C66FF867C}">
                  <a14:compatExt spid="_x0000_s80208"/>
                </a:ext>
                <a:ext uri="{FF2B5EF4-FFF2-40B4-BE49-F238E27FC236}">
                  <a16:creationId xmlns:a16="http://schemas.microsoft.com/office/drawing/2014/main" id="{00000000-0008-0000-0400-00005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308</xdr:row>
          <xdr:rowOff>180975</xdr:rowOff>
        </xdr:from>
        <xdr:to>
          <xdr:col>6</xdr:col>
          <xdr:colOff>933450</xdr:colOff>
          <xdr:row>308</xdr:row>
          <xdr:rowOff>400050</xdr:rowOff>
        </xdr:to>
        <xdr:sp macro="" textlink="">
          <xdr:nvSpPr>
            <xdr:cNvPr id="80209" name="Drop Down 1361" hidden="1">
              <a:extLst>
                <a:ext uri="{63B3BB69-23CF-44E3-9099-C40C66FF867C}">
                  <a14:compatExt spid="_x0000_s80209"/>
                </a:ext>
                <a:ext uri="{FF2B5EF4-FFF2-40B4-BE49-F238E27FC236}">
                  <a16:creationId xmlns:a16="http://schemas.microsoft.com/office/drawing/2014/main" id="{00000000-0008-0000-0400-00005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313</xdr:row>
          <xdr:rowOff>85725</xdr:rowOff>
        </xdr:from>
        <xdr:to>
          <xdr:col>6</xdr:col>
          <xdr:colOff>933450</xdr:colOff>
          <xdr:row>313</xdr:row>
          <xdr:rowOff>304800</xdr:rowOff>
        </xdr:to>
        <xdr:sp macro="" textlink="">
          <xdr:nvSpPr>
            <xdr:cNvPr id="80210" name="Drop Down 1362" hidden="1">
              <a:extLst>
                <a:ext uri="{63B3BB69-23CF-44E3-9099-C40C66FF867C}">
                  <a14:compatExt spid="_x0000_s80210"/>
                </a:ext>
                <a:ext uri="{FF2B5EF4-FFF2-40B4-BE49-F238E27FC236}">
                  <a16:creationId xmlns:a16="http://schemas.microsoft.com/office/drawing/2014/main" id="{00000000-0008-0000-0400-00005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314</xdr:row>
          <xdr:rowOff>85725</xdr:rowOff>
        </xdr:from>
        <xdr:to>
          <xdr:col>6</xdr:col>
          <xdr:colOff>933450</xdr:colOff>
          <xdr:row>314</xdr:row>
          <xdr:rowOff>304800</xdr:rowOff>
        </xdr:to>
        <xdr:sp macro="" textlink="">
          <xdr:nvSpPr>
            <xdr:cNvPr id="80211" name="Drop Down 1363" hidden="1">
              <a:extLst>
                <a:ext uri="{63B3BB69-23CF-44E3-9099-C40C66FF867C}">
                  <a14:compatExt spid="_x0000_s80211"/>
                </a:ext>
                <a:ext uri="{FF2B5EF4-FFF2-40B4-BE49-F238E27FC236}">
                  <a16:creationId xmlns:a16="http://schemas.microsoft.com/office/drawing/2014/main" id="{00000000-0008-0000-0400-00005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315</xdr:row>
          <xdr:rowOff>85725</xdr:rowOff>
        </xdr:from>
        <xdr:to>
          <xdr:col>6</xdr:col>
          <xdr:colOff>933450</xdr:colOff>
          <xdr:row>315</xdr:row>
          <xdr:rowOff>304800</xdr:rowOff>
        </xdr:to>
        <xdr:sp macro="" textlink="">
          <xdr:nvSpPr>
            <xdr:cNvPr id="80212" name="Drop Down 1364" hidden="1">
              <a:extLst>
                <a:ext uri="{63B3BB69-23CF-44E3-9099-C40C66FF867C}">
                  <a14:compatExt spid="_x0000_s80212"/>
                </a:ext>
                <a:ext uri="{FF2B5EF4-FFF2-40B4-BE49-F238E27FC236}">
                  <a16:creationId xmlns:a16="http://schemas.microsoft.com/office/drawing/2014/main" id="{00000000-0008-0000-0400-00005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317</xdr:row>
          <xdr:rowOff>85725</xdr:rowOff>
        </xdr:from>
        <xdr:to>
          <xdr:col>6</xdr:col>
          <xdr:colOff>933450</xdr:colOff>
          <xdr:row>317</xdr:row>
          <xdr:rowOff>304800</xdr:rowOff>
        </xdr:to>
        <xdr:sp macro="" textlink="">
          <xdr:nvSpPr>
            <xdr:cNvPr id="80213" name="Drop Down 1365" hidden="1">
              <a:extLst>
                <a:ext uri="{63B3BB69-23CF-44E3-9099-C40C66FF867C}">
                  <a14:compatExt spid="_x0000_s80213"/>
                </a:ext>
                <a:ext uri="{FF2B5EF4-FFF2-40B4-BE49-F238E27FC236}">
                  <a16:creationId xmlns:a16="http://schemas.microsoft.com/office/drawing/2014/main" id="{00000000-0008-0000-0400-00005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318</xdr:row>
          <xdr:rowOff>85725</xdr:rowOff>
        </xdr:from>
        <xdr:to>
          <xdr:col>6</xdr:col>
          <xdr:colOff>933450</xdr:colOff>
          <xdr:row>318</xdr:row>
          <xdr:rowOff>304800</xdr:rowOff>
        </xdr:to>
        <xdr:sp macro="" textlink="">
          <xdr:nvSpPr>
            <xdr:cNvPr id="80214" name="Drop Down 1366" hidden="1">
              <a:extLst>
                <a:ext uri="{63B3BB69-23CF-44E3-9099-C40C66FF867C}">
                  <a14:compatExt spid="_x0000_s80214"/>
                </a:ext>
                <a:ext uri="{FF2B5EF4-FFF2-40B4-BE49-F238E27FC236}">
                  <a16:creationId xmlns:a16="http://schemas.microsoft.com/office/drawing/2014/main" id="{00000000-0008-0000-0400-00005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319</xdr:row>
          <xdr:rowOff>85725</xdr:rowOff>
        </xdr:from>
        <xdr:to>
          <xdr:col>6</xdr:col>
          <xdr:colOff>933450</xdr:colOff>
          <xdr:row>319</xdr:row>
          <xdr:rowOff>304800</xdr:rowOff>
        </xdr:to>
        <xdr:sp macro="" textlink="">
          <xdr:nvSpPr>
            <xdr:cNvPr id="80215" name="Drop Down 1367" hidden="1">
              <a:extLst>
                <a:ext uri="{63B3BB69-23CF-44E3-9099-C40C66FF867C}">
                  <a14:compatExt spid="_x0000_s80215"/>
                </a:ext>
                <a:ext uri="{FF2B5EF4-FFF2-40B4-BE49-F238E27FC236}">
                  <a16:creationId xmlns:a16="http://schemas.microsoft.com/office/drawing/2014/main" id="{00000000-0008-0000-0400-00005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320</xdr:row>
          <xdr:rowOff>85725</xdr:rowOff>
        </xdr:from>
        <xdr:to>
          <xdr:col>6</xdr:col>
          <xdr:colOff>933450</xdr:colOff>
          <xdr:row>320</xdr:row>
          <xdr:rowOff>304800</xdr:rowOff>
        </xdr:to>
        <xdr:sp macro="" textlink="">
          <xdr:nvSpPr>
            <xdr:cNvPr id="80216" name="Drop Down 1368" hidden="1">
              <a:extLst>
                <a:ext uri="{63B3BB69-23CF-44E3-9099-C40C66FF867C}">
                  <a14:compatExt spid="_x0000_s80216"/>
                </a:ext>
                <a:ext uri="{FF2B5EF4-FFF2-40B4-BE49-F238E27FC236}">
                  <a16:creationId xmlns:a16="http://schemas.microsoft.com/office/drawing/2014/main" id="{00000000-0008-0000-0400-00005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321</xdr:row>
          <xdr:rowOff>180975</xdr:rowOff>
        </xdr:from>
        <xdr:to>
          <xdr:col>6</xdr:col>
          <xdr:colOff>933450</xdr:colOff>
          <xdr:row>321</xdr:row>
          <xdr:rowOff>400050</xdr:rowOff>
        </xdr:to>
        <xdr:sp macro="" textlink="">
          <xdr:nvSpPr>
            <xdr:cNvPr id="80217" name="Drop Down 1369" hidden="1">
              <a:extLst>
                <a:ext uri="{63B3BB69-23CF-44E3-9099-C40C66FF867C}">
                  <a14:compatExt spid="_x0000_s80217"/>
                </a:ext>
                <a:ext uri="{FF2B5EF4-FFF2-40B4-BE49-F238E27FC236}">
                  <a16:creationId xmlns:a16="http://schemas.microsoft.com/office/drawing/2014/main" id="{00000000-0008-0000-0400-00005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322</xdr:row>
          <xdr:rowOff>85725</xdr:rowOff>
        </xdr:from>
        <xdr:to>
          <xdr:col>6</xdr:col>
          <xdr:colOff>933450</xdr:colOff>
          <xdr:row>322</xdr:row>
          <xdr:rowOff>304800</xdr:rowOff>
        </xdr:to>
        <xdr:sp macro="" textlink="">
          <xdr:nvSpPr>
            <xdr:cNvPr id="80218" name="Drop Down 1370" hidden="1">
              <a:extLst>
                <a:ext uri="{63B3BB69-23CF-44E3-9099-C40C66FF867C}">
                  <a14:compatExt spid="_x0000_s80218"/>
                </a:ext>
                <a:ext uri="{FF2B5EF4-FFF2-40B4-BE49-F238E27FC236}">
                  <a16:creationId xmlns:a16="http://schemas.microsoft.com/office/drawing/2014/main" id="{00000000-0008-0000-0400-00005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324</xdr:row>
          <xdr:rowOff>85725</xdr:rowOff>
        </xdr:from>
        <xdr:to>
          <xdr:col>6</xdr:col>
          <xdr:colOff>933450</xdr:colOff>
          <xdr:row>324</xdr:row>
          <xdr:rowOff>304800</xdr:rowOff>
        </xdr:to>
        <xdr:sp macro="" textlink="">
          <xdr:nvSpPr>
            <xdr:cNvPr id="80219" name="Drop Down 1371" hidden="1">
              <a:extLst>
                <a:ext uri="{63B3BB69-23CF-44E3-9099-C40C66FF867C}">
                  <a14:compatExt spid="_x0000_s80219"/>
                </a:ext>
                <a:ext uri="{FF2B5EF4-FFF2-40B4-BE49-F238E27FC236}">
                  <a16:creationId xmlns:a16="http://schemas.microsoft.com/office/drawing/2014/main" id="{00000000-0008-0000-0400-00005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325</xdr:row>
          <xdr:rowOff>85725</xdr:rowOff>
        </xdr:from>
        <xdr:to>
          <xdr:col>6</xdr:col>
          <xdr:colOff>933450</xdr:colOff>
          <xdr:row>325</xdr:row>
          <xdr:rowOff>304800</xdr:rowOff>
        </xdr:to>
        <xdr:sp macro="" textlink="">
          <xdr:nvSpPr>
            <xdr:cNvPr id="80220" name="Drop Down 1372" hidden="1">
              <a:extLst>
                <a:ext uri="{63B3BB69-23CF-44E3-9099-C40C66FF867C}">
                  <a14:compatExt spid="_x0000_s80220"/>
                </a:ext>
                <a:ext uri="{FF2B5EF4-FFF2-40B4-BE49-F238E27FC236}">
                  <a16:creationId xmlns:a16="http://schemas.microsoft.com/office/drawing/2014/main" id="{00000000-0008-0000-0400-00005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329</xdr:row>
          <xdr:rowOff>85725</xdr:rowOff>
        </xdr:from>
        <xdr:to>
          <xdr:col>6</xdr:col>
          <xdr:colOff>933450</xdr:colOff>
          <xdr:row>329</xdr:row>
          <xdr:rowOff>304800</xdr:rowOff>
        </xdr:to>
        <xdr:sp macro="" textlink="">
          <xdr:nvSpPr>
            <xdr:cNvPr id="80221" name="Drop Down 1373" hidden="1">
              <a:extLst>
                <a:ext uri="{63B3BB69-23CF-44E3-9099-C40C66FF867C}">
                  <a14:compatExt spid="_x0000_s80221"/>
                </a:ext>
                <a:ext uri="{FF2B5EF4-FFF2-40B4-BE49-F238E27FC236}">
                  <a16:creationId xmlns:a16="http://schemas.microsoft.com/office/drawing/2014/main" id="{00000000-0008-0000-0400-00005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330</xdr:row>
          <xdr:rowOff>85725</xdr:rowOff>
        </xdr:from>
        <xdr:to>
          <xdr:col>6</xdr:col>
          <xdr:colOff>933450</xdr:colOff>
          <xdr:row>330</xdr:row>
          <xdr:rowOff>304800</xdr:rowOff>
        </xdr:to>
        <xdr:sp macro="" textlink="">
          <xdr:nvSpPr>
            <xdr:cNvPr id="80222" name="Drop Down 1374" hidden="1">
              <a:extLst>
                <a:ext uri="{63B3BB69-23CF-44E3-9099-C40C66FF867C}">
                  <a14:compatExt spid="_x0000_s80222"/>
                </a:ext>
                <a:ext uri="{FF2B5EF4-FFF2-40B4-BE49-F238E27FC236}">
                  <a16:creationId xmlns:a16="http://schemas.microsoft.com/office/drawing/2014/main" id="{00000000-0008-0000-0400-00005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331</xdr:row>
          <xdr:rowOff>85725</xdr:rowOff>
        </xdr:from>
        <xdr:to>
          <xdr:col>6</xdr:col>
          <xdr:colOff>933450</xdr:colOff>
          <xdr:row>331</xdr:row>
          <xdr:rowOff>304800</xdr:rowOff>
        </xdr:to>
        <xdr:sp macro="" textlink="">
          <xdr:nvSpPr>
            <xdr:cNvPr id="80223" name="Drop Down 1375" hidden="1">
              <a:extLst>
                <a:ext uri="{63B3BB69-23CF-44E3-9099-C40C66FF867C}">
                  <a14:compatExt spid="_x0000_s80223"/>
                </a:ext>
                <a:ext uri="{FF2B5EF4-FFF2-40B4-BE49-F238E27FC236}">
                  <a16:creationId xmlns:a16="http://schemas.microsoft.com/office/drawing/2014/main" id="{00000000-0008-0000-0400-00005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335</xdr:row>
          <xdr:rowOff>85725</xdr:rowOff>
        </xdr:from>
        <xdr:to>
          <xdr:col>6</xdr:col>
          <xdr:colOff>933450</xdr:colOff>
          <xdr:row>335</xdr:row>
          <xdr:rowOff>304800</xdr:rowOff>
        </xdr:to>
        <xdr:sp macro="" textlink="">
          <xdr:nvSpPr>
            <xdr:cNvPr id="80224" name="Drop Down 1376" hidden="1">
              <a:extLst>
                <a:ext uri="{63B3BB69-23CF-44E3-9099-C40C66FF867C}">
                  <a14:compatExt spid="_x0000_s80224"/>
                </a:ext>
                <a:ext uri="{FF2B5EF4-FFF2-40B4-BE49-F238E27FC236}">
                  <a16:creationId xmlns:a16="http://schemas.microsoft.com/office/drawing/2014/main" id="{00000000-0008-0000-0400-00006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336</xdr:row>
          <xdr:rowOff>85725</xdr:rowOff>
        </xdr:from>
        <xdr:to>
          <xdr:col>6</xdr:col>
          <xdr:colOff>933450</xdr:colOff>
          <xdr:row>336</xdr:row>
          <xdr:rowOff>304800</xdr:rowOff>
        </xdr:to>
        <xdr:sp macro="" textlink="">
          <xdr:nvSpPr>
            <xdr:cNvPr id="80225" name="Drop Down 1377" hidden="1">
              <a:extLst>
                <a:ext uri="{63B3BB69-23CF-44E3-9099-C40C66FF867C}">
                  <a14:compatExt spid="_x0000_s80225"/>
                </a:ext>
                <a:ext uri="{FF2B5EF4-FFF2-40B4-BE49-F238E27FC236}">
                  <a16:creationId xmlns:a16="http://schemas.microsoft.com/office/drawing/2014/main" id="{00000000-0008-0000-0400-00006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337</xdr:row>
          <xdr:rowOff>85725</xdr:rowOff>
        </xdr:from>
        <xdr:to>
          <xdr:col>6</xdr:col>
          <xdr:colOff>933450</xdr:colOff>
          <xdr:row>337</xdr:row>
          <xdr:rowOff>304800</xdr:rowOff>
        </xdr:to>
        <xdr:sp macro="" textlink="">
          <xdr:nvSpPr>
            <xdr:cNvPr id="80226" name="Drop Down 1378" hidden="1">
              <a:extLst>
                <a:ext uri="{63B3BB69-23CF-44E3-9099-C40C66FF867C}">
                  <a14:compatExt spid="_x0000_s80226"/>
                </a:ext>
                <a:ext uri="{FF2B5EF4-FFF2-40B4-BE49-F238E27FC236}">
                  <a16:creationId xmlns:a16="http://schemas.microsoft.com/office/drawing/2014/main" id="{00000000-0008-0000-0400-00006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341</xdr:row>
          <xdr:rowOff>85725</xdr:rowOff>
        </xdr:from>
        <xdr:to>
          <xdr:col>6</xdr:col>
          <xdr:colOff>933450</xdr:colOff>
          <xdr:row>341</xdr:row>
          <xdr:rowOff>304800</xdr:rowOff>
        </xdr:to>
        <xdr:sp macro="" textlink="">
          <xdr:nvSpPr>
            <xdr:cNvPr id="80227" name="Drop Down 1379" hidden="1">
              <a:extLst>
                <a:ext uri="{63B3BB69-23CF-44E3-9099-C40C66FF867C}">
                  <a14:compatExt spid="_x0000_s80227"/>
                </a:ext>
                <a:ext uri="{FF2B5EF4-FFF2-40B4-BE49-F238E27FC236}">
                  <a16:creationId xmlns:a16="http://schemas.microsoft.com/office/drawing/2014/main" id="{00000000-0008-0000-0400-00006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342</xdr:row>
          <xdr:rowOff>276225</xdr:rowOff>
        </xdr:from>
        <xdr:to>
          <xdr:col>6</xdr:col>
          <xdr:colOff>933450</xdr:colOff>
          <xdr:row>342</xdr:row>
          <xdr:rowOff>495300</xdr:rowOff>
        </xdr:to>
        <xdr:sp macro="" textlink="">
          <xdr:nvSpPr>
            <xdr:cNvPr id="80228" name="Drop Down 1380" hidden="1">
              <a:extLst>
                <a:ext uri="{63B3BB69-23CF-44E3-9099-C40C66FF867C}">
                  <a14:compatExt spid="_x0000_s80228"/>
                </a:ext>
                <a:ext uri="{FF2B5EF4-FFF2-40B4-BE49-F238E27FC236}">
                  <a16:creationId xmlns:a16="http://schemas.microsoft.com/office/drawing/2014/main" id="{00000000-0008-0000-0400-00006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343</xdr:row>
          <xdr:rowOff>85725</xdr:rowOff>
        </xdr:from>
        <xdr:to>
          <xdr:col>6</xdr:col>
          <xdr:colOff>933450</xdr:colOff>
          <xdr:row>343</xdr:row>
          <xdr:rowOff>304800</xdr:rowOff>
        </xdr:to>
        <xdr:sp macro="" textlink="">
          <xdr:nvSpPr>
            <xdr:cNvPr id="80229" name="Drop Down 1381" hidden="1">
              <a:extLst>
                <a:ext uri="{63B3BB69-23CF-44E3-9099-C40C66FF867C}">
                  <a14:compatExt spid="_x0000_s80229"/>
                </a:ext>
                <a:ext uri="{FF2B5EF4-FFF2-40B4-BE49-F238E27FC236}">
                  <a16:creationId xmlns:a16="http://schemas.microsoft.com/office/drawing/2014/main" id="{00000000-0008-0000-0400-00006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345</xdr:row>
          <xdr:rowOff>85725</xdr:rowOff>
        </xdr:from>
        <xdr:to>
          <xdr:col>6</xdr:col>
          <xdr:colOff>933450</xdr:colOff>
          <xdr:row>345</xdr:row>
          <xdr:rowOff>304800</xdr:rowOff>
        </xdr:to>
        <xdr:sp macro="" textlink="">
          <xdr:nvSpPr>
            <xdr:cNvPr id="80230" name="Drop Down 1382" hidden="1">
              <a:extLst>
                <a:ext uri="{63B3BB69-23CF-44E3-9099-C40C66FF867C}">
                  <a14:compatExt spid="_x0000_s80230"/>
                </a:ext>
                <a:ext uri="{FF2B5EF4-FFF2-40B4-BE49-F238E27FC236}">
                  <a16:creationId xmlns:a16="http://schemas.microsoft.com/office/drawing/2014/main" id="{00000000-0008-0000-0400-00006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346</xdr:row>
          <xdr:rowOff>85725</xdr:rowOff>
        </xdr:from>
        <xdr:to>
          <xdr:col>6</xdr:col>
          <xdr:colOff>933450</xdr:colOff>
          <xdr:row>346</xdr:row>
          <xdr:rowOff>304800</xdr:rowOff>
        </xdr:to>
        <xdr:sp macro="" textlink="">
          <xdr:nvSpPr>
            <xdr:cNvPr id="80231" name="Drop Down 1383" hidden="1">
              <a:extLst>
                <a:ext uri="{63B3BB69-23CF-44E3-9099-C40C66FF867C}">
                  <a14:compatExt spid="_x0000_s80231"/>
                </a:ext>
                <a:ext uri="{FF2B5EF4-FFF2-40B4-BE49-F238E27FC236}">
                  <a16:creationId xmlns:a16="http://schemas.microsoft.com/office/drawing/2014/main" id="{00000000-0008-0000-0400-00006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350</xdr:row>
          <xdr:rowOff>85725</xdr:rowOff>
        </xdr:from>
        <xdr:to>
          <xdr:col>6</xdr:col>
          <xdr:colOff>933450</xdr:colOff>
          <xdr:row>350</xdr:row>
          <xdr:rowOff>304800</xdr:rowOff>
        </xdr:to>
        <xdr:sp macro="" textlink="">
          <xdr:nvSpPr>
            <xdr:cNvPr id="80232" name="Drop Down 1384" hidden="1">
              <a:extLst>
                <a:ext uri="{63B3BB69-23CF-44E3-9099-C40C66FF867C}">
                  <a14:compatExt spid="_x0000_s80232"/>
                </a:ext>
                <a:ext uri="{FF2B5EF4-FFF2-40B4-BE49-F238E27FC236}">
                  <a16:creationId xmlns:a16="http://schemas.microsoft.com/office/drawing/2014/main" id="{00000000-0008-0000-0400-00006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351</xdr:row>
          <xdr:rowOff>85725</xdr:rowOff>
        </xdr:from>
        <xdr:to>
          <xdr:col>6</xdr:col>
          <xdr:colOff>933450</xdr:colOff>
          <xdr:row>351</xdr:row>
          <xdr:rowOff>304800</xdr:rowOff>
        </xdr:to>
        <xdr:sp macro="" textlink="">
          <xdr:nvSpPr>
            <xdr:cNvPr id="80233" name="Drop Down 1385" hidden="1">
              <a:extLst>
                <a:ext uri="{63B3BB69-23CF-44E3-9099-C40C66FF867C}">
                  <a14:compatExt spid="_x0000_s80233"/>
                </a:ext>
                <a:ext uri="{FF2B5EF4-FFF2-40B4-BE49-F238E27FC236}">
                  <a16:creationId xmlns:a16="http://schemas.microsoft.com/office/drawing/2014/main" id="{00000000-0008-0000-0400-00006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352</xdr:row>
          <xdr:rowOff>85725</xdr:rowOff>
        </xdr:from>
        <xdr:to>
          <xdr:col>6</xdr:col>
          <xdr:colOff>933450</xdr:colOff>
          <xdr:row>352</xdr:row>
          <xdr:rowOff>304800</xdr:rowOff>
        </xdr:to>
        <xdr:sp macro="" textlink="">
          <xdr:nvSpPr>
            <xdr:cNvPr id="80234" name="Drop Down 1386" hidden="1">
              <a:extLst>
                <a:ext uri="{63B3BB69-23CF-44E3-9099-C40C66FF867C}">
                  <a14:compatExt spid="_x0000_s80234"/>
                </a:ext>
                <a:ext uri="{FF2B5EF4-FFF2-40B4-BE49-F238E27FC236}">
                  <a16:creationId xmlns:a16="http://schemas.microsoft.com/office/drawing/2014/main" id="{00000000-0008-0000-0400-00006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356</xdr:row>
          <xdr:rowOff>85725</xdr:rowOff>
        </xdr:from>
        <xdr:to>
          <xdr:col>6</xdr:col>
          <xdr:colOff>933450</xdr:colOff>
          <xdr:row>356</xdr:row>
          <xdr:rowOff>304800</xdr:rowOff>
        </xdr:to>
        <xdr:sp macro="" textlink="">
          <xdr:nvSpPr>
            <xdr:cNvPr id="80235" name="Drop Down 1387" hidden="1">
              <a:extLst>
                <a:ext uri="{63B3BB69-23CF-44E3-9099-C40C66FF867C}">
                  <a14:compatExt spid="_x0000_s80235"/>
                </a:ext>
                <a:ext uri="{FF2B5EF4-FFF2-40B4-BE49-F238E27FC236}">
                  <a16:creationId xmlns:a16="http://schemas.microsoft.com/office/drawing/2014/main" id="{00000000-0008-0000-0400-00006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357</xdr:row>
          <xdr:rowOff>180975</xdr:rowOff>
        </xdr:from>
        <xdr:to>
          <xdr:col>6</xdr:col>
          <xdr:colOff>933450</xdr:colOff>
          <xdr:row>357</xdr:row>
          <xdr:rowOff>400050</xdr:rowOff>
        </xdr:to>
        <xdr:sp macro="" textlink="">
          <xdr:nvSpPr>
            <xdr:cNvPr id="80236" name="Drop Down 1388" hidden="1">
              <a:extLst>
                <a:ext uri="{63B3BB69-23CF-44E3-9099-C40C66FF867C}">
                  <a14:compatExt spid="_x0000_s80236"/>
                </a:ext>
                <a:ext uri="{FF2B5EF4-FFF2-40B4-BE49-F238E27FC236}">
                  <a16:creationId xmlns:a16="http://schemas.microsoft.com/office/drawing/2014/main" id="{00000000-0008-0000-0400-00006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359</xdr:row>
          <xdr:rowOff>276225</xdr:rowOff>
        </xdr:from>
        <xdr:to>
          <xdr:col>6</xdr:col>
          <xdr:colOff>933450</xdr:colOff>
          <xdr:row>359</xdr:row>
          <xdr:rowOff>495300</xdr:rowOff>
        </xdr:to>
        <xdr:sp macro="" textlink="">
          <xdr:nvSpPr>
            <xdr:cNvPr id="80237" name="Drop Down 1389" hidden="1">
              <a:extLst>
                <a:ext uri="{63B3BB69-23CF-44E3-9099-C40C66FF867C}">
                  <a14:compatExt spid="_x0000_s80237"/>
                </a:ext>
                <a:ext uri="{FF2B5EF4-FFF2-40B4-BE49-F238E27FC236}">
                  <a16:creationId xmlns:a16="http://schemas.microsoft.com/office/drawing/2014/main" id="{00000000-0008-0000-0400-00006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360</xdr:row>
          <xdr:rowOff>85725</xdr:rowOff>
        </xdr:from>
        <xdr:to>
          <xdr:col>6</xdr:col>
          <xdr:colOff>933450</xdr:colOff>
          <xdr:row>360</xdr:row>
          <xdr:rowOff>304800</xdr:rowOff>
        </xdr:to>
        <xdr:sp macro="" textlink="">
          <xdr:nvSpPr>
            <xdr:cNvPr id="80238" name="Drop Down 1390" hidden="1">
              <a:extLst>
                <a:ext uri="{63B3BB69-23CF-44E3-9099-C40C66FF867C}">
                  <a14:compatExt spid="_x0000_s80238"/>
                </a:ext>
                <a:ext uri="{FF2B5EF4-FFF2-40B4-BE49-F238E27FC236}">
                  <a16:creationId xmlns:a16="http://schemas.microsoft.com/office/drawing/2014/main" id="{00000000-0008-0000-0400-00006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361</xdr:row>
          <xdr:rowOff>85725</xdr:rowOff>
        </xdr:from>
        <xdr:to>
          <xdr:col>6</xdr:col>
          <xdr:colOff>933450</xdr:colOff>
          <xdr:row>361</xdr:row>
          <xdr:rowOff>304800</xdr:rowOff>
        </xdr:to>
        <xdr:sp macro="" textlink="">
          <xdr:nvSpPr>
            <xdr:cNvPr id="80239" name="Drop Down 1391" hidden="1">
              <a:extLst>
                <a:ext uri="{63B3BB69-23CF-44E3-9099-C40C66FF867C}">
                  <a14:compatExt spid="_x0000_s80239"/>
                </a:ext>
                <a:ext uri="{FF2B5EF4-FFF2-40B4-BE49-F238E27FC236}">
                  <a16:creationId xmlns:a16="http://schemas.microsoft.com/office/drawing/2014/main" id="{00000000-0008-0000-0400-00006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362</xdr:row>
          <xdr:rowOff>85725</xdr:rowOff>
        </xdr:from>
        <xdr:to>
          <xdr:col>6</xdr:col>
          <xdr:colOff>933450</xdr:colOff>
          <xdr:row>362</xdr:row>
          <xdr:rowOff>304800</xdr:rowOff>
        </xdr:to>
        <xdr:sp macro="" textlink="">
          <xdr:nvSpPr>
            <xdr:cNvPr id="80240" name="Drop Down 1392" hidden="1">
              <a:extLst>
                <a:ext uri="{63B3BB69-23CF-44E3-9099-C40C66FF867C}">
                  <a14:compatExt spid="_x0000_s80240"/>
                </a:ext>
                <a:ext uri="{FF2B5EF4-FFF2-40B4-BE49-F238E27FC236}">
                  <a16:creationId xmlns:a16="http://schemas.microsoft.com/office/drawing/2014/main" id="{00000000-0008-0000-0400-00007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364</xdr:row>
          <xdr:rowOff>85725</xdr:rowOff>
        </xdr:from>
        <xdr:to>
          <xdr:col>6</xdr:col>
          <xdr:colOff>933450</xdr:colOff>
          <xdr:row>364</xdr:row>
          <xdr:rowOff>304800</xdr:rowOff>
        </xdr:to>
        <xdr:sp macro="" textlink="">
          <xdr:nvSpPr>
            <xdr:cNvPr id="80241" name="Drop Down 1393" hidden="1">
              <a:extLst>
                <a:ext uri="{63B3BB69-23CF-44E3-9099-C40C66FF867C}">
                  <a14:compatExt spid="_x0000_s80241"/>
                </a:ext>
                <a:ext uri="{FF2B5EF4-FFF2-40B4-BE49-F238E27FC236}">
                  <a16:creationId xmlns:a16="http://schemas.microsoft.com/office/drawing/2014/main" id="{00000000-0008-0000-0400-00007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365</xdr:row>
          <xdr:rowOff>85725</xdr:rowOff>
        </xdr:from>
        <xdr:to>
          <xdr:col>6</xdr:col>
          <xdr:colOff>933450</xdr:colOff>
          <xdr:row>365</xdr:row>
          <xdr:rowOff>304800</xdr:rowOff>
        </xdr:to>
        <xdr:sp macro="" textlink="">
          <xdr:nvSpPr>
            <xdr:cNvPr id="80242" name="Drop Down 1394" hidden="1">
              <a:extLst>
                <a:ext uri="{63B3BB69-23CF-44E3-9099-C40C66FF867C}">
                  <a14:compatExt spid="_x0000_s80242"/>
                </a:ext>
                <a:ext uri="{FF2B5EF4-FFF2-40B4-BE49-F238E27FC236}">
                  <a16:creationId xmlns:a16="http://schemas.microsoft.com/office/drawing/2014/main" id="{00000000-0008-0000-0400-00007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366</xdr:row>
          <xdr:rowOff>85725</xdr:rowOff>
        </xdr:from>
        <xdr:to>
          <xdr:col>6</xdr:col>
          <xdr:colOff>933450</xdr:colOff>
          <xdr:row>366</xdr:row>
          <xdr:rowOff>304800</xdr:rowOff>
        </xdr:to>
        <xdr:sp macro="" textlink="">
          <xdr:nvSpPr>
            <xdr:cNvPr id="80243" name="Drop Down 1395" hidden="1">
              <a:extLst>
                <a:ext uri="{63B3BB69-23CF-44E3-9099-C40C66FF867C}">
                  <a14:compatExt spid="_x0000_s80243"/>
                </a:ext>
                <a:ext uri="{FF2B5EF4-FFF2-40B4-BE49-F238E27FC236}">
                  <a16:creationId xmlns:a16="http://schemas.microsoft.com/office/drawing/2014/main" id="{00000000-0008-0000-0400-00007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367</xdr:row>
          <xdr:rowOff>85725</xdr:rowOff>
        </xdr:from>
        <xdr:to>
          <xdr:col>6</xdr:col>
          <xdr:colOff>933450</xdr:colOff>
          <xdr:row>367</xdr:row>
          <xdr:rowOff>304800</xdr:rowOff>
        </xdr:to>
        <xdr:sp macro="" textlink="">
          <xdr:nvSpPr>
            <xdr:cNvPr id="80244" name="Drop Down 1396" hidden="1">
              <a:extLst>
                <a:ext uri="{63B3BB69-23CF-44E3-9099-C40C66FF867C}">
                  <a14:compatExt spid="_x0000_s80244"/>
                </a:ext>
                <a:ext uri="{FF2B5EF4-FFF2-40B4-BE49-F238E27FC236}">
                  <a16:creationId xmlns:a16="http://schemas.microsoft.com/office/drawing/2014/main" id="{00000000-0008-0000-0400-00007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369</xdr:row>
          <xdr:rowOff>85725</xdr:rowOff>
        </xdr:from>
        <xdr:to>
          <xdr:col>6</xdr:col>
          <xdr:colOff>933450</xdr:colOff>
          <xdr:row>369</xdr:row>
          <xdr:rowOff>304800</xdr:rowOff>
        </xdr:to>
        <xdr:sp macro="" textlink="">
          <xdr:nvSpPr>
            <xdr:cNvPr id="80245" name="Drop Down 1397" hidden="1">
              <a:extLst>
                <a:ext uri="{63B3BB69-23CF-44E3-9099-C40C66FF867C}">
                  <a14:compatExt spid="_x0000_s80245"/>
                </a:ext>
                <a:ext uri="{FF2B5EF4-FFF2-40B4-BE49-F238E27FC236}">
                  <a16:creationId xmlns:a16="http://schemas.microsoft.com/office/drawing/2014/main" id="{00000000-0008-0000-0400-00007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370</xdr:row>
          <xdr:rowOff>85725</xdr:rowOff>
        </xdr:from>
        <xdr:to>
          <xdr:col>6</xdr:col>
          <xdr:colOff>933450</xdr:colOff>
          <xdr:row>370</xdr:row>
          <xdr:rowOff>304800</xdr:rowOff>
        </xdr:to>
        <xdr:sp macro="" textlink="">
          <xdr:nvSpPr>
            <xdr:cNvPr id="80246" name="Drop Down 1398" hidden="1">
              <a:extLst>
                <a:ext uri="{63B3BB69-23CF-44E3-9099-C40C66FF867C}">
                  <a14:compatExt spid="_x0000_s80246"/>
                </a:ext>
                <a:ext uri="{FF2B5EF4-FFF2-40B4-BE49-F238E27FC236}">
                  <a16:creationId xmlns:a16="http://schemas.microsoft.com/office/drawing/2014/main" id="{00000000-0008-0000-0400-00007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374</xdr:row>
          <xdr:rowOff>85725</xdr:rowOff>
        </xdr:from>
        <xdr:to>
          <xdr:col>6</xdr:col>
          <xdr:colOff>933450</xdr:colOff>
          <xdr:row>374</xdr:row>
          <xdr:rowOff>304800</xdr:rowOff>
        </xdr:to>
        <xdr:sp macro="" textlink="">
          <xdr:nvSpPr>
            <xdr:cNvPr id="80247" name="Drop Down 1399" hidden="1">
              <a:extLst>
                <a:ext uri="{63B3BB69-23CF-44E3-9099-C40C66FF867C}">
                  <a14:compatExt spid="_x0000_s80247"/>
                </a:ext>
                <a:ext uri="{FF2B5EF4-FFF2-40B4-BE49-F238E27FC236}">
                  <a16:creationId xmlns:a16="http://schemas.microsoft.com/office/drawing/2014/main" id="{00000000-0008-0000-0400-00007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375</xdr:row>
          <xdr:rowOff>180975</xdr:rowOff>
        </xdr:from>
        <xdr:to>
          <xdr:col>6</xdr:col>
          <xdr:colOff>933450</xdr:colOff>
          <xdr:row>375</xdr:row>
          <xdr:rowOff>400050</xdr:rowOff>
        </xdr:to>
        <xdr:sp macro="" textlink="">
          <xdr:nvSpPr>
            <xdr:cNvPr id="80248" name="Drop Down 1400" hidden="1">
              <a:extLst>
                <a:ext uri="{63B3BB69-23CF-44E3-9099-C40C66FF867C}">
                  <a14:compatExt spid="_x0000_s80248"/>
                </a:ext>
                <a:ext uri="{FF2B5EF4-FFF2-40B4-BE49-F238E27FC236}">
                  <a16:creationId xmlns:a16="http://schemas.microsoft.com/office/drawing/2014/main" id="{00000000-0008-0000-0400-00007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380</xdr:row>
          <xdr:rowOff>85725</xdr:rowOff>
        </xdr:from>
        <xdr:to>
          <xdr:col>6</xdr:col>
          <xdr:colOff>933450</xdr:colOff>
          <xdr:row>380</xdr:row>
          <xdr:rowOff>304800</xdr:rowOff>
        </xdr:to>
        <xdr:sp macro="" textlink="">
          <xdr:nvSpPr>
            <xdr:cNvPr id="80249" name="Drop Down 1401" hidden="1">
              <a:extLst>
                <a:ext uri="{63B3BB69-23CF-44E3-9099-C40C66FF867C}">
                  <a14:compatExt spid="_x0000_s80249"/>
                </a:ext>
                <a:ext uri="{FF2B5EF4-FFF2-40B4-BE49-F238E27FC236}">
                  <a16:creationId xmlns:a16="http://schemas.microsoft.com/office/drawing/2014/main" id="{00000000-0008-0000-0400-00007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381</xdr:row>
          <xdr:rowOff>85725</xdr:rowOff>
        </xdr:from>
        <xdr:to>
          <xdr:col>6</xdr:col>
          <xdr:colOff>933450</xdr:colOff>
          <xdr:row>381</xdr:row>
          <xdr:rowOff>304800</xdr:rowOff>
        </xdr:to>
        <xdr:sp macro="" textlink="">
          <xdr:nvSpPr>
            <xdr:cNvPr id="80250" name="Drop Down 1402" hidden="1">
              <a:extLst>
                <a:ext uri="{63B3BB69-23CF-44E3-9099-C40C66FF867C}">
                  <a14:compatExt spid="_x0000_s80250"/>
                </a:ext>
                <a:ext uri="{FF2B5EF4-FFF2-40B4-BE49-F238E27FC236}">
                  <a16:creationId xmlns:a16="http://schemas.microsoft.com/office/drawing/2014/main" id="{00000000-0008-0000-0400-00007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382</xdr:row>
          <xdr:rowOff>85725</xdr:rowOff>
        </xdr:from>
        <xdr:to>
          <xdr:col>6</xdr:col>
          <xdr:colOff>933450</xdr:colOff>
          <xdr:row>382</xdr:row>
          <xdr:rowOff>304800</xdr:rowOff>
        </xdr:to>
        <xdr:sp macro="" textlink="">
          <xdr:nvSpPr>
            <xdr:cNvPr id="80251" name="Drop Down 1403" hidden="1">
              <a:extLst>
                <a:ext uri="{63B3BB69-23CF-44E3-9099-C40C66FF867C}">
                  <a14:compatExt spid="_x0000_s80251"/>
                </a:ext>
                <a:ext uri="{FF2B5EF4-FFF2-40B4-BE49-F238E27FC236}">
                  <a16:creationId xmlns:a16="http://schemas.microsoft.com/office/drawing/2014/main" id="{00000000-0008-0000-0400-00007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383</xdr:row>
          <xdr:rowOff>85725</xdr:rowOff>
        </xdr:from>
        <xdr:to>
          <xdr:col>6</xdr:col>
          <xdr:colOff>933450</xdr:colOff>
          <xdr:row>383</xdr:row>
          <xdr:rowOff>304800</xdr:rowOff>
        </xdr:to>
        <xdr:sp macro="" textlink="">
          <xdr:nvSpPr>
            <xdr:cNvPr id="80252" name="Drop Down 1404" hidden="1">
              <a:extLst>
                <a:ext uri="{63B3BB69-23CF-44E3-9099-C40C66FF867C}">
                  <a14:compatExt spid="_x0000_s80252"/>
                </a:ext>
                <a:ext uri="{FF2B5EF4-FFF2-40B4-BE49-F238E27FC236}">
                  <a16:creationId xmlns:a16="http://schemas.microsoft.com/office/drawing/2014/main" id="{00000000-0008-0000-0400-00007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385</xdr:row>
          <xdr:rowOff>85725</xdr:rowOff>
        </xdr:from>
        <xdr:to>
          <xdr:col>6</xdr:col>
          <xdr:colOff>933450</xdr:colOff>
          <xdr:row>385</xdr:row>
          <xdr:rowOff>304800</xdr:rowOff>
        </xdr:to>
        <xdr:sp macro="" textlink="">
          <xdr:nvSpPr>
            <xdr:cNvPr id="80253" name="Drop Down 1405" hidden="1">
              <a:extLst>
                <a:ext uri="{63B3BB69-23CF-44E3-9099-C40C66FF867C}">
                  <a14:compatExt spid="_x0000_s80253"/>
                </a:ext>
                <a:ext uri="{FF2B5EF4-FFF2-40B4-BE49-F238E27FC236}">
                  <a16:creationId xmlns:a16="http://schemas.microsoft.com/office/drawing/2014/main" id="{00000000-0008-0000-0400-00007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386</xdr:row>
          <xdr:rowOff>85725</xdr:rowOff>
        </xdr:from>
        <xdr:to>
          <xdr:col>6</xdr:col>
          <xdr:colOff>933450</xdr:colOff>
          <xdr:row>386</xdr:row>
          <xdr:rowOff>304800</xdr:rowOff>
        </xdr:to>
        <xdr:sp macro="" textlink="">
          <xdr:nvSpPr>
            <xdr:cNvPr id="80254" name="Drop Down 1406" hidden="1">
              <a:extLst>
                <a:ext uri="{63B3BB69-23CF-44E3-9099-C40C66FF867C}">
                  <a14:compatExt spid="_x0000_s80254"/>
                </a:ext>
                <a:ext uri="{FF2B5EF4-FFF2-40B4-BE49-F238E27FC236}">
                  <a16:creationId xmlns:a16="http://schemas.microsoft.com/office/drawing/2014/main" id="{00000000-0008-0000-0400-00007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387</xdr:row>
          <xdr:rowOff>85725</xdr:rowOff>
        </xdr:from>
        <xdr:to>
          <xdr:col>6</xdr:col>
          <xdr:colOff>933450</xdr:colOff>
          <xdr:row>387</xdr:row>
          <xdr:rowOff>304800</xdr:rowOff>
        </xdr:to>
        <xdr:sp macro="" textlink="">
          <xdr:nvSpPr>
            <xdr:cNvPr id="80255" name="Drop Down 1407" hidden="1">
              <a:extLst>
                <a:ext uri="{63B3BB69-23CF-44E3-9099-C40C66FF867C}">
                  <a14:compatExt spid="_x0000_s80255"/>
                </a:ext>
                <a:ext uri="{FF2B5EF4-FFF2-40B4-BE49-F238E27FC236}">
                  <a16:creationId xmlns:a16="http://schemas.microsoft.com/office/drawing/2014/main" id="{00000000-0008-0000-0400-00007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388</xdr:row>
          <xdr:rowOff>85725</xdr:rowOff>
        </xdr:from>
        <xdr:to>
          <xdr:col>6</xdr:col>
          <xdr:colOff>933450</xdr:colOff>
          <xdr:row>388</xdr:row>
          <xdr:rowOff>304800</xdr:rowOff>
        </xdr:to>
        <xdr:sp macro="" textlink="">
          <xdr:nvSpPr>
            <xdr:cNvPr id="80256" name="Drop Down 1408" hidden="1">
              <a:extLst>
                <a:ext uri="{63B3BB69-23CF-44E3-9099-C40C66FF867C}">
                  <a14:compatExt spid="_x0000_s80256"/>
                </a:ext>
                <a:ext uri="{FF2B5EF4-FFF2-40B4-BE49-F238E27FC236}">
                  <a16:creationId xmlns:a16="http://schemas.microsoft.com/office/drawing/2014/main" id="{00000000-0008-0000-0400-00008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392</xdr:row>
          <xdr:rowOff>85725</xdr:rowOff>
        </xdr:from>
        <xdr:to>
          <xdr:col>6</xdr:col>
          <xdr:colOff>933450</xdr:colOff>
          <xdr:row>392</xdr:row>
          <xdr:rowOff>304800</xdr:rowOff>
        </xdr:to>
        <xdr:sp macro="" textlink="">
          <xdr:nvSpPr>
            <xdr:cNvPr id="80257" name="Drop Down 1409" hidden="1">
              <a:extLst>
                <a:ext uri="{63B3BB69-23CF-44E3-9099-C40C66FF867C}">
                  <a14:compatExt spid="_x0000_s80257"/>
                </a:ext>
                <a:ext uri="{FF2B5EF4-FFF2-40B4-BE49-F238E27FC236}">
                  <a16:creationId xmlns:a16="http://schemas.microsoft.com/office/drawing/2014/main" id="{00000000-0008-0000-0400-00008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393</xdr:row>
          <xdr:rowOff>85725</xdr:rowOff>
        </xdr:from>
        <xdr:to>
          <xdr:col>6</xdr:col>
          <xdr:colOff>933450</xdr:colOff>
          <xdr:row>393</xdr:row>
          <xdr:rowOff>304800</xdr:rowOff>
        </xdr:to>
        <xdr:sp macro="" textlink="">
          <xdr:nvSpPr>
            <xdr:cNvPr id="80258" name="Drop Down 1410" hidden="1">
              <a:extLst>
                <a:ext uri="{63B3BB69-23CF-44E3-9099-C40C66FF867C}">
                  <a14:compatExt spid="_x0000_s80258"/>
                </a:ext>
                <a:ext uri="{FF2B5EF4-FFF2-40B4-BE49-F238E27FC236}">
                  <a16:creationId xmlns:a16="http://schemas.microsoft.com/office/drawing/2014/main" id="{00000000-0008-0000-0400-00008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394</xdr:row>
          <xdr:rowOff>85725</xdr:rowOff>
        </xdr:from>
        <xdr:to>
          <xdr:col>6</xdr:col>
          <xdr:colOff>933450</xdr:colOff>
          <xdr:row>394</xdr:row>
          <xdr:rowOff>304800</xdr:rowOff>
        </xdr:to>
        <xdr:sp macro="" textlink="">
          <xdr:nvSpPr>
            <xdr:cNvPr id="80259" name="Drop Down 1411" hidden="1">
              <a:extLst>
                <a:ext uri="{63B3BB69-23CF-44E3-9099-C40C66FF867C}">
                  <a14:compatExt spid="_x0000_s80259"/>
                </a:ext>
                <a:ext uri="{FF2B5EF4-FFF2-40B4-BE49-F238E27FC236}">
                  <a16:creationId xmlns:a16="http://schemas.microsoft.com/office/drawing/2014/main" id="{00000000-0008-0000-0400-00008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395</xdr:row>
          <xdr:rowOff>85725</xdr:rowOff>
        </xdr:from>
        <xdr:to>
          <xdr:col>6</xdr:col>
          <xdr:colOff>933450</xdr:colOff>
          <xdr:row>395</xdr:row>
          <xdr:rowOff>304800</xdr:rowOff>
        </xdr:to>
        <xdr:sp macro="" textlink="">
          <xdr:nvSpPr>
            <xdr:cNvPr id="80260" name="Drop Down 1412" hidden="1">
              <a:extLst>
                <a:ext uri="{63B3BB69-23CF-44E3-9099-C40C66FF867C}">
                  <a14:compatExt spid="_x0000_s80260"/>
                </a:ext>
                <a:ext uri="{FF2B5EF4-FFF2-40B4-BE49-F238E27FC236}">
                  <a16:creationId xmlns:a16="http://schemas.microsoft.com/office/drawing/2014/main" id="{00000000-0008-0000-0400-00008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396</xdr:row>
          <xdr:rowOff>85725</xdr:rowOff>
        </xdr:from>
        <xdr:to>
          <xdr:col>6</xdr:col>
          <xdr:colOff>933450</xdr:colOff>
          <xdr:row>396</xdr:row>
          <xdr:rowOff>304800</xdr:rowOff>
        </xdr:to>
        <xdr:sp macro="" textlink="">
          <xdr:nvSpPr>
            <xdr:cNvPr id="80261" name="Drop Down 1413" hidden="1">
              <a:extLst>
                <a:ext uri="{63B3BB69-23CF-44E3-9099-C40C66FF867C}">
                  <a14:compatExt spid="_x0000_s80261"/>
                </a:ext>
                <a:ext uri="{FF2B5EF4-FFF2-40B4-BE49-F238E27FC236}">
                  <a16:creationId xmlns:a16="http://schemas.microsoft.com/office/drawing/2014/main" id="{00000000-0008-0000-0400-00008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397</xdr:row>
          <xdr:rowOff>85725</xdr:rowOff>
        </xdr:from>
        <xdr:to>
          <xdr:col>6</xdr:col>
          <xdr:colOff>933450</xdr:colOff>
          <xdr:row>397</xdr:row>
          <xdr:rowOff>304800</xdr:rowOff>
        </xdr:to>
        <xdr:sp macro="" textlink="">
          <xdr:nvSpPr>
            <xdr:cNvPr id="80262" name="Drop Down 1414" hidden="1">
              <a:extLst>
                <a:ext uri="{63B3BB69-23CF-44E3-9099-C40C66FF867C}">
                  <a14:compatExt spid="_x0000_s80262"/>
                </a:ext>
                <a:ext uri="{FF2B5EF4-FFF2-40B4-BE49-F238E27FC236}">
                  <a16:creationId xmlns:a16="http://schemas.microsoft.com/office/drawing/2014/main" id="{00000000-0008-0000-0400-00008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398</xdr:row>
          <xdr:rowOff>85725</xdr:rowOff>
        </xdr:from>
        <xdr:to>
          <xdr:col>6</xdr:col>
          <xdr:colOff>933450</xdr:colOff>
          <xdr:row>398</xdr:row>
          <xdr:rowOff>304800</xdr:rowOff>
        </xdr:to>
        <xdr:sp macro="" textlink="">
          <xdr:nvSpPr>
            <xdr:cNvPr id="80263" name="Drop Down 1415" hidden="1">
              <a:extLst>
                <a:ext uri="{63B3BB69-23CF-44E3-9099-C40C66FF867C}">
                  <a14:compatExt spid="_x0000_s80263"/>
                </a:ext>
                <a:ext uri="{FF2B5EF4-FFF2-40B4-BE49-F238E27FC236}">
                  <a16:creationId xmlns:a16="http://schemas.microsoft.com/office/drawing/2014/main" id="{00000000-0008-0000-0400-00008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400</xdr:row>
          <xdr:rowOff>85725</xdr:rowOff>
        </xdr:from>
        <xdr:to>
          <xdr:col>6</xdr:col>
          <xdr:colOff>933450</xdr:colOff>
          <xdr:row>400</xdr:row>
          <xdr:rowOff>304800</xdr:rowOff>
        </xdr:to>
        <xdr:sp macro="" textlink="">
          <xdr:nvSpPr>
            <xdr:cNvPr id="80264" name="Drop Down 1416" hidden="1">
              <a:extLst>
                <a:ext uri="{63B3BB69-23CF-44E3-9099-C40C66FF867C}">
                  <a14:compatExt spid="_x0000_s80264"/>
                </a:ext>
                <a:ext uri="{FF2B5EF4-FFF2-40B4-BE49-F238E27FC236}">
                  <a16:creationId xmlns:a16="http://schemas.microsoft.com/office/drawing/2014/main" id="{00000000-0008-0000-0400-00008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401</xdr:row>
          <xdr:rowOff>85725</xdr:rowOff>
        </xdr:from>
        <xdr:to>
          <xdr:col>6</xdr:col>
          <xdr:colOff>933450</xdr:colOff>
          <xdr:row>401</xdr:row>
          <xdr:rowOff>304800</xdr:rowOff>
        </xdr:to>
        <xdr:sp macro="" textlink="">
          <xdr:nvSpPr>
            <xdr:cNvPr id="80265" name="Drop Down 1417" hidden="1">
              <a:extLst>
                <a:ext uri="{63B3BB69-23CF-44E3-9099-C40C66FF867C}">
                  <a14:compatExt spid="_x0000_s80265"/>
                </a:ext>
                <a:ext uri="{FF2B5EF4-FFF2-40B4-BE49-F238E27FC236}">
                  <a16:creationId xmlns:a16="http://schemas.microsoft.com/office/drawing/2014/main" id="{00000000-0008-0000-0400-00008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404</xdr:row>
          <xdr:rowOff>85725</xdr:rowOff>
        </xdr:from>
        <xdr:to>
          <xdr:col>6</xdr:col>
          <xdr:colOff>933450</xdr:colOff>
          <xdr:row>404</xdr:row>
          <xdr:rowOff>304800</xdr:rowOff>
        </xdr:to>
        <xdr:sp macro="" textlink="">
          <xdr:nvSpPr>
            <xdr:cNvPr id="80266" name="Drop Down 1418" hidden="1">
              <a:extLst>
                <a:ext uri="{63B3BB69-23CF-44E3-9099-C40C66FF867C}">
                  <a14:compatExt spid="_x0000_s80266"/>
                </a:ext>
                <a:ext uri="{FF2B5EF4-FFF2-40B4-BE49-F238E27FC236}">
                  <a16:creationId xmlns:a16="http://schemas.microsoft.com/office/drawing/2014/main" id="{00000000-0008-0000-0400-00008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405</xdr:row>
          <xdr:rowOff>85725</xdr:rowOff>
        </xdr:from>
        <xdr:to>
          <xdr:col>6</xdr:col>
          <xdr:colOff>933450</xdr:colOff>
          <xdr:row>405</xdr:row>
          <xdr:rowOff>304800</xdr:rowOff>
        </xdr:to>
        <xdr:sp macro="" textlink="">
          <xdr:nvSpPr>
            <xdr:cNvPr id="80267" name="Drop Down 1419" hidden="1">
              <a:extLst>
                <a:ext uri="{63B3BB69-23CF-44E3-9099-C40C66FF867C}">
                  <a14:compatExt spid="_x0000_s80267"/>
                </a:ext>
                <a:ext uri="{FF2B5EF4-FFF2-40B4-BE49-F238E27FC236}">
                  <a16:creationId xmlns:a16="http://schemas.microsoft.com/office/drawing/2014/main" id="{00000000-0008-0000-0400-00008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406</xdr:row>
          <xdr:rowOff>85725</xdr:rowOff>
        </xdr:from>
        <xdr:to>
          <xdr:col>6</xdr:col>
          <xdr:colOff>933450</xdr:colOff>
          <xdr:row>406</xdr:row>
          <xdr:rowOff>304800</xdr:rowOff>
        </xdr:to>
        <xdr:sp macro="" textlink="">
          <xdr:nvSpPr>
            <xdr:cNvPr id="80268" name="Drop Down 1420" hidden="1">
              <a:extLst>
                <a:ext uri="{63B3BB69-23CF-44E3-9099-C40C66FF867C}">
                  <a14:compatExt spid="_x0000_s80268"/>
                </a:ext>
                <a:ext uri="{FF2B5EF4-FFF2-40B4-BE49-F238E27FC236}">
                  <a16:creationId xmlns:a16="http://schemas.microsoft.com/office/drawing/2014/main" id="{00000000-0008-0000-0400-00008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407</xdr:row>
          <xdr:rowOff>85725</xdr:rowOff>
        </xdr:from>
        <xdr:to>
          <xdr:col>6</xdr:col>
          <xdr:colOff>933450</xdr:colOff>
          <xdr:row>407</xdr:row>
          <xdr:rowOff>304800</xdr:rowOff>
        </xdr:to>
        <xdr:sp macro="" textlink="">
          <xdr:nvSpPr>
            <xdr:cNvPr id="80269" name="Drop Down 1421" hidden="1">
              <a:extLst>
                <a:ext uri="{63B3BB69-23CF-44E3-9099-C40C66FF867C}">
                  <a14:compatExt spid="_x0000_s80269"/>
                </a:ext>
                <a:ext uri="{FF2B5EF4-FFF2-40B4-BE49-F238E27FC236}">
                  <a16:creationId xmlns:a16="http://schemas.microsoft.com/office/drawing/2014/main" id="{00000000-0008-0000-0400-00008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408</xdr:row>
          <xdr:rowOff>85725</xdr:rowOff>
        </xdr:from>
        <xdr:to>
          <xdr:col>6</xdr:col>
          <xdr:colOff>933450</xdr:colOff>
          <xdr:row>408</xdr:row>
          <xdr:rowOff>304800</xdr:rowOff>
        </xdr:to>
        <xdr:sp macro="" textlink="">
          <xdr:nvSpPr>
            <xdr:cNvPr id="80270" name="Drop Down 1422" hidden="1">
              <a:extLst>
                <a:ext uri="{63B3BB69-23CF-44E3-9099-C40C66FF867C}">
                  <a14:compatExt spid="_x0000_s80270"/>
                </a:ext>
                <a:ext uri="{FF2B5EF4-FFF2-40B4-BE49-F238E27FC236}">
                  <a16:creationId xmlns:a16="http://schemas.microsoft.com/office/drawing/2014/main" id="{00000000-0008-0000-0400-00008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409</xdr:row>
          <xdr:rowOff>180975</xdr:rowOff>
        </xdr:from>
        <xdr:to>
          <xdr:col>6</xdr:col>
          <xdr:colOff>933450</xdr:colOff>
          <xdr:row>409</xdr:row>
          <xdr:rowOff>400050</xdr:rowOff>
        </xdr:to>
        <xdr:sp macro="" textlink="">
          <xdr:nvSpPr>
            <xdr:cNvPr id="80271" name="Drop Down 1423" hidden="1">
              <a:extLst>
                <a:ext uri="{63B3BB69-23CF-44E3-9099-C40C66FF867C}">
                  <a14:compatExt spid="_x0000_s80271"/>
                </a:ext>
                <a:ext uri="{FF2B5EF4-FFF2-40B4-BE49-F238E27FC236}">
                  <a16:creationId xmlns:a16="http://schemas.microsoft.com/office/drawing/2014/main" id="{00000000-0008-0000-0400-00008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411</xdr:row>
          <xdr:rowOff>85725</xdr:rowOff>
        </xdr:from>
        <xdr:to>
          <xdr:col>6</xdr:col>
          <xdr:colOff>933450</xdr:colOff>
          <xdr:row>411</xdr:row>
          <xdr:rowOff>304800</xdr:rowOff>
        </xdr:to>
        <xdr:sp macro="" textlink="">
          <xdr:nvSpPr>
            <xdr:cNvPr id="80272" name="Drop Down 1424" hidden="1">
              <a:extLst>
                <a:ext uri="{63B3BB69-23CF-44E3-9099-C40C66FF867C}">
                  <a14:compatExt spid="_x0000_s80272"/>
                </a:ext>
                <a:ext uri="{FF2B5EF4-FFF2-40B4-BE49-F238E27FC236}">
                  <a16:creationId xmlns:a16="http://schemas.microsoft.com/office/drawing/2014/main" id="{00000000-0008-0000-0400-00009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412</xdr:row>
          <xdr:rowOff>85725</xdr:rowOff>
        </xdr:from>
        <xdr:to>
          <xdr:col>6</xdr:col>
          <xdr:colOff>933450</xdr:colOff>
          <xdr:row>412</xdr:row>
          <xdr:rowOff>304800</xdr:rowOff>
        </xdr:to>
        <xdr:sp macro="" textlink="">
          <xdr:nvSpPr>
            <xdr:cNvPr id="80273" name="Drop Down 1425" hidden="1">
              <a:extLst>
                <a:ext uri="{63B3BB69-23CF-44E3-9099-C40C66FF867C}">
                  <a14:compatExt spid="_x0000_s80273"/>
                </a:ext>
                <a:ext uri="{FF2B5EF4-FFF2-40B4-BE49-F238E27FC236}">
                  <a16:creationId xmlns:a16="http://schemas.microsoft.com/office/drawing/2014/main" id="{00000000-0008-0000-0400-00009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413</xdr:row>
          <xdr:rowOff>85725</xdr:rowOff>
        </xdr:from>
        <xdr:to>
          <xdr:col>6</xdr:col>
          <xdr:colOff>933450</xdr:colOff>
          <xdr:row>413</xdr:row>
          <xdr:rowOff>304800</xdr:rowOff>
        </xdr:to>
        <xdr:sp macro="" textlink="">
          <xdr:nvSpPr>
            <xdr:cNvPr id="80274" name="Drop Down 1426" hidden="1">
              <a:extLst>
                <a:ext uri="{63B3BB69-23CF-44E3-9099-C40C66FF867C}">
                  <a14:compatExt spid="_x0000_s80274"/>
                </a:ext>
                <a:ext uri="{FF2B5EF4-FFF2-40B4-BE49-F238E27FC236}">
                  <a16:creationId xmlns:a16="http://schemas.microsoft.com/office/drawing/2014/main" id="{00000000-0008-0000-0400-00009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414</xdr:row>
          <xdr:rowOff>85725</xdr:rowOff>
        </xdr:from>
        <xdr:to>
          <xdr:col>6</xdr:col>
          <xdr:colOff>933450</xdr:colOff>
          <xdr:row>414</xdr:row>
          <xdr:rowOff>304800</xdr:rowOff>
        </xdr:to>
        <xdr:sp macro="" textlink="">
          <xdr:nvSpPr>
            <xdr:cNvPr id="80275" name="Drop Down 1427" hidden="1">
              <a:extLst>
                <a:ext uri="{63B3BB69-23CF-44E3-9099-C40C66FF867C}">
                  <a14:compatExt spid="_x0000_s80275"/>
                </a:ext>
                <a:ext uri="{FF2B5EF4-FFF2-40B4-BE49-F238E27FC236}">
                  <a16:creationId xmlns:a16="http://schemas.microsoft.com/office/drawing/2014/main" id="{00000000-0008-0000-0400-00009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415</xdr:row>
          <xdr:rowOff>85725</xdr:rowOff>
        </xdr:from>
        <xdr:to>
          <xdr:col>6</xdr:col>
          <xdr:colOff>933450</xdr:colOff>
          <xdr:row>415</xdr:row>
          <xdr:rowOff>304800</xdr:rowOff>
        </xdr:to>
        <xdr:sp macro="" textlink="">
          <xdr:nvSpPr>
            <xdr:cNvPr id="80276" name="Drop Down 1428" hidden="1">
              <a:extLst>
                <a:ext uri="{63B3BB69-23CF-44E3-9099-C40C66FF867C}">
                  <a14:compatExt spid="_x0000_s80276"/>
                </a:ext>
                <a:ext uri="{FF2B5EF4-FFF2-40B4-BE49-F238E27FC236}">
                  <a16:creationId xmlns:a16="http://schemas.microsoft.com/office/drawing/2014/main" id="{00000000-0008-0000-0400-00009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416</xdr:row>
          <xdr:rowOff>180975</xdr:rowOff>
        </xdr:from>
        <xdr:to>
          <xdr:col>6</xdr:col>
          <xdr:colOff>933450</xdr:colOff>
          <xdr:row>416</xdr:row>
          <xdr:rowOff>400050</xdr:rowOff>
        </xdr:to>
        <xdr:sp macro="" textlink="">
          <xdr:nvSpPr>
            <xdr:cNvPr id="80277" name="Drop Down 1429" hidden="1">
              <a:extLst>
                <a:ext uri="{63B3BB69-23CF-44E3-9099-C40C66FF867C}">
                  <a14:compatExt spid="_x0000_s80277"/>
                </a:ext>
                <a:ext uri="{FF2B5EF4-FFF2-40B4-BE49-F238E27FC236}">
                  <a16:creationId xmlns:a16="http://schemas.microsoft.com/office/drawing/2014/main" id="{00000000-0008-0000-0400-00009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418</xdr:row>
          <xdr:rowOff>180975</xdr:rowOff>
        </xdr:from>
        <xdr:to>
          <xdr:col>6</xdr:col>
          <xdr:colOff>933450</xdr:colOff>
          <xdr:row>418</xdr:row>
          <xdr:rowOff>400050</xdr:rowOff>
        </xdr:to>
        <xdr:sp macro="" textlink="">
          <xdr:nvSpPr>
            <xdr:cNvPr id="80278" name="Drop Down 1430" hidden="1">
              <a:extLst>
                <a:ext uri="{63B3BB69-23CF-44E3-9099-C40C66FF867C}">
                  <a14:compatExt spid="_x0000_s80278"/>
                </a:ext>
                <a:ext uri="{FF2B5EF4-FFF2-40B4-BE49-F238E27FC236}">
                  <a16:creationId xmlns:a16="http://schemas.microsoft.com/office/drawing/2014/main" id="{00000000-0008-0000-0400-00009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419</xdr:row>
          <xdr:rowOff>85725</xdr:rowOff>
        </xdr:from>
        <xdr:to>
          <xdr:col>6</xdr:col>
          <xdr:colOff>933450</xdr:colOff>
          <xdr:row>419</xdr:row>
          <xdr:rowOff>304800</xdr:rowOff>
        </xdr:to>
        <xdr:sp macro="" textlink="">
          <xdr:nvSpPr>
            <xdr:cNvPr id="80279" name="Drop Down 1431" hidden="1">
              <a:extLst>
                <a:ext uri="{63B3BB69-23CF-44E3-9099-C40C66FF867C}">
                  <a14:compatExt spid="_x0000_s80279"/>
                </a:ext>
                <a:ext uri="{FF2B5EF4-FFF2-40B4-BE49-F238E27FC236}">
                  <a16:creationId xmlns:a16="http://schemas.microsoft.com/office/drawing/2014/main" id="{00000000-0008-0000-0400-00009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423</xdr:row>
          <xdr:rowOff>85725</xdr:rowOff>
        </xdr:from>
        <xdr:to>
          <xdr:col>6</xdr:col>
          <xdr:colOff>933450</xdr:colOff>
          <xdr:row>423</xdr:row>
          <xdr:rowOff>304800</xdr:rowOff>
        </xdr:to>
        <xdr:sp macro="" textlink="">
          <xdr:nvSpPr>
            <xdr:cNvPr id="80280" name="Drop Down 1432" hidden="1">
              <a:extLst>
                <a:ext uri="{63B3BB69-23CF-44E3-9099-C40C66FF867C}">
                  <a14:compatExt spid="_x0000_s80280"/>
                </a:ext>
                <a:ext uri="{FF2B5EF4-FFF2-40B4-BE49-F238E27FC236}">
                  <a16:creationId xmlns:a16="http://schemas.microsoft.com/office/drawing/2014/main" id="{00000000-0008-0000-0400-00009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424</xdr:row>
          <xdr:rowOff>85725</xdr:rowOff>
        </xdr:from>
        <xdr:to>
          <xdr:col>6</xdr:col>
          <xdr:colOff>933450</xdr:colOff>
          <xdr:row>424</xdr:row>
          <xdr:rowOff>304800</xdr:rowOff>
        </xdr:to>
        <xdr:sp macro="" textlink="">
          <xdr:nvSpPr>
            <xdr:cNvPr id="80281" name="Drop Down 1433" hidden="1">
              <a:extLst>
                <a:ext uri="{63B3BB69-23CF-44E3-9099-C40C66FF867C}">
                  <a14:compatExt spid="_x0000_s80281"/>
                </a:ext>
                <a:ext uri="{FF2B5EF4-FFF2-40B4-BE49-F238E27FC236}">
                  <a16:creationId xmlns:a16="http://schemas.microsoft.com/office/drawing/2014/main" id="{00000000-0008-0000-0400-00009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425</xdr:row>
          <xdr:rowOff>85725</xdr:rowOff>
        </xdr:from>
        <xdr:to>
          <xdr:col>6</xdr:col>
          <xdr:colOff>933450</xdr:colOff>
          <xdr:row>425</xdr:row>
          <xdr:rowOff>304800</xdr:rowOff>
        </xdr:to>
        <xdr:sp macro="" textlink="">
          <xdr:nvSpPr>
            <xdr:cNvPr id="80282" name="Drop Down 1434" hidden="1">
              <a:extLst>
                <a:ext uri="{63B3BB69-23CF-44E3-9099-C40C66FF867C}">
                  <a14:compatExt spid="_x0000_s80282"/>
                </a:ext>
                <a:ext uri="{FF2B5EF4-FFF2-40B4-BE49-F238E27FC236}">
                  <a16:creationId xmlns:a16="http://schemas.microsoft.com/office/drawing/2014/main" id="{00000000-0008-0000-0400-00009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426</xdr:row>
          <xdr:rowOff>85725</xdr:rowOff>
        </xdr:from>
        <xdr:to>
          <xdr:col>6</xdr:col>
          <xdr:colOff>933450</xdr:colOff>
          <xdr:row>426</xdr:row>
          <xdr:rowOff>304800</xdr:rowOff>
        </xdr:to>
        <xdr:sp macro="" textlink="">
          <xdr:nvSpPr>
            <xdr:cNvPr id="80283" name="Drop Down 1435" hidden="1">
              <a:extLst>
                <a:ext uri="{63B3BB69-23CF-44E3-9099-C40C66FF867C}">
                  <a14:compatExt spid="_x0000_s80283"/>
                </a:ext>
                <a:ext uri="{FF2B5EF4-FFF2-40B4-BE49-F238E27FC236}">
                  <a16:creationId xmlns:a16="http://schemas.microsoft.com/office/drawing/2014/main" id="{00000000-0008-0000-0400-00009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427</xdr:row>
          <xdr:rowOff>85725</xdr:rowOff>
        </xdr:from>
        <xdr:to>
          <xdr:col>6</xdr:col>
          <xdr:colOff>933450</xdr:colOff>
          <xdr:row>427</xdr:row>
          <xdr:rowOff>304800</xdr:rowOff>
        </xdr:to>
        <xdr:sp macro="" textlink="">
          <xdr:nvSpPr>
            <xdr:cNvPr id="80284" name="Drop Down 1436" hidden="1">
              <a:extLst>
                <a:ext uri="{63B3BB69-23CF-44E3-9099-C40C66FF867C}">
                  <a14:compatExt spid="_x0000_s80284"/>
                </a:ext>
                <a:ext uri="{FF2B5EF4-FFF2-40B4-BE49-F238E27FC236}">
                  <a16:creationId xmlns:a16="http://schemas.microsoft.com/office/drawing/2014/main" id="{00000000-0008-0000-0400-00009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429</xdr:row>
          <xdr:rowOff>85725</xdr:rowOff>
        </xdr:from>
        <xdr:to>
          <xdr:col>6</xdr:col>
          <xdr:colOff>933450</xdr:colOff>
          <xdr:row>429</xdr:row>
          <xdr:rowOff>304800</xdr:rowOff>
        </xdr:to>
        <xdr:sp macro="" textlink="">
          <xdr:nvSpPr>
            <xdr:cNvPr id="80285" name="Drop Down 1437" hidden="1">
              <a:extLst>
                <a:ext uri="{63B3BB69-23CF-44E3-9099-C40C66FF867C}">
                  <a14:compatExt spid="_x0000_s80285"/>
                </a:ext>
                <a:ext uri="{FF2B5EF4-FFF2-40B4-BE49-F238E27FC236}">
                  <a16:creationId xmlns:a16="http://schemas.microsoft.com/office/drawing/2014/main" id="{00000000-0008-0000-0400-00009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430</xdr:row>
          <xdr:rowOff>85725</xdr:rowOff>
        </xdr:from>
        <xdr:to>
          <xdr:col>6</xdr:col>
          <xdr:colOff>933450</xdr:colOff>
          <xdr:row>430</xdr:row>
          <xdr:rowOff>304800</xdr:rowOff>
        </xdr:to>
        <xdr:sp macro="" textlink="">
          <xdr:nvSpPr>
            <xdr:cNvPr id="80286" name="Drop Down 1438" hidden="1">
              <a:extLst>
                <a:ext uri="{63B3BB69-23CF-44E3-9099-C40C66FF867C}">
                  <a14:compatExt spid="_x0000_s80286"/>
                </a:ext>
                <a:ext uri="{FF2B5EF4-FFF2-40B4-BE49-F238E27FC236}">
                  <a16:creationId xmlns:a16="http://schemas.microsoft.com/office/drawing/2014/main" id="{00000000-0008-0000-0400-00009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431</xdr:row>
          <xdr:rowOff>85725</xdr:rowOff>
        </xdr:from>
        <xdr:to>
          <xdr:col>6</xdr:col>
          <xdr:colOff>933450</xdr:colOff>
          <xdr:row>431</xdr:row>
          <xdr:rowOff>304800</xdr:rowOff>
        </xdr:to>
        <xdr:sp macro="" textlink="">
          <xdr:nvSpPr>
            <xdr:cNvPr id="80287" name="Drop Down 1439" hidden="1">
              <a:extLst>
                <a:ext uri="{63B3BB69-23CF-44E3-9099-C40C66FF867C}">
                  <a14:compatExt spid="_x0000_s80287"/>
                </a:ext>
                <a:ext uri="{FF2B5EF4-FFF2-40B4-BE49-F238E27FC236}">
                  <a16:creationId xmlns:a16="http://schemas.microsoft.com/office/drawing/2014/main" id="{00000000-0008-0000-0400-00009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432</xdr:row>
          <xdr:rowOff>85725</xdr:rowOff>
        </xdr:from>
        <xdr:to>
          <xdr:col>6</xdr:col>
          <xdr:colOff>933450</xdr:colOff>
          <xdr:row>432</xdr:row>
          <xdr:rowOff>304800</xdr:rowOff>
        </xdr:to>
        <xdr:sp macro="" textlink="">
          <xdr:nvSpPr>
            <xdr:cNvPr id="80288" name="Drop Down 1440" hidden="1">
              <a:extLst>
                <a:ext uri="{63B3BB69-23CF-44E3-9099-C40C66FF867C}">
                  <a14:compatExt spid="_x0000_s80288"/>
                </a:ext>
                <a:ext uri="{FF2B5EF4-FFF2-40B4-BE49-F238E27FC236}">
                  <a16:creationId xmlns:a16="http://schemas.microsoft.com/office/drawing/2014/main" id="{00000000-0008-0000-0400-0000A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433</xdr:row>
          <xdr:rowOff>85725</xdr:rowOff>
        </xdr:from>
        <xdr:to>
          <xdr:col>6</xdr:col>
          <xdr:colOff>933450</xdr:colOff>
          <xdr:row>433</xdr:row>
          <xdr:rowOff>304800</xdr:rowOff>
        </xdr:to>
        <xdr:sp macro="" textlink="">
          <xdr:nvSpPr>
            <xdr:cNvPr id="80289" name="Drop Down 1441" hidden="1">
              <a:extLst>
                <a:ext uri="{63B3BB69-23CF-44E3-9099-C40C66FF867C}">
                  <a14:compatExt spid="_x0000_s80289"/>
                </a:ext>
                <a:ext uri="{FF2B5EF4-FFF2-40B4-BE49-F238E27FC236}">
                  <a16:creationId xmlns:a16="http://schemas.microsoft.com/office/drawing/2014/main" id="{00000000-0008-0000-0400-0000A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434</xdr:row>
          <xdr:rowOff>85725</xdr:rowOff>
        </xdr:from>
        <xdr:to>
          <xdr:col>6</xdr:col>
          <xdr:colOff>933450</xdr:colOff>
          <xdr:row>434</xdr:row>
          <xdr:rowOff>304800</xdr:rowOff>
        </xdr:to>
        <xdr:sp macro="" textlink="">
          <xdr:nvSpPr>
            <xdr:cNvPr id="80290" name="Drop Down 1442" hidden="1">
              <a:extLst>
                <a:ext uri="{63B3BB69-23CF-44E3-9099-C40C66FF867C}">
                  <a14:compatExt spid="_x0000_s80290"/>
                </a:ext>
                <a:ext uri="{FF2B5EF4-FFF2-40B4-BE49-F238E27FC236}">
                  <a16:creationId xmlns:a16="http://schemas.microsoft.com/office/drawing/2014/main" id="{00000000-0008-0000-0400-0000A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438</xdr:row>
          <xdr:rowOff>85725</xdr:rowOff>
        </xdr:from>
        <xdr:to>
          <xdr:col>6</xdr:col>
          <xdr:colOff>933450</xdr:colOff>
          <xdr:row>438</xdr:row>
          <xdr:rowOff>304800</xdr:rowOff>
        </xdr:to>
        <xdr:sp macro="" textlink="">
          <xdr:nvSpPr>
            <xdr:cNvPr id="80291" name="Drop Down 1443" hidden="1">
              <a:extLst>
                <a:ext uri="{63B3BB69-23CF-44E3-9099-C40C66FF867C}">
                  <a14:compatExt spid="_x0000_s80291"/>
                </a:ext>
                <a:ext uri="{FF2B5EF4-FFF2-40B4-BE49-F238E27FC236}">
                  <a16:creationId xmlns:a16="http://schemas.microsoft.com/office/drawing/2014/main" id="{00000000-0008-0000-0400-0000A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439</xdr:row>
          <xdr:rowOff>85725</xdr:rowOff>
        </xdr:from>
        <xdr:to>
          <xdr:col>6</xdr:col>
          <xdr:colOff>933450</xdr:colOff>
          <xdr:row>439</xdr:row>
          <xdr:rowOff>304800</xdr:rowOff>
        </xdr:to>
        <xdr:sp macro="" textlink="">
          <xdr:nvSpPr>
            <xdr:cNvPr id="80292" name="Drop Down 1444" hidden="1">
              <a:extLst>
                <a:ext uri="{63B3BB69-23CF-44E3-9099-C40C66FF867C}">
                  <a14:compatExt spid="_x0000_s80292"/>
                </a:ext>
                <a:ext uri="{FF2B5EF4-FFF2-40B4-BE49-F238E27FC236}">
                  <a16:creationId xmlns:a16="http://schemas.microsoft.com/office/drawing/2014/main" id="{00000000-0008-0000-0400-0000A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440</xdr:row>
          <xdr:rowOff>85725</xdr:rowOff>
        </xdr:from>
        <xdr:to>
          <xdr:col>6</xdr:col>
          <xdr:colOff>933450</xdr:colOff>
          <xdr:row>440</xdr:row>
          <xdr:rowOff>304800</xdr:rowOff>
        </xdr:to>
        <xdr:sp macro="" textlink="">
          <xdr:nvSpPr>
            <xdr:cNvPr id="80293" name="Drop Down 1445" hidden="1">
              <a:extLst>
                <a:ext uri="{63B3BB69-23CF-44E3-9099-C40C66FF867C}">
                  <a14:compatExt spid="_x0000_s80293"/>
                </a:ext>
                <a:ext uri="{FF2B5EF4-FFF2-40B4-BE49-F238E27FC236}">
                  <a16:creationId xmlns:a16="http://schemas.microsoft.com/office/drawing/2014/main" id="{00000000-0008-0000-0400-0000A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441</xdr:row>
          <xdr:rowOff>85725</xdr:rowOff>
        </xdr:from>
        <xdr:to>
          <xdr:col>6</xdr:col>
          <xdr:colOff>933450</xdr:colOff>
          <xdr:row>441</xdr:row>
          <xdr:rowOff>304800</xdr:rowOff>
        </xdr:to>
        <xdr:sp macro="" textlink="">
          <xdr:nvSpPr>
            <xdr:cNvPr id="80294" name="Drop Down 1446" hidden="1">
              <a:extLst>
                <a:ext uri="{63B3BB69-23CF-44E3-9099-C40C66FF867C}">
                  <a14:compatExt spid="_x0000_s80294"/>
                </a:ext>
                <a:ext uri="{FF2B5EF4-FFF2-40B4-BE49-F238E27FC236}">
                  <a16:creationId xmlns:a16="http://schemas.microsoft.com/office/drawing/2014/main" id="{00000000-0008-0000-0400-0000A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446</xdr:row>
          <xdr:rowOff>85725</xdr:rowOff>
        </xdr:from>
        <xdr:to>
          <xdr:col>6</xdr:col>
          <xdr:colOff>933450</xdr:colOff>
          <xdr:row>446</xdr:row>
          <xdr:rowOff>304800</xdr:rowOff>
        </xdr:to>
        <xdr:sp macro="" textlink="">
          <xdr:nvSpPr>
            <xdr:cNvPr id="80295" name="Drop Down 1447" hidden="1">
              <a:extLst>
                <a:ext uri="{63B3BB69-23CF-44E3-9099-C40C66FF867C}">
                  <a14:compatExt spid="_x0000_s80295"/>
                </a:ext>
                <a:ext uri="{FF2B5EF4-FFF2-40B4-BE49-F238E27FC236}">
                  <a16:creationId xmlns:a16="http://schemas.microsoft.com/office/drawing/2014/main" id="{00000000-0008-0000-0400-0000A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447</xdr:row>
          <xdr:rowOff>85725</xdr:rowOff>
        </xdr:from>
        <xdr:to>
          <xdr:col>6</xdr:col>
          <xdr:colOff>933450</xdr:colOff>
          <xdr:row>447</xdr:row>
          <xdr:rowOff>304800</xdr:rowOff>
        </xdr:to>
        <xdr:sp macro="" textlink="">
          <xdr:nvSpPr>
            <xdr:cNvPr id="80296" name="Drop Down 1448" hidden="1">
              <a:extLst>
                <a:ext uri="{63B3BB69-23CF-44E3-9099-C40C66FF867C}">
                  <a14:compatExt spid="_x0000_s80296"/>
                </a:ext>
                <a:ext uri="{FF2B5EF4-FFF2-40B4-BE49-F238E27FC236}">
                  <a16:creationId xmlns:a16="http://schemas.microsoft.com/office/drawing/2014/main" id="{00000000-0008-0000-0400-0000A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448</xdr:row>
          <xdr:rowOff>180975</xdr:rowOff>
        </xdr:from>
        <xdr:to>
          <xdr:col>6</xdr:col>
          <xdr:colOff>933450</xdr:colOff>
          <xdr:row>448</xdr:row>
          <xdr:rowOff>400050</xdr:rowOff>
        </xdr:to>
        <xdr:sp macro="" textlink="">
          <xdr:nvSpPr>
            <xdr:cNvPr id="80297" name="Drop Down 1449" hidden="1">
              <a:extLst>
                <a:ext uri="{63B3BB69-23CF-44E3-9099-C40C66FF867C}">
                  <a14:compatExt spid="_x0000_s80297"/>
                </a:ext>
                <a:ext uri="{FF2B5EF4-FFF2-40B4-BE49-F238E27FC236}">
                  <a16:creationId xmlns:a16="http://schemas.microsoft.com/office/drawing/2014/main" id="{00000000-0008-0000-0400-0000A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449</xdr:row>
          <xdr:rowOff>85725</xdr:rowOff>
        </xdr:from>
        <xdr:to>
          <xdr:col>6</xdr:col>
          <xdr:colOff>933450</xdr:colOff>
          <xdr:row>449</xdr:row>
          <xdr:rowOff>304800</xdr:rowOff>
        </xdr:to>
        <xdr:sp macro="" textlink="">
          <xdr:nvSpPr>
            <xdr:cNvPr id="80298" name="Drop Down 1450" hidden="1">
              <a:extLst>
                <a:ext uri="{63B3BB69-23CF-44E3-9099-C40C66FF867C}">
                  <a14:compatExt spid="_x0000_s80298"/>
                </a:ext>
                <a:ext uri="{FF2B5EF4-FFF2-40B4-BE49-F238E27FC236}">
                  <a16:creationId xmlns:a16="http://schemas.microsoft.com/office/drawing/2014/main" id="{00000000-0008-0000-0400-0000A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451</xdr:row>
          <xdr:rowOff>85725</xdr:rowOff>
        </xdr:from>
        <xdr:to>
          <xdr:col>6</xdr:col>
          <xdr:colOff>933450</xdr:colOff>
          <xdr:row>451</xdr:row>
          <xdr:rowOff>304800</xdr:rowOff>
        </xdr:to>
        <xdr:sp macro="" textlink="">
          <xdr:nvSpPr>
            <xdr:cNvPr id="80299" name="Drop Down 1451" hidden="1">
              <a:extLst>
                <a:ext uri="{63B3BB69-23CF-44E3-9099-C40C66FF867C}">
                  <a14:compatExt spid="_x0000_s80299"/>
                </a:ext>
                <a:ext uri="{FF2B5EF4-FFF2-40B4-BE49-F238E27FC236}">
                  <a16:creationId xmlns:a16="http://schemas.microsoft.com/office/drawing/2014/main" id="{00000000-0008-0000-0400-0000A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452</xdr:row>
          <xdr:rowOff>85725</xdr:rowOff>
        </xdr:from>
        <xdr:to>
          <xdr:col>6</xdr:col>
          <xdr:colOff>933450</xdr:colOff>
          <xdr:row>452</xdr:row>
          <xdr:rowOff>304800</xdr:rowOff>
        </xdr:to>
        <xdr:sp macro="" textlink="">
          <xdr:nvSpPr>
            <xdr:cNvPr id="80300" name="Drop Down 1452" hidden="1">
              <a:extLst>
                <a:ext uri="{63B3BB69-23CF-44E3-9099-C40C66FF867C}">
                  <a14:compatExt spid="_x0000_s80300"/>
                </a:ext>
                <a:ext uri="{FF2B5EF4-FFF2-40B4-BE49-F238E27FC236}">
                  <a16:creationId xmlns:a16="http://schemas.microsoft.com/office/drawing/2014/main" id="{00000000-0008-0000-0400-0000A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453</xdr:row>
          <xdr:rowOff>85725</xdr:rowOff>
        </xdr:from>
        <xdr:to>
          <xdr:col>6</xdr:col>
          <xdr:colOff>933450</xdr:colOff>
          <xdr:row>453</xdr:row>
          <xdr:rowOff>304800</xdr:rowOff>
        </xdr:to>
        <xdr:sp macro="" textlink="">
          <xdr:nvSpPr>
            <xdr:cNvPr id="80301" name="Drop Down 1453" hidden="1">
              <a:extLst>
                <a:ext uri="{63B3BB69-23CF-44E3-9099-C40C66FF867C}">
                  <a14:compatExt spid="_x0000_s80301"/>
                </a:ext>
                <a:ext uri="{FF2B5EF4-FFF2-40B4-BE49-F238E27FC236}">
                  <a16:creationId xmlns:a16="http://schemas.microsoft.com/office/drawing/2014/main" id="{00000000-0008-0000-0400-0000A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454</xdr:row>
          <xdr:rowOff>85725</xdr:rowOff>
        </xdr:from>
        <xdr:to>
          <xdr:col>6</xdr:col>
          <xdr:colOff>933450</xdr:colOff>
          <xdr:row>454</xdr:row>
          <xdr:rowOff>304800</xdr:rowOff>
        </xdr:to>
        <xdr:sp macro="" textlink="">
          <xdr:nvSpPr>
            <xdr:cNvPr id="80302" name="Drop Down 1454" hidden="1">
              <a:extLst>
                <a:ext uri="{63B3BB69-23CF-44E3-9099-C40C66FF867C}">
                  <a14:compatExt spid="_x0000_s80302"/>
                </a:ext>
                <a:ext uri="{FF2B5EF4-FFF2-40B4-BE49-F238E27FC236}">
                  <a16:creationId xmlns:a16="http://schemas.microsoft.com/office/drawing/2014/main" id="{00000000-0008-0000-0400-0000A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456</xdr:row>
          <xdr:rowOff>85725</xdr:rowOff>
        </xdr:from>
        <xdr:to>
          <xdr:col>6</xdr:col>
          <xdr:colOff>933450</xdr:colOff>
          <xdr:row>456</xdr:row>
          <xdr:rowOff>304800</xdr:rowOff>
        </xdr:to>
        <xdr:sp macro="" textlink="">
          <xdr:nvSpPr>
            <xdr:cNvPr id="80303" name="Drop Down 1455" hidden="1">
              <a:extLst>
                <a:ext uri="{63B3BB69-23CF-44E3-9099-C40C66FF867C}">
                  <a14:compatExt spid="_x0000_s80303"/>
                </a:ext>
                <a:ext uri="{FF2B5EF4-FFF2-40B4-BE49-F238E27FC236}">
                  <a16:creationId xmlns:a16="http://schemas.microsoft.com/office/drawing/2014/main" id="{00000000-0008-0000-0400-0000A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457</xdr:row>
          <xdr:rowOff>85725</xdr:rowOff>
        </xdr:from>
        <xdr:to>
          <xdr:col>6</xdr:col>
          <xdr:colOff>933450</xdr:colOff>
          <xdr:row>457</xdr:row>
          <xdr:rowOff>304800</xdr:rowOff>
        </xdr:to>
        <xdr:sp macro="" textlink="">
          <xdr:nvSpPr>
            <xdr:cNvPr id="80304" name="Drop Down 1456" hidden="1">
              <a:extLst>
                <a:ext uri="{63B3BB69-23CF-44E3-9099-C40C66FF867C}">
                  <a14:compatExt spid="_x0000_s80304"/>
                </a:ext>
                <a:ext uri="{FF2B5EF4-FFF2-40B4-BE49-F238E27FC236}">
                  <a16:creationId xmlns:a16="http://schemas.microsoft.com/office/drawing/2014/main" id="{00000000-0008-0000-0400-0000B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460</xdr:row>
          <xdr:rowOff>180975</xdr:rowOff>
        </xdr:from>
        <xdr:to>
          <xdr:col>6</xdr:col>
          <xdr:colOff>933450</xdr:colOff>
          <xdr:row>460</xdr:row>
          <xdr:rowOff>400050</xdr:rowOff>
        </xdr:to>
        <xdr:sp macro="" textlink="">
          <xdr:nvSpPr>
            <xdr:cNvPr id="80305" name="Drop Down 1457" hidden="1">
              <a:extLst>
                <a:ext uri="{63B3BB69-23CF-44E3-9099-C40C66FF867C}">
                  <a14:compatExt spid="_x0000_s80305"/>
                </a:ext>
                <a:ext uri="{FF2B5EF4-FFF2-40B4-BE49-F238E27FC236}">
                  <a16:creationId xmlns:a16="http://schemas.microsoft.com/office/drawing/2014/main" id="{00000000-0008-0000-0400-0000B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461</xdr:row>
          <xdr:rowOff>85725</xdr:rowOff>
        </xdr:from>
        <xdr:to>
          <xdr:col>6</xdr:col>
          <xdr:colOff>933450</xdr:colOff>
          <xdr:row>461</xdr:row>
          <xdr:rowOff>304800</xdr:rowOff>
        </xdr:to>
        <xdr:sp macro="" textlink="">
          <xdr:nvSpPr>
            <xdr:cNvPr id="80306" name="Drop Down 1458" hidden="1">
              <a:extLst>
                <a:ext uri="{63B3BB69-23CF-44E3-9099-C40C66FF867C}">
                  <a14:compatExt spid="_x0000_s80306"/>
                </a:ext>
                <a:ext uri="{FF2B5EF4-FFF2-40B4-BE49-F238E27FC236}">
                  <a16:creationId xmlns:a16="http://schemas.microsoft.com/office/drawing/2014/main" id="{00000000-0008-0000-0400-0000B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462</xdr:row>
          <xdr:rowOff>85725</xdr:rowOff>
        </xdr:from>
        <xdr:to>
          <xdr:col>6</xdr:col>
          <xdr:colOff>933450</xdr:colOff>
          <xdr:row>462</xdr:row>
          <xdr:rowOff>304800</xdr:rowOff>
        </xdr:to>
        <xdr:sp macro="" textlink="">
          <xdr:nvSpPr>
            <xdr:cNvPr id="80307" name="Drop Down 1459" hidden="1">
              <a:extLst>
                <a:ext uri="{63B3BB69-23CF-44E3-9099-C40C66FF867C}">
                  <a14:compatExt spid="_x0000_s80307"/>
                </a:ext>
                <a:ext uri="{FF2B5EF4-FFF2-40B4-BE49-F238E27FC236}">
                  <a16:creationId xmlns:a16="http://schemas.microsoft.com/office/drawing/2014/main" id="{00000000-0008-0000-0400-0000B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463</xdr:row>
          <xdr:rowOff>85725</xdr:rowOff>
        </xdr:from>
        <xdr:to>
          <xdr:col>6</xdr:col>
          <xdr:colOff>933450</xdr:colOff>
          <xdr:row>463</xdr:row>
          <xdr:rowOff>304800</xdr:rowOff>
        </xdr:to>
        <xdr:sp macro="" textlink="">
          <xdr:nvSpPr>
            <xdr:cNvPr id="80308" name="Drop Down 1460" hidden="1">
              <a:extLst>
                <a:ext uri="{63B3BB69-23CF-44E3-9099-C40C66FF867C}">
                  <a14:compatExt spid="_x0000_s80308"/>
                </a:ext>
                <a:ext uri="{FF2B5EF4-FFF2-40B4-BE49-F238E27FC236}">
                  <a16:creationId xmlns:a16="http://schemas.microsoft.com/office/drawing/2014/main" id="{00000000-0008-0000-0400-0000B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464</xdr:row>
          <xdr:rowOff>85725</xdr:rowOff>
        </xdr:from>
        <xdr:to>
          <xdr:col>6</xdr:col>
          <xdr:colOff>933450</xdr:colOff>
          <xdr:row>464</xdr:row>
          <xdr:rowOff>304800</xdr:rowOff>
        </xdr:to>
        <xdr:sp macro="" textlink="">
          <xdr:nvSpPr>
            <xdr:cNvPr id="80309" name="Drop Down 1461" hidden="1">
              <a:extLst>
                <a:ext uri="{63B3BB69-23CF-44E3-9099-C40C66FF867C}">
                  <a14:compatExt spid="_x0000_s80309"/>
                </a:ext>
                <a:ext uri="{FF2B5EF4-FFF2-40B4-BE49-F238E27FC236}">
                  <a16:creationId xmlns:a16="http://schemas.microsoft.com/office/drawing/2014/main" id="{00000000-0008-0000-0400-0000B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465</xdr:row>
          <xdr:rowOff>85725</xdr:rowOff>
        </xdr:from>
        <xdr:to>
          <xdr:col>6</xdr:col>
          <xdr:colOff>933450</xdr:colOff>
          <xdr:row>465</xdr:row>
          <xdr:rowOff>304800</xdr:rowOff>
        </xdr:to>
        <xdr:sp macro="" textlink="">
          <xdr:nvSpPr>
            <xdr:cNvPr id="80310" name="Drop Down 1462" hidden="1">
              <a:extLst>
                <a:ext uri="{63B3BB69-23CF-44E3-9099-C40C66FF867C}">
                  <a14:compatExt spid="_x0000_s80310"/>
                </a:ext>
                <a:ext uri="{FF2B5EF4-FFF2-40B4-BE49-F238E27FC236}">
                  <a16:creationId xmlns:a16="http://schemas.microsoft.com/office/drawing/2014/main" id="{00000000-0008-0000-0400-0000B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467</xdr:row>
          <xdr:rowOff>85725</xdr:rowOff>
        </xdr:from>
        <xdr:to>
          <xdr:col>6</xdr:col>
          <xdr:colOff>933450</xdr:colOff>
          <xdr:row>467</xdr:row>
          <xdr:rowOff>304800</xdr:rowOff>
        </xdr:to>
        <xdr:sp macro="" textlink="">
          <xdr:nvSpPr>
            <xdr:cNvPr id="80311" name="Drop Down 1463" hidden="1">
              <a:extLst>
                <a:ext uri="{63B3BB69-23CF-44E3-9099-C40C66FF867C}">
                  <a14:compatExt spid="_x0000_s80311"/>
                </a:ext>
                <a:ext uri="{FF2B5EF4-FFF2-40B4-BE49-F238E27FC236}">
                  <a16:creationId xmlns:a16="http://schemas.microsoft.com/office/drawing/2014/main" id="{00000000-0008-0000-0400-0000B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468</xdr:row>
          <xdr:rowOff>85725</xdr:rowOff>
        </xdr:from>
        <xdr:to>
          <xdr:col>6</xdr:col>
          <xdr:colOff>933450</xdr:colOff>
          <xdr:row>468</xdr:row>
          <xdr:rowOff>304800</xdr:rowOff>
        </xdr:to>
        <xdr:sp macro="" textlink="">
          <xdr:nvSpPr>
            <xdr:cNvPr id="80312" name="Drop Down 1464" hidden="1">
              <a:extLst>
                <a:ext uri="{63B3BB69-23CF-44E3-9099-C40C66FF867C}">
                  <a14:compatExt spid="_x0000_s80312"/>
                </a:ext>
                <a:ext uri="{FF2B5EF4-FFF2-40B4-BE49-F238E27FC236}">
                  <a16:creationId xmlns:a16="http://schemas.microsoft.com/office/drawing/2014/main" id="{00000000-0008-0000-0400-0000B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470</xdr:row>
          <xdr:rowOff>85725</xdr:rowOff>
        </xdr:from>
        <xdr:to>
          <xdr:col>6</xdr:col>
          <xdr:colOff>933450</xdr:colOff>
          <xdr:row>470</xdr:row>
          <xdr:rowOff>304800</xdr:rowOff>
        </xdr:to>
        <xdr:sp macro="" textlink="">
          <xdr:nvSpPr>
            <xdr:cNvPr id="80313" name="Drop Down 1465" hidden="1">
              <a:extLst>
                <a:ext uri="{63B3BB69-23CF-44E3-9099-C40C66FF867C}">
                  <a14:compatExt spid="_x0000_s80313"/>
                </a:ext>
                <a:ext uri="{FF2B5EF4-FFF2-40B4-BE49-F238E27FC236}">
                  <a16:creationId xmlns:a16="http://schemas.microsoft.com/office/drawing/2014/main" id="{00000000-0008-0000-0400-0000B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471</xdr:row>
          <xdr:rowOff>85725</xdr:rowOff>
        </xdr:from>
        <xdr:to>
          <xdr:col>6</xdr:col>
          <xdr:colOff>933450</xdr:colOff>
          <xdr:row>471</xdr:row>
          <xdr:rowOff>304800</xdr:rowOff>
        </xdr:to>
        <xdr:sp macro="" textlink="">
          <xdr:nvSpPr>
            <xdr:cNvPr id="80314" name="Drop Down 1466" hidden="1">
              <a:extLst>
                <a:ext uri="{63B3BB69-23CF-44E3-9099-C40C66FF867C}">
                  <a14:compatExt spid="_x0000_s80314"/>
                </a:ext>
                <a:ext uri="{FF2B5EF4-FFF2-40B4-BE49-F238E27FC236}">
                  <a16:creationId xmlns:a16="http://schemas.microsoft.com/office/drawing/2014/main" id="{00000000-0008-0000-0400-0000B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473</xdr:row>
          <xdr:rowOff>85725</xdr:rowOff>
        </xdr:from>
        <xdr:to>
          <xdr:col>6</xdr:col>
          <xdr:colOff>933450</xdr:colOff>
          <xdr:row>473</xdr:row>
          <xdr:rowOff>304800</xdr:rowOff>
        </xdr:to>
        <xdr:sp macro="" textlink="">
          <xdr:nvSpPr>
            <xdr:cNvPr id="80315" name="Drop Down 1467" hidden="1">
              <a:extLst>
                <a:ext uri="{63B3BB69-23CF-44E3-9099-C40C66FF867C}">
                  <a14:compatExt spid="_x0000_s80315"/>
                </a:ext>
                <a:ext uri="{FF2B5EF4-FFF2-40B4-BE49-F238E27FC236}">
                  <a16:creationId xmlns:a16="http://schemas.microsoft.com/office/drawing/2014/main" id="{00000000-0008-0000-0400-0000B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474</xdr:row>
          <xdr:rowOff>85725</xdr:rowOff>
        </xdr:from>
        <xdr:to>
          <xdr:col>6</xdr:col>
          <xdr:colOff>933450</xdr:colOff>
          <xdr:row>474</xdr:row>
          <xdr:rowOff>304800</xdr:rowOff>
        </xdr:to>
        <xdr:sp macro="" textlink="">
          <xdr:nvSpPr>
            <xdr:cNvPr id="80316" name="Drop Down 1468" hidden="1">
              <a:extLst>
                <a:ext uri="{63B3BB69-23CF-44E3-9099-C40C66FF867C}">
                  <a14:compatExt spid="_x0000_s80316"/>
                </a:ext>
                <a:ext uri="{FF2B5EF4-FFF2-40B4-BE49-F238E27FC236}">
                  <a16:creationId xmlns:a16="http://schemas.microsoft.com/office/drawing/2014/main" id="{00000000-0008-0000-0400-0000B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479</xdr:row>
          <xdr:rowOff>85725</xdr:rowOff>
        </xdr:from>
        <xdr:to>
          <xdr:col>6</xdr:col>
          <xdr:colOff>933450</xdr:colOff>
          <xdr:row>479</xdr:row>
          <xdr:rowOff>304800</xdr:rowOff>
        </xdr:to>
        <xdr:sp macro="" textlink="">
          <xdr:nvSpPr>
            <xdr:cNvPr id="80317" name="Drop Down 1469" hidden="1">
              <a:extLst>
                <a:ext uri="{63B3BB69-23CF-44E3-9099-C40C66FF867C}">
                  <a14:compatExt spid="_x0000_s80317"/>
                </a:ext>
                <a:ext uri="{FF2B5EF4-FFF2-40B4-BE49-F238E27FC236}">
                  <a16:creationId xmlns:a16="http://schemas.microsoft.com/office/drawing/2014/main" id="{00000000-0008-0000-0400-0000B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480</xdr:row>
          <xdr:rowOff>85725</xdr:rowOff>
        </xdr:from>
        <xdr:to>
          <xdr:col>6</xdr:col>
          <xdr:colOff>933450</xdr:colOff>
          <xdr:row>480</xdr:row>
          <xdr:rowOff>304800</xdr:rowOff>
        </xdr:to>
        <xdr:sp macro="" textlink="">
          <xdr:nvSpPr>
            <xdr:cNvPr id="80318" name="Drop Down 1470" hidden="1">
              <a:extLst>
                <a:ext uri="{63B3BB69-23CF-44E3-9099-C40C66FF867C}">
                  <a14:compatExt spid="_x0000_s80318"/>
                </a:ext>
                <a:ext uri="{FF2B5EF4-FFF2-40B4-BE49-F238E27FC236}">
                  <a16:creationId xmlns:a16="http://schemas.microsoft.com/office/drawing/2014/main" id="{00000000-0008-0000-0400-0000B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481</xdr:row>
          <xdr:rowOff>85725</xdr:rowOff>
        </xdr:from>
        <xdr:to>
          <xdr:col>6</xdr:col>
          <xdr:colOff>933450</xdr:colOff>
          <xdr:row>481</xdr:row>
          <xdr:rowOff>304800</xdr:rowOff>
        </xdr:to>
        <xdr:sp macro="" textlink="">
          <xdr:nvSpPr>
            <xdr:cNvPr id="80319" name="Drop Down 1471" hidden="1">
              <a:extLst>
                <a:ext uri="{63B3BB69-23CF-44E3-9099-C40C66FF867C}">
                  <a14:compatExt spid="_x0000_s80319"/>
                </a:ext>
                <a:ext uri="{FF2B5EF4-FFF2-40B4-BE49-F238E27FC236}">
                  <a16:creationId xmlns:a16="http://schemas.microsoft.com/office/drawing/2014/main" id="{00000000-0008-0000-0400-0000B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482</xdr:row>
          <xdr:rowOff>85725</xdr:rowOff>
        </xdr:from>
        <xdr:to>
          <xdr:col>6</xdr:col>
          <xdr:colOff>933450</xdr:colOff>
          <xdr:row>482</xdr:row>
          <xdr:rowOff>304800</xdr:rowOff>
        </xdr:to>
        <xdr:sp macro="" textlink="">
          <xdr:nvSpPr>
            <xdr:cNvPr id="80320" name="Drop Down 1472" hidden="1">
              <a:extLst>
                <a:ext uri="{63B3BB69-23CF-44E3-9099-C40C66FF867C}">
                  <a14:compatExt spid="_x0000_s80320"/>
                </a:ext>
                <a:ext uri="{FF2B5EF4-FFF2-40B4-BE49-F238E27FC236}">
                  <a16:creationId xmlns:a16="http://schemas.microsoft.com/office/drawing/2014/main" id="{00000000-0008-0000-0400-0000C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483</xdr:row>
          <xdr:rowOff>85725</xdr:rowOff>
        </xdr:from>
        <xdr:to>
          <xdr:col>6</xdr:col>
          <xdr:colOff>933450</xdr:colOff>
          <xdr:row>483</xdr:row>
          <xdr:rowOff>304800</xdr:rowOff>
        </xdr:to>
        <xdr:sp macro="" textlink="">
          <xdr:nvSpPr>
            <xdr:cNvPr id="80321" name="Drop Down 1473" hidden="1">
              <a:extLst>
                <a:ext uri="{63B3BB69-23CF-44E3-9099-C40C66FF867C}">
                  <a14:compatExt spid="_x0000_s80321"/>
                </a:ext>
                <a:ext uri="{FF2B5EF4-FFF2-40B4-BE49-F238E27FC236}">
                  <a16:creationId xmlns:a16="http://schemas.microsoft.com/office/drawing/2014/main" id="{00000000-0008-0000-0400-0000C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484</xdr:row>
          <xdr:rowOff>85725</xdr:rowOff>
        </xdr:from>
        <xdr:to>
          <xdr:col>6</xdr:col>
          <xdr:colOff>933450</xdr:colOff>
          <xdr:row>484</xdr:row>
          <xdr:rowOff>304800</xdr:rowOff>
        </xdr:to>
        <xdr:sp macro="" textlink="">
          <xdr:nvSpPr>
            <xdr:cNvPr id="80322" name="Drop Down 1474" hidden="1">
              <a:extLst>
                <a:ext uri="{63B3BB69-23CF-44E3-9099-C40C66FF867C}">
                  <a14:compatExt spid="_x0000_s80322"/>
                </a:ext>
                <a:ext uri="{FF2B5EF4-FFF2-40B4-BE49-F238E27FC236}">
                  <a16:creationId xmlns:a16="http://schemas.microsoft.com/office/drawing/2014/main" id="{00000000-0008-0000-0400-0000C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485</xdr:row>
          <xdr:rowOff>85725</xdr:rowOff>
        </xdr:from>
        <xdr:to>
          <xdr:col>6</xdr:col>
          <xdr:colOff>933450</xdr:colOff>
          <xdr:row>485</xdr:row>
          <xdr:rowOff>304800</xdr:rowOff>
        </xdr:to>
        <xdr:sp macro="" textlink="">
          <xdr:nvSpPr>
            <xdr:cNvPr id="80323" name="Drop Down 1475" hidden="1">
              <a:extLst>
                <a:ext uri="{63B3BB69-23CF-44E3-9099-C40C66FF867C}">
                  <a14:compatExt spid="_x0000_s80323"/>
                </a:ext>
                <a:ext uri="{FF2B5EF4-FFF2-40B4-BE49-F238E27FC236}">
                  <a16:creationId xmlns:a16="http://schemas.microsoft.com/office/drawing/2014/main" id="{00000000-0008-0000-0400-0000C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486</xdr:row>
          <xdr:rowOff>85725</xdr:rowOff>
        </xdr:from>
        <xdr:to>
          <xdr:col>6</xdr:col>
          <xdr:colOff>933450</xdr:colOff>
          <xdr:row>486</xdr:row>
          <xdr:rowOff>304800</xdr:rowOff>
        </xdr:to>
        <xdr:sp macro="" textlink="">
          <xdr:nvSpPr>
            <xdr:cNvPr id="80324" name="Drop Down 1476" hidden="1">
              <a:extLst>
                <a:ext uri="{63B3BB69-23CF-44E3-9099-C40C66FF867C}">
                  <a14:compatExt spid="_x0000_s80324"/>
                </a:ext>
                <a:ext uri="{FF2B5EF4-FFF2-40B4-BE49-F238E27FC236}">
                  <a16:creationId xmlns:a16="http://schemas.microsoft.com/office/drawing/2014/main" id="{00000000-0008-0000-0400-0000C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488</xdr:row>
          <xdr:rowOff>85725</xdr:rowOff>
        </xdr:from>
        <xdr:to>
          <xdr:col>6</xdr:col>
          <xdr:colOff>933450</xdr:colOff>
          <xdr:row>488</xdr:row>
          <xdr:rowOff>304800</xdr:rowOff>
        </xdr:to>
        <xdr:sp macro="" textlink="">
          <xdr:nvSpPr>
            <xdr:cNvPr id="80325" name="Drop Down 1477" hidden="1">
              <a:extLst>
                <a:ext uri="{63B3BB69-23CF-44E3-9099-C40C66FF867C}">
                  <a14:compatExt spid="_x0000_s80325"/>
                </a:ext>
                <a:ext uri="{FF2B5EF4-FFF2-40B4-BE49-F238E27FC236}">
                  <a16:creationId xmlns:a16="http://schemas.microsoft.com/office/drawing/2014/main" id="{00000000-0008-0000-0400-0000C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489</xdr:row>
          <xdr:rowOff>85725</xdr:rowOff>
        </xdr:from>
        <xdr:to>
          <xdr:col>6</xdr:col>
          <xdr:colOff>933450</xdr:colOff>
          <xdr:row>489</xdr:row>
          <xdr:rowOff>304800</xdr:rowOff>
        </xdr:to>
        <xdr:sp macro="" textlink="">
          <xdr:nvSpPr>
            <xdr:cNvPr id="80326" name="Drop Down 1478" hidden="1">
              <a:extLst>
                <a:ext uri="{63B3BB69-23CF-44E3-9099-C40C66FF867C}">
                  <a14:compatExt spid="_x0000_s80326"/>
                </a:ext>
                <a:ext uri="{FF2B5EF4-FFF2-40B4-BE49-F238E27FC236}">
                  <a16:creationId xmlns:a16="http://schemas.microsoft.com/office/drawing/2014/main" id="{00000000-0008-0000-0400-0000C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490</xdr:row>
          <xdr:rowOff>85725</xdr:rowOff>
        </xdr:from>
        <xdr:to>
          <xdr:col>6</xdr:col>
          <xdr:colOff>933450</xdr:colOff>
          <xdr:row>490</xdr:row>
          <xdr:rowOff>304800</xdr:rowOff>
        </xdr:to>
        <xdr:sp macro="" textlink="">
          <xdr:nvSpPr>
            <xdr:cNvPr id="80327" name="Drop Down 1479" hidden="1">
              <a:extLst>
                <a:ext uri="{63B3BB69-23CF-44E3-9099-C40C66FF867C}">
                  <a14:compatExt spid="_x0000_s80327"/>
                </a:ext>
                <a:ext uri="{FF2B5EF4-FFF2-40B4-BE49-F238E27FC236}">
                  <a16:creationId xmlns:a16="http://schemas.microsoft.com/office/drawing/2014/main" id="{00000000-0008-0000-0400-0000C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491</xdr:row>
          <xdr:rowOff>85725</xdr:rowOff>
        </xdr:from>
        <xdr:to>
          <xdr:col>6</xdr:col>
          <xdr:colOff>933450</xdr:colOff>
          <xdr:row>491</xdr:row>
          <xdr:rowOff>304800</xdr:rowOff>
        </xdr:to>
        <xdr:sp macro="" textlink="">
          <xdr:nvSpPr>
            <xdr:cNvPr id="80328" name="Drop Down 1480" hidden="1">
              <a:extLst>
                <a:ext uri="{63B3BB69-23CF-44E3-9099-C40C66FF867C}">
                  <a14:compatExt spid="_x0000_s80328"/>
                </a:ext>
                <a:ext uri="{FF2B5EF4-FFF2-40B4-BE49-F238E27FC236}">
                  <a16:creationId xmlns:a16="http://schemas.microsoft.com/office/drawing/2014/main" id="{00000000-0008-0000-0400-0000C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492</xdr:row>
          <xdr:rowOff>85725</xdr:rowOff>
        </xdr:from>
        <xdr:to>
          <xdr:col>6</xdr:col>
          <xdr:colOff>933450</xdr:colOff>
          <xdr:row>492</xdr:row>
          <xdr:rowOff>304800</xdr:rowOff>
        </xdr:to>
        <xdr:sp macro="" textlink="">
          <xdr:nvSpPr>
            <xdr:cNvPr id="80329" name="Drop Down 1481" hidden="1">
              <a:extLst>
                <a:ext uri="{63B3BB69-23CF-44E3-9099-C40C66FF867C}">
                  <a14:compatExt spid="_x0000_s80329"/>
                </a:ext>
                <a:ext uri="{FF2B5EF4-FFF2-40B4-BE49-F238E27FC236}">
                  <a16:creationId xmlns:a16="http://schemas.microsoft.com/office/drawing/2014/main" id="{00000000-0008-0000-0400-0000C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493</xdr:row>
          <xdr:rowOff>85725</xdr:rowOff>
        </xdr:from>
        <xdr:to>
          <xdr:col>6</xdr:col>
          <xdr:colOff>933450</xdr:colOff>
          <xdr:row>493</xdr:row>
          <xdr:rowOff>304800</xdr:rowOff>
        </xdr:to>
        <xdr:sp macro="" textlink="">
          <xdr:nvSpPr>
            <xdr:cNvPr id="80330" name="Drop Down 1482" hidden="1">
              <a:extLst>
                <a:ext uri="{63B3BB69-23CF-44E3-9099-C40C66FF867C}">
                  <a14:compatExt spid="_x0000_s80330"/>
                </a:ext>
                <a:ext uri="{FF2B5EF4-FFF2-40B4-BE49-F238E27FC236}">
                  <a16:creationId xmlns:a16="http://schemas.microsoft.com/office/drawing/2014/main" id="{00000000-0008-0000-0400-0000C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497</xdr:row>
          <xdr:rowOff>85725</xdr:rowOff>
        </xdr:from>
        <xdr:to>
          <xdr:col>6</xdr:col>
          <xdr:colOff>933450</xdr:colOff>
          <xdr:row>497</xdr:row>
          <xdr:rowOff>304800</xdr:rowOff>
        </xdr:to>
        <xdr:sp macro="" textlink="">
          <xdr:nvSpPr>
            <xdr:cNvPr id="80331" name="Drop Down 1483" hidden="1">
              <a:extLst>
                <a:ext uri="{63B3BB69-23CF-44E3-9099-C40C66FF867C}">
                  <a14:compatExt spid="_x0000_s80331"/>
                </a:ext>
                <a:ext uri="{FF2B5EF4-FFF2-40B4-BE49-F238E27FC236}">
                  <a16:creationId xmlns:a16="http://schemas.microsoft.com/office/drawing/2014/main" id="{00000000-0008-0000-0400-0000C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498</xdr:row>
          <xdr:rowOff>85725</xdr:rowOff>
        </xdr:from>
        <xdr:to>
          <xdr:col>6</xdr:col>
          <xdr:colOff>933450</xdr:colOff>
          <xdr:row>498</xdr:row>
          <xdr:rowOff>304800</xdr:rowOff>
        </xdr:to>
        <xdr:sp macro="" textlink="">
          <xdr:nvSpPr>
            <xdr:cNvPr id="80332" name="Drop Down 1484" hidden="1">
              <a:extLst>
                <a:ext uri="{63B3BB69-23CF-44E3-9099-C40C66FF867C}">
                  <a14:compatExt spid="_x0000_s80332"/>
                </a:ext>
                <a:ext uri="{FF2B5EF4-FFF2-40B4-BE49-F238E27FC236}">
                  <a16:creationId xmlns:a16="http://schemas.microsoft.com/office/drawing/2014/main" id="{00000000-0008-0000-0400-0000C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499</xdr:row>
          <xdr:rowOff>85725</xdr:rowOff>
        </xdr:from>
        <xdr:to>
          <xdr:col>6</xdr:col>
          <xdr:colOff>933450</xdr:colOff>
          <xdr:row>499</xdr:row>
          <xdr:rowOff>304800</xdr:rowOff>
        </xdr:to>
        <xdr:sp macro="" textlink="">
          <xdr:nvSpPr>
            <xdr:cNvPr id="80333" name="Drop Down 1485" hidden="1">
              <a:extLst>
                <a:ext uri="{63B3BB69-23CF-44E3-9099-C40C66FF867C}">
                  <a14:compatExt spid="_x0000_s80333"/>
                </a:ext>
                <a:ext uri="{FF2B5EF4-FFF2-40B4-BE49-F238E27FC236}">
                  <a16:creationId xmlns:a16="http://schemas.microsoft.com/office/drawing/2014/main" id="{00000000-0008-0000-0400-0000C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501</xdr:row>
          <xdr:rowOff>85725</xdr:rowOff>
        </xdr:from>
        <xdr:to>
          <xdr:col>6</xdr:col>
          <xdr:colOff>933450</xdr:colOff>
          <xdr:row>501</xdr:row>
          <xdr:rowOff>304800</xdr:rowOff>
        </xdr:to>
        <xdr:sp macro="" textlink="">
          <xdr:nvSpPr>
            <xdr:cNvPr id="80334" name="Drop Down 1486" hidden="1">
              <a:extLst>
                <a:ext uri="{63B3BB69-23CF-44E3-9099-C40C66FF867C}">
                  <a14:compatExt spid="_x0000_s80334"/>
                </a:ext>
                <a:ext uri="{FF2B5EF4-FFF2-40B4-BE49-F238E27FC236}">
                  <a16:creationId xmlns:a16="http://schemas.microsoft.com/office/drawing/2014/main" id="{00000000-0008-0000-0400-0000C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502</xdr:row>
          <xdr:rowOff>85725</xdr:rowOff>
        </xdr:from>
        <xdr:to>
          <xdr:col>6</xdr:col>
          <xdr:colOff>933450</xdr:colOff>
          <xdr:row>502</xdr:row>
          <xdr:rowOff>304800</xdr:rowOff>
        </xdr:to>
        <xdr:sp macro="" textlink="">
          <xdr:nvSpPr>
            <xdr:cNvPr id="80335" name="Drop Down 1487" hidden="1">
              <a:extLst>
                <a:ext uri="{63B3BB69-23CF-44E3-9099-C40C66FF867C}">
                  <a14:compatExt spid="_x0000_s80335"/>
                </a:ext>
                <a:ext uri="{FF2B5EF4-FFF2-40B4-BE49-F238E27FC236}">
                  <a16:creationId xmlns:a16="http://schemas.microsoft.com/office/drawing/2014/main" id="{00000000-0008-0000-0400-0000C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503</xdr:row>
          <xdr:rowOff>85725</xdr:rowOff>
        </xdr:from>
        <xdr:to>
          <xdr:col>6</xdr:col>
          <xdr:colOff>933450</xdr:colOff>
          <xdr:row>503</xdr:row>
          <xdr:rowOff>304800</xdr:rowOff>
        </xdr:to>
        <xdr:sp macro="" textlink="">
          <xdr:nvSpPr>
            <xdr:cNvPr id="80336" name="Drop Down 1488" hidden="1">
              <a:extLst>
                <a:ext uri="{63B3BB69-23CF-44E3-9099-C40C66FF867C}">
                  <a14:compatExt spid="_x0000_s80336"/>
                </a:ext>
                <a:ext uri="{FF2B5EF4-FFF2-40B4-BE49-F238E27FC236}">
                  <a16:creationId xmlns:a16="http://schemas.microsoft.com/office/drawing/2014/main" id="{00000000-0008-0000-0400-0000D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504</xdr:row>
          <xdr:rowOff>85725</xdr:rowOff>
        </xdr:from>
        <xdr:to>
          <xdr:col>6</xdr:col>
          <xdr:colOff>933450</xdr:colOff>
          <xdr:row>504</xdr:row>
          <xdr:rowOff>304800</xdr:rowOff>
        </xdr:to>
        <xdr:sp macro="" textlink="">
          <xdr:nvSpPr>
            <xdr:cNvPr id="80337" name="Drop Down 1489" hidden="1">
              <a:extLst>
                <a:ext uri="{63B3BB69-23CF-44E3-9099-C40C66FF867C}">
                  <a14:compatExt spid="_x0000_s80337"/>
                </a:ext>
                <a:ext uri="{FF2B5EF4-FFF2-40B4-BE49-F238E27FC236}">
                  <a16:creationId xmlns:a16="http://schemas.microsoft.com/office/drawing/2014/main" id="{00000000-0008-0000-0400-0000D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505</xdr:row>
          <xdr:rowOff>85725</xdr:rowOff>
        </xdr:from>
        <xdr:to>
          <xdr:col>6</xdr:col>
          <xdr:colOff>933450</xdr:colOff>
          <xdr:row>505</xdr:row>
          <xdr:rowOff>304800</xdr:rowOff>
        </xdr:to>
        <xdr:sp macro="" textlink="">
          <xdr:nvSpPr>
            <xdr:cNvPr id="80338" name="Drop Down 1490" hidden="1">
              <a:extLst>
                <a:ext uri="{63B3BB69-23CF-44E3-9099-C40C66FF867C}">
                  <a14:compatExt spid="_x0000_s80338"/>
                </a:ext>
                <a:ext uri="{FF2B5EF4-FFF2-40B4-BE49-F238E27FC236}">
                  <a16:creationId xmlns:a16="http://schemas.microsoft.com/office/drawing/2014/main" id="{00000000-0008-0000-0400-0000D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507</xdr:row>
          <xdr:rowOff>85725</xdr:rowOff>
        </xdr:from>
        <xdr:to>
          <xdr:col>6</xdr:col>
          <xdr:colOff>933450</xdr:colOff>
          <xdr:row>507</xdr:row>
          <xdr:rowOff>304800</xdr:rowOff>
        </xdr:to>
        <xdr:sp macro="" textlink="">
          <xdr:nvSpPr>
            <xdr:cNvPr id="80339" name="Drop Down 1491" hidden="1">
              <a:extLst>
                <a:ext uri="{63B3BB69-23CF-44E3-9099-C40C66FF867C}">
                  <a14:compatExt spid="_x0000_s80339"/>
                </a:ext>
                <a:ext uri="{FF2B5EF4-FFF2-40B4-BE49-F238E27FC236}">
                  <a16:creationId xmlns:a16="http://schemas.microsoft.com/office/drawing/2014/main" id="{00000000-0008-0000-0400-0000D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508</xdr:row>
          <xdr:rowOff>85725</xdr:rowOff>
        </xdr:from>
        <xdr:to>
          <xdr:col>6</xdr:col>
          <xdr:colOff>933450</xdr:colOff>
          <xdr:row>508</xdr:row>
          <xdr:rowOff>304800</xdr:rowOff>
        </xdr:to>
        <xdr:sp macro="" textlink="">
          <xdr:nvSpPr>
            <xdr:cNvPr id="80340" name="Drop Down 1492" hidden="1">
              <a:extLst>
                <a:ext uri="{63B3BB69-23CF-44E3-9099-C40C66FF867C}">
                  <a14:compatExt spid="_x0000_s80340"/>
                </a:ext>
                <a:ext uri="{FF2B5EF4-FFF2-40B4-BE49-F238E27FC236}">
                  <a16:creationId xmlns:a16="http://schemas.microsoft.com/office/drawing/2014/main" id="{00000000-0008-0000-0400-0000D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509</xdr:row>
          <xdr:rowOff>85725</xdr:rowOff>
        </xdr:from>
        <xdr:to>
          <xdr:col>6</xdr:col>
          <xdr:colOff>933450</xdr:colOff>
          <xdr:row>509</xdr:row>
          <xdr:rowOff>304800</xdr:rowOff>
        </xdr:to>
        <xdr:sp macro="" textlink="">
          <xdr:nvSpPr>
            <xdr:cNvPr id="80341" name="Drop Down 1493" hidden="1">
              <a:extLst>
                <a:ext uri="{63B3BB69-23CF-44E3-9099-C40C66FF867C}">
                  <a14:compatExt spid="_x0000_s80341"/>
                </a:ext>
                <a:ext uri="{FF2B5EF4-FFF2-40B4-BE49-F238E27FC236}">
                  <a16:creationId xmlns:a16="http://schemas.microsoft.com/office/drawing/2014/main" id="{00000000-0008-0000-0400-0000D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510</xdr:row>
          <xdr:rowOff>85725</xdr:rowOff>
        </xdr:from>
        <xdr:to>
          <xdr:col>6</xdr:col>
          <xdr:colOff>933450</xdr:colOff>
          <xdr:row>510</xdr:row>
          <xdr:rowOff>304800</xdr:rowOff>
        </xdr:to>
        <xdr:sp macro="" textlink="">
          <xdr:nvSpPr>
            <xdr:cNvPr id="80342" name="Drop Down 1494" hidden="1">
              <a:extLst>
                <a:ext uri="{63B3BB69-23CF-44E3-9099-C40C66FF867C}">
                  <a14:compatExt spid="_x0000_s80342"/>
                </a:ext>
                <a:ext uri="{FF2B5EF4-FFF2-40B4-BE49-F238E27FC236}">
                  <a16:creationId xmlns:a16="http://schemas.microsoft.com/office/drawing/2014/main" id="{00000000-0008-0000-0400-0000D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511</xdr:row>
          <xdr:rowOff>85725</xdr:rowOff>
        </xdr:from>
        <xdr:to>
          <xdr:col>6</xdr:col>
          <xdr:colOff>933450</xdr:colOff>
          <xdr:row>511</xdr:row>
          <xdr:rowOff>304800</xdr:rowOff>
        </xdr:to>
        <xdr:sp macro="" textlink="">
          <xdr:nvSpPr>
            <xdr:cNvPr id="80343" name="Drop Down 1495" hidden="1">
              <a:extLst>
                <a:ext uri="{63B3BB69-23CF-44E3-9099-C40C66FF867C}">
                  <a14:compatExt spid="_x0000_s80343"/>
                </a:ext>
                <a:ext uri="{FF2B5EF4-FFF2-40B4-BE49-F238E27FC236}">
                  <a16:creationId xmlns:a16="http://schemas.microsoft.com/office/drawing/2014/main" id="{00000000-0008-0000-0400-0000D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512</xdr:row>
          <xdr:rowOff>85725</xdr:rowOff>
        </xdr:from>
        <xdr:to>
          <xdr:col>6</xdr:col>
          <xdr:colOff>933450</xdr:colOff>
          <xdr:row>512</xdr:row>
          <xdr:rowOff>304800</xdr:rowOff>
        </xdr:to>
        <xdr:sp macro="" textlink="">
          <xdr:nvSpPr>
            <xdr:cNvPr id="80344" name="Drop Down 1496" hidden="1">
              <a:extLst>
                <a:ext uri="{63B3BB69-23CF-44E3-9099-C40C66FF867C}">
                  <a14:compatExt spid="_x0000_s80344"/>
                </a:ext>
                <a:ext uri="{FF2B5EF4-FFF2-40B4-BE49-F238E27FC236}">
                  <a16:creationId xmlns:a16="http://schemas.microsoft.com/office/drawing/2014/main" id="{00000000-0008-0000-0400-0000D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513</xdr:row>
          <xdr:rowOff>85725</xdr:rowOff>
        </xdr:from>
        <xdr:to>
          <xdr:col>6</xdr:col>
          <xdr:colOff>933450</xdr:colOff>
          <xdr:row>513</xdr:row>
          <xdr:rowOff>304800</xdr:rowOff>
        </xdr:to>
        <xdr:sp macro="" textlink="">
          <xdr:nvSpPr>
            <xdr:cNvPr id="80345" name="Drop Down 1497" hidden="1">
              <a:extLst>
                <a:ext uri="{63B3BB69-23CF-44E3-9099-C40C66FF867C}">
                  <a14:compatExt spid="_x0000_s80345"/>
                </a:ext>
                <a:ext uri="{FF2B5EF4-FFF2-40B4-BE49-F238E27FC236}">
                  <a16:creationId xmlns:a16="http://schemas.microsoft.com/office/drawing/2014/main" id="{00000000-0008-0000-0400-0000D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515</xdr:row>
          <xdr:rowOff>85725</xdr:rowOff>
        </xdr:from>
        <xdr:to>
          <xdr:col>6</xdr:col>
          <xdr:colOff>933450</xdr:colOff>
          <xdr:row>515</xdr:row>
          <xdr:rowOff>304800</xdr:rowOff>
        </xdr:to>
        <xdr:sp macro="" textlink="">
          <xdr:nvSpPr>
            <xdr:cNvPr id="80346" name="Drop Down 1498" hidden="1">
              <a:extLst>
                <a:ext uri="{63B3BB69-23CF-44E3-9099-C40C66FF867C}">
                  <a14:compatExt spid="_x0000_s80346"/>
                </a:ext>
                <a:ext uri="{FF2B5EF4-FFF2-40B4-BE49-F238E27FC236}">
                  <a16:creationId xmlns:a16="http://schemas.microsoft.com/office/drawing/2014/main" id="{00000000-0008-0000-0400-0000D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516</xdr:row>
          <xdr:rowOff>85725</xdr:rowOff>
        </xdr:from>
        <xdr:to>
          <xdr:col>6</xdr:col>
          <xdr:colOff>933450</xdr:colOff>
          <xdr:row>516</xdr:row>
          <xdr:rowOff>304800</xdr:rowOff>
        </xdr:to>
        <xdr:sp macro="" textlink="">
          <xdr:nvSpPr>
            <xdr:cNvPr id="80347" name="Drop Down 1499" hidden="1">
              <a:extLst>
                <a:ext uri="{63B3BB69-23CF-44E3-9099-C40C66FF867C}">
                  <a14:compatExt spid="_x0000_s80347"/>
                </a:ext>
                <a:ext uri="{FF2B5EF4-FFF2-40B4-BE49-F238E27FC236}">
                  <a16:creationId xmlns:a16="http://schemas.microsoft.com/office/drawing/2014/main" id="{00000000-0008-0000-0400-0000D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517</xdr:row>
          <xdr:rowOff>85725</xdr:rowOff>
        </xdr:from>
        <xdr:to>
          <xdr:col>6</xdr:col>
          <xdr:colOff>933450</xdr:colOff>
          <xdr:row>517</xdr:row>
          <xdr:rowOff>304800</xdr:rowOff>
        </xdr:to>
        <xdr:sp macro="" textlink="">
          <xdr:nvSpPr>
            <xdr:cNvPr id="80348" name="Drop Down 1500" hidden="1">
              <a:extLst>
                <a:ext uri="{63B3BB69-23CF-44E3-9099-C40C66FF867C}">
                  <a14:compatExt spid="_x0000_s80348"/>
                </a:ext>
                <a:ext uri="{FF2B5EF4-FFF2-40B4-BE49-F238E27FC236}">
                  <a16:creationId xmlns:a16="http://schemas.microsoft.com/office/drawing/2014/main" id="{00000000-0008-0000-0400-0000D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520</xdr:row>
          <xdr:rowOff>85725</xdr:rowOff>
        </xdr:from>
        <xdr:to>
          <xdr:col>6</xdr:col>
          <xdr:colOff>933450</xdr:colOff>
          <xdr:row>520</xdr:row>
          <xdr:rowOff>304800</xdr:rowOff>
        </xdr:to>
        <xdr:sp macro="" textlink="">
          <xdr:nvSpPr>
            <xdr:cNvPr id="80349" name="Drop Down 1501" hidden="1">
              <a:extLst>
                <a:ext uri="{63B3BB69-23CF-44E3-9099-C40C66FF867C}">
                  <a14:compatExt spid="_x0000_s80349"/>
                </a:ext>
                <a:ext uri="{FF2B5EF4-FFF2-40B4-BE49-F238E27FC236}">
                  <a16:creationId xmlns:a16="http://schemas.microsoft.com/office/drawing/2014/main" id="{00000000-0008-0000-0400-0000D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521</xdr:row>
          <xdr:rowOff>85725</xdr:rowOff>
        </xdr:from>
        <xdr:to>
          <xdr:col>6</xdr:col>
          <xdr:colOff>933450</xdr:colOff>
          <xdr:row>521</xdr:row>
          <xdr:rowOff>304800</xdr:rowOff>
        </xdr:to>
        <xdr:sp macro="" textlink="">
          <xdr:nvSpPr>
            <xdr:cNvPr id="80350" name="Drop Down 1502" hidden="1">
              <a:extLst>
                <a:ext uri="{63B3BB69-23CF-44E3-9099-C40C66FF867C}">
                  <a14:compatExt spid="_x0000_s80350"/>
                </a:ext>
                <a:ext uri="{FF2B5EF4-FFF2-40B4-BE49-F238E27FC236}">
                  <a16:creationId xmlns:a16="http://schemas.microsoft.com/office/drawing/2014/main" id="{00000000-0008-0000-0400-0000D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523</xdr:row>
          <xdr:rowOff>85725</xdr:rowOff>
        </xdr:from>
        <xdr:to>
          <xdr:col>6</xdr:col>
          <xdr:colOff>933450</xdr:colOff>
          <xdr:row>523</xdr:row>
          <xdr:rowOff>304800</xdr:rowOff>
        </xdr:to>
        <xdr:sp macro="" textlink="">
          <xdr:nvSpPr>
            <xdr:cNvPr id="80351" name="Drop Down 1503" hidden="1">
              <a:extLst>
                <a:ext uri="{63B3BB69-23CF-44E3-9099-C40C66FF867C}">
                  <a14:compatExt spid="_x0000_s80351"/>
                </a:ext>
                <a:ext uri="{FF2B5EF4-FFF2-40B4-BE49-F238E27FC236}">
                  <a16:creationId xmlns:a16="http://schemas.microsoft.com/office/drawing/2014/main" id="{00000000-0008-0000-0400-0000D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524</xdr:row>
          <xdr:rowOff>85725</xdr:rowOff>
        </xdr:from>
        <xdr:to>
          <xdr:col>6</xdr:col>
          <xdr:colOff>933450</xdr:colOff>
          <xdr:row>524</xdr:row>
          <xdr:rowOff>304800</xdr:rowOff>
        </xdr:to>
        <xdr:sp macro="" textlink="">
          <xdr:nvSpPr>
            <xdr:cNvPr id="80352" name="Drop Down 1504" hidden="1">
              <a:extLst>
                <a:ext uri="{63B3BB69-23CF-44E3-9099-C40C66FF867C}">
                  <a14:compatExt spid="_x0000_s80352"/>
                </a:ext>
                <a:ext uri="{FF2B5EF4-FFF2-40B4-BE49-F238E27FC236}">
                  <a16:creationId xmlns:a16="http://schemas.microsoft.com/office/drawing/2014/main" id="{00000000-0008-0000-0400-0000E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526</xdr:row>
          <xdr:rowOff>85725</xdr:rowOff>
        </xdr:from>
        <xdr:to>
          <xdr:col>6</xdr:col>
          <xdr:colOff>933450</xdr:colOff>
          <xdr:row>526</xdr:row>
          <xdr:rowOff>304800</xdr:rowOff>
        </xdr:to>
        <xdr:sp macro="" textlink="">
          <xdr:nvSpPr>
            <xdr:cNvPr id="80353" name="Drop Down 1505" hidden="1">
              <a:extLst>
                <a:ext uri="{63B3BB69-23CF-44E3-9099-C40C66FF867C}">
                  <a14:compatExt spid="_x0000_s80353"/>
                </a:ext>
                <a:ext uri="{FF2B5EF4-FFF2-40B4-BE49-F238E27FC236}">
                  <a16:creationId xmlns:a16="http://schemas.microsoft.com/office/drawing/2014/main" id="{00000000-0008-0000-0400-0000E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527</xdr:row>
          <xdr:rowOff>85725</xdr:rowOff>
        </xdr:from>
        <xdr:to>
          <xdr:col>6</xdr:col>
          <xdr:colOff>933450</xdr:colOff>
          <xdr:row>527</xdr:row>
          <xdr:rowOff>304800</xdr:rowOff>
        </xdr:to>
        <xdr:sp macro="" textlink="">
          <xdr:nvSpPr>
            <xdr:cNvPr id="80354" name="Drop Down 1506" hidden="1">
              <a:extLst>
                <a:ext uri="{63B3BB69-23CF-44E3-9099-C40C66FF867C}">
                  <a14:compatExt spid="_x0000_s80354"/>
                </a:ext>
                <a:ext uri="{FF2B5EF4-FFF2-40B4-BE49-F238E27FC236}">
                  <a16:creationId xmlns:a16="http://schemas.microsoft.com/office/drawing/2014/main" id="{00000000-0008-0000-0400-0000E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544</xdr:row>
          <xdr:rowOff>85725</xdr:rowOff>
        </xdr:from>
        <xdr:to>
          <xdr:col>6</xdr:col>
          <xdr:colOff>933450</xdr:colOff>
          <xdr:row>544</xdr:row>
          <xdr:rowOff>304800</xdr:rowOff>
        </xdr:to>
        <xdr:sp macro="" textlink="">
          <xdr:nvSpPr>
            <xdr:cNvPr id="80355" name="Drop Down 1507" hidden="1">
              <a:extLst>
                <a:ext uri="{63B3BB69-23CF-44E3-9099-C40C66FF867C}">
                  <a14:compatExt spid="_x0000_s80355"/>
                </a:ext>
                <a:ext uri="{FF2B5EF4-FFF2-40B4-BE49-F238E27FC236}">
                  <a16:creationId xmlns:a16="http://schemas.microsoft.com/office/drawing/2014/main" id="{00000000-0008-0000-0400-0000E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545</xdr:row>
          <xdr:rowOff>85725</xdr:rowOff>
        </xdr:from>
        <xdr:to>
          <xdr:col>6</xdr:col>
          <xdr:colOff>933450</xdr:colOff>
          <xdr:row>545</xdr:row>
          <xdr:rowOff>304800</xdr:rowOff>
        </xdr:to>
        <xdr:sp macro="" textlink="">
          <xdr:nvSpPr>
            <xdr:cNvPr id="80356" name="Drop Down 1508" hidden="1">
              <a:extLst>
                <a:ext uri="{63B3BB69-23CF-44E3-9099-C40C66FF867C}">
                  <a14:compatExt spid="_x0000_s80356"/>
                </a:ext>
                <a:ext uri="{FF2B5EF4-FFF2-40B4-BE49-F238E27FC236}">
                  <a16:creationId xmlns:a16="http://schemas.microsoft.com/office/drawing/2014/main" id="{00000000-0008-0000-0400-0000E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546</xdr:row>
          <xdr:rowOff>85725</xdr:rowOff>
        </xdr:from>
        <xdr:to>
          <xdr:col>6</xdr:col>
          <xdr:colOff>933450</xdr:colOff>
          <xdr:row>546</xdr:row>
          <xdr:rowOff>304800</xdr:rowOff>
        </xdr:to>
        <xdr:sp macro="" textlink="">
          <xdr:nvSpPr>
            <xdr:cNvPr id="80357" name="Drop Down 1509" hidden="1">
              <a:extLst>
                <a:ext uri="{63B3BB69-23CF-44E3-9099-C40C66FF867C}">
                  <a14:compatExt spid="_x0000_s80357"/>
                </a:ext>
                <a:ext uri="{FF2B5EF4-FFF2-40B4-BE49-F238E27FC236}">
                  <a16:creationId xmlns:a16="http://schemas.microsoft.com/office/drawing/2014/main" id="{00000000-0008-0000-0400-0000E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547</xdr:row>
          <xdr:rowOff>85725</xdr:rowOff>
        </xdr:from>
        <xdr:to>
          <xdr:col>6</xdr:col>
          <xdr:colOff>933450</xdr:colOff>
          <xdr:row>547</xdr:row>
          <xdr:rowOff>304800</xdr:rowOff>
        </xdr:to>
        <xdr:sp macro="" textlink="">
          <xdr:nvSpPr>
            <xdr:cNvPr id="80358" name="Drop Down 1510" hidden="1">
              <a:extLst>
                <a:ext uri="{63B3BB69-23CF-44E3-9099-C40C66FF867C}">
                  <a14:compatExt spid="_x0000_s80358"/>
                </a:ext>
                <a:ext uri="{FF2B5EF4-FFF2-40B4-BE49-F238E27FC236}">
                  <a16:creationId xmlns:a16="http://schemas.microsoft.com/office/drawing/2014/main" id="{00000000-0008-0000-0400-0000E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548</xdr:row>
          <xdr:rowOff>85725</xdr:rowOff>
        </xdr:from>
        <xdr:to>
          <xdr:col>6</xdr:col>
          <xdr:colOff>933450</xdr:colOff>
          <xdr:row>548</xdr:row>
          <xdr:rowOff>304800</xdr:rowOff>
        </xdr:to>
        <xdr:sp macro="" textlink="">
          <xdr:nvSpPr>
            <xdr:cNvPr id="80359" name="Drop Down 1511" hidden="1">
              <a:extLst>
                <a:ext uri="{63B3BB69-23CF-44E3-9099-C40C66FF867C}">
                  <a14:compatExt spid="_x0000_s80359"/>
                </a:ext>
                <a:ext uri="{FF2B5EF4-FFF2-40B4-BE49-F238E27FC236}">
                  <a16:creationId xmlns:a16="http://schemas.microsoft.com/office/drawing/2014/main" id="{00000000-0008-0000-0400-0000E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552</xdr:row>
          <xdr:rowOff>85725</xdr:rowOff>
        </xdr:from>
        <xdr:to>
          <xdr:col>6</xdr:col>
          <xdr:colOff>933450</xdr:colOff>
          <xdr:row>552</xdr:row>
          <xdr:rowOff>304800</xdr:rowOff>
        </xdr:to>
        <xdr:sp macro="" textlink="">
          <xdr:nvSpPr>
            <xdr:cNvPr id="80360" name="Drop Down 1512" hidden="1">
              <a:extLst>
                <a:ext uri="{63B3BB69-23CF-44E3-9099-C40C66FF867C}">
                  <a14:compatExt spid="_x0000_s80360"/>
                </a:ext>
                <a:ext uri="{FF2B5EF4-FFF2-40B4-BE49-F238E27FC236}">
                  <a16:creationId xmlns:a16="http://schemas.microsoft.com/office/drawing/2014/main" id="{00000000-0008-0000-0400-0000E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553</xdr:row>
          <xdr:rowOff>180975</xdr:rowOff>
        </xdr:from>
        <xdr:to>
          <xdr:col>6</xdr:col>
          <xdr:colOff>933450</xdr:colOff>
          <xdr:row>553</xdr:row>
          <xdr:rowOff>400050</xdr:rowOff>
        </xdr:to>
        <xdr:sp macro="" textlink="">
          <xdr:nvSpPr>
            <xdr:cNvPr id="80361" name="Drop Down 1513" hidden="1">
              <a:extLst>
                <a:ext uri="{63B3BB69-23CF-44E3-9099-C40C66FF867C}">
                  <a14:compatExt spid="_x0000_s80361"/>
                </a:ext>
                <a:ext uri="{FF2B5EF4-FFF2-40B4-BE49-F238E27FC236}">
                  <a16:creationId xmlns:a16="http://schemas.microsoft.com/office/drawing/2014/main" id="{00000000-0008-0000-0400-0000E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554</xdr:row>
          <xdr:rowOff>180975</xdr:rowOff>
        </xdr:from>
        <xdr:to>
          <xdr:col>6</xdr:col>
          <xdr:colOff>933450</xdr:colOff>
          <xdr:row>554</xdr:row>
          <xdr:rowOff>400050</xdr:rowOff>
        </xdr:to>
        <xdr:sp macro="" textlink="">
          <xdr:nvSpPr>
            <xdr:cNvPr id="80362" name="Drop Down 1514" hidden="1">
              <a:extLst>
                <a:ext uri="{63B3BB69-23CF-44E3-9099-C40C66FF867C}">
                  <a14:compatExt spid="_x0000_s80362"/>
                </a:ext>
                <a:ext uri="{FF2B5EF4-FFF2-40B4-BE49-F238E27FC236}">
                  <a16:creationId xmlns:a16="http://schemas.microsoft.com/office/drawing/2014/main" id="{00000000-0008-0000-0400-0000E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561</xdr:row>
          <xdr:rowOff>85725</xdr:rowOff>
        </xdr:from>
        <xdr:to>
          <xdr:col>6</xdr:col>
          <xdr:colOff>933450</xdr:colOff>
          <xdr:row>561</xdr:row>
          <xdr:rowOff>304800</xdr:rowOff>
        </xdr:to>
        <xdr:sp macro="" textlink="">
          <xdr:nvSpPr>
            <xdr:cNvPr id="80363" name="Drop Down 1515" hidden="1">
              <a:extLst>
                <a:ext uri="{63B3BB69-23CF-44E3-9099-C40C66FF867C}">
                  <a14:compatExt spid="_x0000_s80363"/>
                </a:ext>
                <a:ext uri="{FF2B5EF4-FFF2-40B4-BE49-F238E27FC236}">
                  <a16:creationId xmlns:a16="http://schemas.microsoft.com/office/drawing/2014/main" id="{00000000-0008-0000-0400-0000E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562</xdr:row>
          <xdr:rowOff>85725</xdr:rowOff>
        </xdr:from>
        <xdr:to>
          <xdr:col>6</xdr:col>
          <xdr:colOff>933450</xdr:colOff>
          <xdr:row>562</xdr:row>
          <xdr:rowOff>304800</xdr:rowOff>
        </xdr:to>
        <xdr:sp macro="" textlink="">
          <xdr:nvSpPr>
            <xdr:cNvPr id="80364" name="Drop Down 1516" hidden="1">
              <a:extLst>
                <a:ext uri="{63B3BB69-23CF-44E3-9099-C40C66FF867C}">
                  <a14:compatExt spid="_x0000_s80364"/>
                </a:ext>
                <a:ext uri="{FF2B5EF4-FFF2-40B4-BE49-F238E27FC236}">
                  <a16:creationId xmlns:a16="http://schemas.microsoft.com/office/drawing/2014/main" id="{00000000-0008-0000-0400-0000E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563</xdr:row>
          <xdr:rowOff>85725</xdr:rowOff>
        </xdr:from>
        <xdr:to>
          <xdr:col>6</xdr:col>
          <xdr:colOff>933450</xdr:colOff>
          <xdr:row>563</xdr:row>
          <xdr:rowOff>304800</xdr:rowOff>
        </xdr:to>
        <xdr:sp macro="" textlink="">
          <xdr:nvSpPr>
            <xdr:cNvPr id="80365" name="Drop Down 1517" hidden="1">
              <a:extLst>
                <a:ext uri="{63B3BB69-23CF-44E3-9099-C40C66FF867C}">
                  <a14:compatExt spid="_x0000_s80365"/>
                </a:ext>
                <a:ext uri="{FF2B5EF4-FFF2-40B4-BE49-F238E27FC236}">
                  <a16:creationId xmlns:a16="http://schemas.microsoft.com/office/drawing/2014/main" id="{00000000-0008-0000-0400-0000E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564</xdr:row>
          <xdr:rowOff>85725</xdr:rowOff>
        </xdr:from>
        <xdr:to>
          <xdr:col>6</xdr:col>
          <xdr:colOff>933450</xdr:colOff>
          <xdr:row>564</xdr:row>
          <xdr:rowOff>304800</xdr:rowOff>
        </xdr:to>
        <xdr:sp macro="" textlink="">
          <xdr:nvSpPr>
            <xdr:cNvPr id="80366" name="Drop Down 1518" hidden="1">
              <a:extLst>
                <a:ext uri="{63B3BB69-23CF-44E3-9099-C40C66FF867C}">
                  <a14:compatExt spid="_x0000_s80366"/>
                </a:ext>
                <a:ext uri="{FF2B5EF4-FFF2-40B4-BE49-F238E27FC236}">
                  <a16:creationId xmlns:a16="http://schemas.microsoft.com/office/drawing/2014/main" id="{00000000-0008-0000-0400-0000E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565</xdr:row>
          <xdr:rowOff>85725</xdr:rowOff>
        </xdr:from>
        <xdr:to>
          <xdr:col>6</xdr:col>
          <xdr:colOff>933450</xdr:colOff>
          <xdr:row>565</xdr:row>
          <xdr:rowOff>304800</xdr:rowOff>
        </xdr:to>
        <xdr:sp macro="" textlink="">
          <xdr:nvSpPr>
            <xdr:cNvPr id="80367" name="Drop Down 1519" hidden="1">
              <a:extLst>
                <a:ext uri="{63B3BB69-23CF-44E3-9099-C40C66FF867C}">
                  <a14:compatExt spid="_x0000_s80367"/>
                </a:ext>
                <a:ext uri="{FF2B5EF4-FFF2-40B4-BE49-F238E27FC236}">
                  <a16:creationId xmlns:a16="http://schemas.microsoft.com/office/drawing/2014/main" id="{00000000-0008-0000-0400-0000E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566</xdr:row>
          <xdr:rowOff>85725</xdr:rowOff>
        </xdr:from>
        <xdr:to>
          <xdr:col>6</xdr:col>
          <xdr:colOff>933450</xdr:colOff>
          <xdr:row>566</xdr:row>
          <xdr:rowOff>304800</xdr:rowOff>
        </xdr:to>
        <xdr:sp macro="" textlink="">
          <xdr:nvSpPr>
            <xdr:cNvPr id="80368" name="Drop Down 1520" hidden="1">
              <a:extLst>
                <a:ext uri="{63B3BB69-23CF-44E3-9099-C40C66FF867C}">
                  <a14:compatExt spid="_x0000_s80368"/>
                </a:ext>
                <a:ext uri="{FF2B5EF4-FFF2-40B4-BE49-F238E27FC236}">
                  <a16:creationId xmlns:a16="http://schemas.microsoft.com/office/drawing/2014/main" id="{00000000-0008-0000-0400-0000F0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567</xdr:row>
          <xdr:rowOff>85725</xdr:rowOff>
        </xdr:from>
        <xdr:to>
          <xdr:col>6</xdr:col>
          <xdr:colOff>933450</xdr:colOff>
          <xdr:row>567</xdr:row>
          <xdr:rowOff>304800</xdr:rowOff>
        </xdr:to>
        <xdr:sp macro="" textlink="">
          <xdr:nvSpPr>
            <xdr:cNvPr id="80369" name="Drop Down 1521" hidden="1">
              <a:extLst>
                <a:ext uri="{63B3BB69-23CF-44E3-9099-C40C66FF867C}">
                  <a14:compatExt spid="_x0000_s80369"/>
                </a:ext>
                <a:ext uri="{FF2B5EF4-FFF2-40B4-BE49-F238E27FC236}">
                  <a16:creationId xmlns:a16="http://schemas.microsoft.com/office/drawing/2014/main" id="{00000000-0008-0000-0400-0000F1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568</xdr:row>
          <xdr:rowOff>85725</xdr:rowOff>
        </xdr:from>
        <xdr:to>
          <xdr:col>6</xdr:col>
          <xdr:colOff>933450</xdr:colOff>
          <xdr:row>568</xdr:row>
          <xdr:rowOff>304800</xdr:rowOff>
        </xdr:to>
        <xdr:sp macro="" textlink="">
          <xdr:nvSpPr>
            <xdr:cNvPr id="80370" name="Drop Down 1522" hidden="1">
              <a:extLst>
                <a:ext uri="{63B3BB69-23CF-44E3-9099-C40C66FF867C}">
                  <a14:compatExt spid="_x0000_s80370"/>
                </a:ext>
                <a:ext uri="{FF2B5EF4-FFF2-40B4-BE49-F238E27FC236}">
                  <a16:creationId xmlns:a16="http://schemas.microsoft.com/office/drawing/2014/main" id="{00000000-0008-0000-0400-0000F2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569</xdr:row>
          <xdr:rowOff>85725</xdr:rowOff>
        </xdr:from>
        <xdr:to>
          <xdr:col>6</xdr:col>
          <xdr:colOff>933450</xdr:colOff>
          <xdr:row>569</xdr:row>
          <xdr:rowOff>304800</xdr:rowOff>
        </xdr:to>
        <xdr:sp macro="" textlink="">
          <xdr:nvSpPr>
            <xdr:cNvPr id="80371" name="Drop Down 1523" hidden="1">
              <a:extLst>
                <a:ext uri="{63B3BB69-23CF-44E3-9099-C40C66FF867C}">
                  <a14:compatExt spid="_x0000_s80371"/>
                </a:ext>
                <a:ext uri="{FF2B5EF4-FFF2-40B4-BE49-F238E27FC236}">
                  <a16:creationId xmlns:a16="http://schemas.microsoft.com/office/drawing/2014/main" id="{00000000-0008-0000-0400-0000F3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571</xdr:row>
          <xdr:rowOff>85725</xdr:rowOff>
        </xdr:from>
        <xdr:to>
          <xdr:col>6</xdr:col>
          <xdr:colOff>933450</xdr:colOff>
          <xdr:row>571</xdr:row>
          <xdr:rowOff>304800</xdr:rowOff>
        </xdr:to>
        <xdr:sp macro="" textlink="">
          <xdr:nvSpPr>
            <xdr:cNvPr id="80372" name="Drop Down 1524" hidden="1">
              <a:extLst>
                <a:ext uri="{63B3BB69-23CF-44E3-9099-C40C66FF867C}">
                  <a14:compatExt spid="_x0000_s80372"/>
                </a:ext>
                <a:ext uri="{FF2B5EF4-FFF2-40B4-BE49-F238E27FC236}">
                  <a16:creationId xmlns:a16="http://schemas.microsoft.com/office/drawing/2014/main" id="{00000000-0008-0000-0400-0000F4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572</xdr:row>
          <xdr:rowOff>85725</xdr:rowOff>
        </xdr:from>
        <xdr:to>
          <xdr:col>6</xdr:col>
          <xdr:colOff>933450</xdr:colOff>
          <xdr:row>572</xdr:row>
          <xdr:rowOff>304800</xdr:rowOff>
        </xdr:to>
        <xdr:sp macro="" textlink="">
          <xdr:nvSpPr>
            <xdr:cNvPr id="80373" name="Drop Down 1525" hidden="1">
              <a:extLst>
                <a:ext uri="{63B3BB69-23CF-44E3-9099-C40C66FF867C}">
                  <a14:compatExt spid="_x0000_s80373"/>
                </a:ext>
                <a:ext uri="{FF2B5EF4-FFF2-40B4-BE49-F238E27FC236}">
                  <a16:creationId xmlns:a16="http://schemas.microsoft.com/office/drawing/2014/main" id="{00000000-0008-0000-0400-0000F5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573</xdr:row>
          <xdr:rowOff>85725</xdr:rowOff>
        </xdr:from>
        <xdr:to>
          <xdr:col>6</xdr:col>
          <xdr:colOff>933450</xdr:colOff>
          <xdr:row>573</xdr:row>
          <xdr:rowOff>304800</xdr:rowOff>
        </xdr:to>
        <xdr:sp macro="" textlink="">
          <xdr:nvSpPr>
            <xdr:cNvPr id="80374" name="Drop Down 1526" hidden="1">
              <a:extLst>
                <a:ext uri="{63B3BB69-23CF-44E3-9099-C40C66FF867C}">
                  <a14:compatExt spid="_x0000_s80374"/>
                </a:ext>
                <a:ext uri="{FF2B5EF4-FFF2-40B4-BE49-F238E27FC236}">
                  <a16:creationId xmlns:a16="http://schemas.microsoft.com/office/drawing/2014/main" id="{00000000-0008-0000-0400-0000F6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574</xdr:row>
          <xdr:rowOff>85725</xdr:rowOff>
        </xdr:from>
        <xdr:to>
          <xdr:col>6</xdr:col>
          <xdr:colOff>933450</xdr:colOff>
          <xdr:row>574</xdr:row>
          <xdr:rowOff>304800</xdr:rowOff>
        </xdr:to>
        <xdr:sp macro="" textlink="">
          <xdr:nvSpPr>
            <xdr:cNvPr id="80375" name="Drop Down 1527" hidden="1">
              <a:extLst>
                <a:ext uri="{63B3BB69-23CF-44E3-9099-C40C66FF867C}">
                  <a14:compatExt spid="_x0000_s80375"/>
                </a:ext>
                <a:ext uri="{FF2B5EF4-FFF2-40B4-BE49-F238E27FC236}">
                  <a16:creationId xmlns:a16="http://schemas.microsoft.com/office/drawing/2014/main" id="{00000000-0008-0000-0400-0000F7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575</xdr:row>
          <xdr:rowOff>85725</xdr:rowOff>
        </xdr:from>
        <xdr:to>
          <xdr:col>6</xdr:col>
          <xdr:colOff>933450</xdr:colOff>
          <xdr:row>575</xdr:row>
          <xdr:rowOff>304800</xdr:rowOff>
        </xdr:to>
        <xdr:sp macro="" textlink="">
          <xdr:nvSpPr>
            <xdr:cNvPr id="80376" name="Drop Down 1528" hidden="1">
              <a:extLst>
                <a:ext uri="{63B3BB69-23CF-44E3-9099-C40C66FF867C}">
                  <a14:compatExt spid="_x0000_s80376"/>
                </a:ext>
                <a:ext uri="{FF2B5EF4-FFF2-40B4-BE49-F238E27FC236}">
                  <a16:creationId xmlns:a16="http://schemas.microsoft.com/office/drawing/2014/main" id="{00000000-0008-0000-0400-0000F8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582</xdr:row>
          <xdr:rowOff>85725</xdr:rowOff>
        </xdr:from>
        <xdr:to>
          <xdr:col>6</xdr:col>
          <xdr:colOff>933450</xdr:colOff>
          <xdr:row>582</xdr:row>
          <xdr:rowOff>304800</xdr:rowOff>
        </xdr:to>
        <xdr:sp macro="" textlink="">
          <xdr:nvSpPr>
            <xdr:cNvPr id="80377" name="Drop Down 1529" hidden="1">
              <a:extLst>
                <a:ext uri="{63B3BB69-23CF-44E3-9099-C40C66FF867C}">
                  <a14:compatExt spid="_x0000_s80377"/>
                </a:ext>
                <a:ext uri="{FF2B5EF4-FFF2-40B4-BE49-F238E27FC236}">
                  <a16:creationId xmlns:a16="http://schemas.microsoft.com/office/drawing/2014/main" id="{00000000-0008-0000-0400-0000F9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583</xdr:row>
          <xdr:rowOff>85725</xdr:rowOff>
        </xdr:from>
        <xdr:to>
          <xdr:col>6</xdr:col>
          <xdr:colOff>933450</xdr:colOff>
          <xdr:row>583</xdr:row>
          <xdr:rowOff>304800</xdr:rowOff>
        </xdr:to>
        <xdr:sp macro="" textlink="">
          <xdr:nvSpPr>
            <xdr:cNvPr id="80378" name="Drop Down 1530" hidden="1">
              <a:extLst>
                <a:ext uri="{63B3BB69-23CF-44E3-9099-C40C66FF867C}">
                  <a14:compatExt spid="_x0000_s80378"/>
                </a:ext>
                <a:ext uri="{FF2B5EF4-FFF2-40B4-BE49-F238E27FC236}">
                  <a16:creationId xmlns:a16="http://schemas.microsoft.com/office/drawing/2014/main" id="{00000000-0008-0000-0400-0000FA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584</xdr:row>
          <xdr:rowOff>85725</xdr:rowOff>
        </xdr:from>
        <xdr:to>
          <xdr:col>6</xdr:col>
          <xdr:colOff>933450</xdr:colOff>
          <xdr:row>584</xdr:row>
          <xdr:rowOff>304800</xdr:rowOff>
        </xdr:to>
        <xdr:sp macro="" textlink="">
          <xdr:nvSpPr>
            <xdr:cNvPr id="80379" name="Drop Down 1531" hidden="1">
              <a:extLst>
                <a:ext uri="{63B3BB69-23CF-44E3-9099-C40C66FF867C}">
                  <a14:compatExt spid="_x0000_s80379"/>
                </a:ext>
                <a:ext uri="{FF2B5EF4-FFF2-40B4-BE49-F238E27FC236}">
                  <a16:creationId xmlns:a16="http://schemas.microsoft.com/office/drawing/2014/main" id="{00000000-0008-0000-0400-0000FB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585</xdr:row>
          <xdr:rowOff>85725</xdr:rowOff>
        </xdr:from>
        <xdr:to>
          <xdr:col>6</xdr:col>
          <xdr:colOff>933450</xdr:colOff>
          <xdr:row>585</xdr:row>
          <xdr:rowOff>304800</xdr:rowOff>
        </xdr:to>
        <xdr:sp macro="" textlink="">
          <xdr:nvSpPr>
            <xdr:cNvPr id="80380" name="Drop Down 1532" hidden="1">
              <a:extLst>
                <a:ext uri="{63B3BB69-23CF-44E3-9099-C40C66FF867C}">
                  <a14:compatExt spid="_x0000_s80380"/>
                </a:ext>
                <a:ext uri="{FF2B5EF4-FFF2-40B4-BE49-F238E27FC236}">
                  <a16:creationId xmlns:a16="http://schemas.microsoft.com/office/drawing/2014/main" id="{00000000-0008-0000-0400-0000FC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587</xdr:row>
          <xdr:rowOff>85725</xdr:rowOff>
        </xdr:from>
        <xdr:to>
          <xdr:col>6</xdr:col>
          <xdr:colOff>933450</xdr:colOff>
          <xdr:row>587</xdr:row>
          <xdr:rowOff>304800</xdr:rowOff>
        </xdr:to>
        <xdr:sp macro="" textlink="">
          <xdr:nvSpPr>
            <xdr:cNvPr id="80381" name="Drop Down 1533" hidden="1">
              <a:extLst>
                <a:ext uri="{63B3BB69-23CF-44E3-9099-C40C66FF867C}">
                  <a14:compatExt spid="_x0000_s80381"/>
                </a:ext>
                <a:ext uri="{FF2B5EF4-FFF2-40B4-BE49-F238E27FC236}">
                  <a16:creationId xmlns:a16="http://schemas.microsoft.com/office/drawing/2014/main" id="{00000000-0008-0000-0400-0000FD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588</xdr:row>
          <xdr:rowOff>85725</xdr:rowOff>
        </xdr:from>
        <xdr:to>
          <xdr:col>6</xdr:col>
          <xdr:colOff>933450</xdr:colOff>
          <xdr:row>588</xdr:row>
          <xdr:rowOff>304800</xdr:rowOff>
        </xdr:to>
        <xdr:sp macro="" textlink="">
          <xdr:nvSpPr>
            <xdr:cNvPr id="80382" name="Drop Down 1534" hidden="1">
              <a:extLst>
                <a:ext uri="{63B3BB69-23CF-44E3-9099-C40C66FF867C}">
                  <a14:compatExt spid="_x0000_s80382"/>
                </a:ext>
                <a:ext uri="{FF2B5EF4-FFF2-40B4-BE49-F238E27FC236}">
                  <a16:creationId xmlns:a16="http://schemas.microsoft.com/office/drawing/2014/main" id="{00000000-0008-0000-0400-0000FE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590</xdr:row>
          <xdr:rowOff>85725</xdr:rowOff>
        </xdr:from>
        <xdr:to>
          <xdr:col>6</xdr:col>
          <xdr:colOff>933450</xdr:colOff>
          <xdr:row>590</xdr:row>
          <xdr:rowOff>304800</xdr:rowOff>
        </xdr:to>
        <xdr:sp macro="" textlink="">
          <xdr:nvSpPr>
            <xdr:cNvPr id="80383" name="Drop Down 1535" hidden="1">
              <a:extLst>
                <a:ext uri="{63B3BB69-23CF-44E3-9099-C40C66FF867C}">
                  <a14:compatExt spid="_x0000_s80383"/>
                </a:ext>
                <a:ext uri="{FF2B5EF4-FFF2-40B4-BE49-F238E27FC236}">
                  <a16:creationId xmlns:a16="http://schemas.microsoft.com/office/drawing/2014/main" id="{00000000-0008-0000-0400-0000FF39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591</xdr:row>
          <xdr:rowOff>85725</xdr:rowOff>
        </xdr:from>
        <xdr:to>
          <xdr:col>6</xdr:col>
          <xdr:colOff>933450</xdr:colOff>
          <xdr:row>591</xdr:row>
          <xdr:rowOff>304800</xdr:rowOff>
        </xdr:to>
        <xdr:sp macro="" textlink="">
          <xdr:nvSpPr>
            <xdr:cNvPr id="80384" name="Drop Down 1536" hidden="1">
              <a:extLst>
                <a:ext uri="{63B3BB69-23CF-44E3-9099-C40C66FF867C}">
                  <a14:compatExt spid="_x0000_s80384"/>
                </a:ext>
                <a:ext uri="{FF2B5EF4-FFF2-40B4-BE49-F238E27FC236}">
                  <a16:creationId xmlns:a16="http://schemas.microsoft.com/office/drawing/2014/main" id="{00000000-0008-0000-0400-000000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594</xdr:row>
          <xdr:rowOff>180975</xdr:rowOff>
        </xdr:from>
        <xdr:to>
          <xdr:col>6</xdr:col>
          <xdr:colOff>933450</xdr:colOff>
          <xdr:row>594</xdr:row>
          <xdr:rowOff>400050</xdr:rowOff>
        </xdr:to>
        <xdr:sp macro="" textlink="">
          <xdr:nvSpPr>
            <xdr:cNvPr id="80385" name="Drop Down 1537" hidden="1">
              <a:extLst>
                <a:ext uri="{63B3BB69-23CF-44E3-9099-C40C66FF867C}">
                  <a14:compatExt spid="_x0000_s80385"/>
                </a:ext>
                <a:ext uri="{FF2B5EF4-FFF2-40B4-BE49-F238E27FC236}">
                  <a16:creationId xmlns:a16="http://schemas.microsoft.com/office/drawing/2014/main" id="{00000000-0008-0000-0400-000001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595</xdr:row>
          <xdr:rowOff>85725</xdr:rowOff>
        </xdr:from>
        <xdr:to>
          <xdr:col>6</xdr:col>
          <xdr:colOff>933450</xdr:colOff>
          <xdr:row>595</xdr:row>
          <xdr:rowOff>304800</xdr:rowOff>
        </xdr:to>
        <xdr:sp macro="" textlink="">
          <xdr:nvSpPr>
            <xdr:cNvPr id="80386" name="Drop Down 1538" hidden="1">
              <a:extLst>
                <a:ext uri="{63B3BB69-23CF-44E3-9099-C40C66FF867C}">
                  <a14:compatExt spid="_x0000_s80386"/>
                </a:ext>
                <a:ext uri="{FF2B5EF4-FFF2-40B4-BE49-F238E27FC236}">
                  <a16:creationId xmlns:a16="http://schemas.microsoft.com/office/drawing/2014/main" id="{00000000-0008-0000-0400-000002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597</xdr:row>
          <xdr:rowOff>85725</xdr:rowOff>
        </xdr:from>
        <xdr:to>
          <xdr:col>6</xdr:col>
          <xdr:colOff>933450</xdr:colOff>
          <xdr:row>597</xdr:row>
          <xdr:rowOff>304800</xdr:rowOff>
        </xdr:to>
        <xdr:sp macro="" textlink="">
          <xdr:nvSpPr>
            <xdr:cNvPr id="80387" name="Drop Down 1539" hidden="1">
              <a:extLst>
                <a:ext uri="{63B3BB69-23CF-44E3-9099-C40C66FF867C}">
                  <a14:compatExt spid="_x0000_s80387"/>
                </a:ext>
                <a:ext uri="{FF2B5EF4-FFF2-40B4-BE49-F238E27FC236}">
                  <a16:creationId xmlns:a16="http://schemas.microsoft.com/office/drawing/2014/main" id="{00000000-0008-0000-0400-000003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598</xdr:row>
          <xdr:rowOff>85725</xdr:rowOff>
        </xdr:from>
        <xdr:to>
          <xdr:col>6</xdr:col>
          <xdr:colOff>933450</xdr:colOff>
          <xdr:row>598</xdr:row>
          <xdr:rowOff>304800</xdr:rowOff>
        </xdr:to>
        <xdr:sp macro="" textlink="">
          <xdr:nvSpPr>
            <xdr:cNvPr id="80388" name="Drop Down 1540" hidden="1">
              <a:extLst>
                <a:ext uri="{63B3BB69-23CF-44E3-9099-C40C66FF867C}">
                  <a14:compatExt spid="_x0000_s80388"/>
                </a:ext>
                <a:ext uri="{FF2B5EF4-FFF2-40B4-BE49-F238E27FC236}">
                  <a16:creationId xmlns:a16="http://schemas.microsoft.com/office/drawing/2014/main" id="{00000000-0008-0000-0400-000004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600</xdr:row>
          <xdr:rowOff>85725</xdr:rowOff>
        </xdr:from>
        <xdr:to>
          <xdr:col>6</xdr:col>
          <xdr:colOff>933450</xdr:colOff>
          <xdr:row>600</xdr:row>
          <xdr:rowOff>304800</xdr:rowOff>
        </xdr:to>
        <xdr:sp macro="" textlink="">
          <xdr:nvSpPr>
            <xdr:cNvPr id="80389" name="Drop Down 1541" hidden="1">
              <a:extLst>
                <a:ext uri="{63B3BB69-23CF-44E3-9099-C40C66FF867C}">
                  <a14:compatExt spid="_x0000_s80389"/>
                </a:ext>
                <a:ext uri="{FF2B5EF4-FFF2-40B4-BE49-F238E27FC236}">
                  <a16:creationId xmlns:a16="http://schemas.microsoft.com/office/drawing/2014/main" id="{00000000-0008-0000-0400-000005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601</xdr:row>
          <xdr:rowOff>85725</xdr:rowOff>
        </xdr:from>
        <xdr:to>
          <xdr:col>6</xdr:col>
          <xdr:colOff>933450</xdr:colOff>
          <xdr:row>601</xdr:row>
          <xdr:rowOff>304800</xdr:rowOff>
        </xdr:to>
        <xdr:sp macro="" textlink="">
          <xdr:nvSpPr>
            <xdr:cNvPr id="80390" name="Drop Down 1542" hidden="1">
              <a:extLst>
                <a:ext uri="{63B3BB69-23CF-44E3-9099-C40C66FF867C}">
                  <a14:compatExt spid="_x0000_s80390"/>
                </a:ext>
                <a:ext uri="{FF2B5EF4-FFF2-40B4-BE49-F238E27FC236}">
                  <a16:creationId xmlns:a16="http://schemas.microsoft.com/office/drawing/2014/main" id="{00000000-0008-0000-0400-000006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602</xdr:row>
          <xdr:rowOff>85725</xdr:rowOff>
        </xdr:from>
        <xdr:to>
          <xdr:col>6</xdr:col>
          <xdr:colOff>933450</xdr:colOff>
          <xdr:row>602</xdr:row>
          <xdr:rowOff>304800</xdr:rowOff>
        </xdr:to>
        <xdr:sp macro="" textlink="">
          <xdr:nvSpPr>
            <xdr:cNvPr id="80391" name="Drop Down 1543" hidden="1">
              <a:extLst>
                <a:ext uri="{63B3BB69-23CF-44E3-9099-C40C66FF867C}">
                  <a14:compatExt spid="_x0000_s80391"/>
                </a:ext>
                <a:ext uri="{FF2B5EF4-FFF2-40B4-BE49-F238E27FC236}">
                  <a16:creationId xmlns:a16="http://schemas.microsoft.com/office/drawing/2014/main" id="{00000000-0008-0000-0400-000007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603</xdr:row>
          <xdr:rowOff>85725</xdr:rowOff>
        </xdr:from>
        <xdr:to>
          <xdr:col>6</xdr:col>
          <xdr:colOff>933450</xdr:colOff>
          <xdr:row>603</xdr:row>
          <xdr:rowOff>304800</xdr:rowOff>
        </xdr:to>
        <xdr:sp macro="" textlink="">
          <xdr:nvSpPr>
            <xdr:cNvPr id="80392" name="Drop Down 1544" hidden="1">
              <a:extLst>
                <a:ext uri="{63B3BB69-23CF-44E3-9099-C40C66FF867C}">
                  <a14:compatExt spid="_x0000_s80392"/>
                </a:ext>
                <a:ext uri="{FF2B5EF4-FFF2-40B4-BE49-F238E27FC236}">
                  <a16:creationId xmlns:a16="http://schemas.microsoft.com/office/drawing/2014/main" id="{00000000-0008-0000-0400-000008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607</xdr:row>
          <xdr:rowOff>85725</xdr:rowOff>
        </xdr:from>
        <xdr:to>
          <xdr:col>6</xdr:col>
          <xdr:colOff>933450</xdr:colOff>
          <xdr:row>607</xdr:row>
          <xdr:rowOff>304800</xdr:rowOff>
        </xdr:to>
        <xdr:sp macro="" textlink="">
          <xdr:nvSpPr>
            <xdr:cNvPr id="80393" name="Drop Down 1545" hidden="1">
              <a:extLst>
                <a:ext uri="{63B3BB69-23CF-44E3-9099-C40C66FF867C}">
                  <a14:compatExt spid="_x0000_s80393"/>
                </a:ext>
                <a:ext uri="{FF2B5EF4-FFF2-40B4-BE49-F238E27FC236}">
                  <a16:creationId xmlns:a16="http://schemas.microsoft.com/office/drawing/2014/main" id="{00000000-0008-0000-0400-000009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608</xdr:row>
          <xdr:rowOff>85725</xdr:rowOff>
        </xdr:from>
        <xdr:to>
          <xdr:col>6</xdr:col>
          <xdr:colOff>933450</xdr:colOff>
          <xdr:row>608</xdr:row>
          <xdr:rowOff>304800</xdr:rowOff>
        </xdr:to>
        <xdr:sp macro="" textlink="">
          <xdr:nvSpPr>
            <xdr:cNvPr id="80394" name="Drop Down 1546" hidden="1">
              <a:extLst>
                <a:ext uri="{63B3BB69-23CF-44E3-9099-C40C66FF867C}">
                  <a14:compatExt spid="_x0000_s80394"/>
                </a:ext>
                <a:ext uri="{FF2B5EF4-FFF2-40B4-BE49-F238E27FC236}">
                  <a16:creationId xmlns:a16="http://schemas.microsoft.com/office/drawing/2014/main" id="{00000000-0008-0000-0400-00000A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609</xdr:row>
          <xdr:rowOff>85725</xdr:rowOff>
        </xdr:from>
        <xdr:to>
          <xdr:col>6</xdr:col>
          <xdr:colOff>933450</xdr:colOff>
          <xdr:row>609</xdr:row>
          <xdr:rowOff>304800</xdr:rowOff>
        </xdr:to>
        <xdr:sp macro="" textlink="">
          <xdr:nvSpPr>
            <xdr:cNvPr id="80395" name="Drop Down 1547" hidden="1">
              <a:extLst>
                <a:ext uri="{63B3BB69-23CF-44E3-9099-C40C66FF867C}">
                  <a14:compatExt spid="_x0000_s80395"/>
                </a:ext>
                <a:ext uri="{FF2B5EF4-FFF2-40B4-BE49-F238E27FC236}">
                  <a16:creationId xmlns:a16="http://schemas.microsoft.com/office/drawing/2014/main" id="{00000000-0008-0000-0400-00000B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610</xdr:row>
          <xdr:rowOff>85725</xdr:rowOff>
        </xdr:from>
        <xdr:to>
          <xdr:col>6</xdr:col>
          <xdr:colOff>933450</xdr:colOff>
          <xdr:row>610</xdr:row>
          <xdr:rowOff>304800</xdr:rowOff>
        </xdr:to>
        <xdr:sp macro="" textlink="">
          <xdr:nvSpPr>
            <xdr:cNvPr id="80396" name="Drop Down 1548" hidden="1">
              <a:extLst>
                <a:ext uri="{63B3BB69-23CF-44E3-9099-C40C66FF867C}">
                  <a14:compatExt spid="_x0000_s80396"/>
                </a:ext>
                <a:ext uri="{FF2B5EF4-FFF2-40B4-BE49-F238E27FC236}">
                  <a16:creationId xmlns:a16="http://schemas.microsoft.com/office/drawing/2014/main" id="{00000000-0008-0000-0400-00000C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611</xdr:row>
          <xdr:rowOff>85725</xdr:rowOff>
        </xdr:from>
        <xdr:to>
          <xdr:col>6</xdr:col>
          <xdr:colOff>933450</xdr:colOff>
          <xdr:row>611</xdr:row>
          <xdr:rowOff>304800</xdr:rowOff>
        </xdr:to>
        <xdr:sp macro="" textlink="">
          <xdr:nvSpPr>
            <xdr:cNvPr id="80397" name="Drop Down 1549" hidden="1">
              <a:extLst>
                <a:ext uri="{63B3BB69-23CF-44E3-9099-C40C66FF867C}">
                  <a14:compatExt spid="_x0000_s80397"/>
                </a:ext>
                <a:ext uri="{FF2B5EF4-FFF2-40B4-BE49-F238E27FC236}">
                  <a16:creationId xmlns:a16="http://schemas.microsoft.com/office/drawing/2014/main" id="{00000000-0008-0000-0400-00000D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614</xdr:row>
          <xdr:rowOff>180975</xdr:rowOff>
        </xdr:from>
        <xdr:to>
          <xdr:col>6</xdr:col>
          <xdr:colOff>933450</xdr:colOff>
          <xdr:row>614</xdr:row>
          <xdr:rowOff>400050</xdr:rowOff>
        </xdr:to>
        <xdr:sp macro="" textlink="">
          <xdr:nvSpPr>
            <xdr:cNvPr id="80398" name="Drop Down 1550" hidden="1">
              <a:extLst>
                <a:ext uri="{63B3BB69-23CF-44E3-9099-C40C66FF867C}">
                  <a14:compatExt spid="_x0000_s80398"/>
                </a:ext>
                <a:ext uri="{FF2B5EF4-FFF2-40B4-BE49-F238E27FC236}">
                  <a16:creationId xmlns:a16="http://schemas.microsoft.com/office/drawing/2014/main" id="{00000000-0008-0000-0400-00000E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615</xdr:row>
          <xdr:rowOff>85725</xdr:rowOff>
        </xdr:from>
        <xdr:to>
          <xdr:col>6</xdr:col>
          <xdr:colOff>933450</xdr:colOff>
          <xdr:row>615</xdr:row>
          <xdr:rowOff>304800</xdr:rowOff>
        </xdr:to>
        <xdr:sp macro="" textlink="">
          <xdr:nvSpPr>
            <xdr:cNvPr id="80399" name="Drop Down 1551" hidden="1">
              <a:extLst>
                <a:ext uri="{63B3BB69-23CF-44E3-9099-C40C66FF867C}">
                  <a14:compatExt spid="_x0000_s80399"/>
                </a:ext>
                <a:ext uri="{FF2B5EF4-FFF2-40B4-BE49-F238E27FC236}">
                  <a16:creationId xmlns:a16="http://schemas.microsoft.com/office/drawing/2014/main" id="{00000000-0008-0000-0400-00000F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617</xdr:row>
          <xdr:rowOff>85725</xdr:rowOff>
        </xdr:from>
        <xdr:to>
          <xdr:col>6</xdr:col>
          <xdr:colOff>933450</xdr:colOff>
          <xdr:row>617</xdr:row>
          <xdr:rowOff>304800</xdr:rowOff>
        </xdr:to>
        <xdr:sp macro="" textlink="">
          <xdr:nvSpPr>
            <xdr:cNvPr id="80400" name="Drop Down 1552" hidden="1">
              <a:extLst>
                <a:ext uri="{63B3BB69-23CF-44E3-9099-C40C66FF867C}">
                  <a14:compatExt spid="_x0000_s80400"/>
                </a:ext>
                <a:ext uri="{FF2B5EF4-FFF2-40B4-BE49-F238E27FC236}">
                  <a16:creationId xmlns:a16="http://schemas.microsoft.com/office/drawing/2014/main" id="{00000000-0008-0000-0400-000010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618</xdr:row>
          <xdr:rowOff>85725</xdr:rowOff>
        </xdr:from>
        <xdr:to>
          <xdr:col>6</xdr:col>
          <xdr:colOff>933450</xdr:colOff>
          <xdr:row>618</xdr:row>
          <xdr:rowOff>304800</xdr:rowOff>
        </xdr:to>
        <xdr:sp macro="" textlink="">
          <xdr:nvSpPr>
            <xdr:cNvPr id="80401" name="Drop Down 1553" hidden="1">
              <a:extLst>
                <a:ext uri="{63B3BB69-23CF-44E3-9099-C40C66FF867C}">
                  <a14:compatExt spid="_x0000_s80401"/>
                </a:ext>
                <a:ext uri="{FF2B5EF4-FFF2-40B4-BE49-F238E27FC236}">
                  <a16:creationId xmlns:a16="http://schemas.microsoft.com/office/drawing/2014/main" id="{00000000-0008-0000-0400-000011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619</xdr:row>
          <xdr:rowOff>85725</xdr:rowOff>
        </xdr:from>
        <xdr:to>
          <xdr:col>6</xdr:col>
          <xdr:colOff>933450</xdr:colOff>
          <xdr:row>619</xdr:row>
          <xdr:rowOff>304800</xdr:rowOff>
        </xdr:to>
        <xdr:sp macro="" textlink="">
          <xdr:nvSpPr>
            <xdr:cNvPr id="80402" name="Drop Down 1554" hidden="1">
              <a:extLst>
                <a:ext uri="{63B3BB69-23CF-44E3-9099-C40C66FF867C}">
                  <a14:compatExt spid="_x0000_s80402"/>
                </a:ext>
                <a:ext uri="{FF2B5EF4-FFF2-40B4-BE49-F238E27FC236}">
                  <a16:creationId xmlns:a16="http://schemas.microsoft.com/office/drawing/2014/main" id="{00000000-0008-0000-0400-000012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620</xdr:row>
          <xdr:rowOff>85725</xdr:rowOff>
        </xdr:from>
        <xdr:to>
          <xdr:col>6</xdr:col>
          <xdr:colOff>933450</xdr:colOff>
          <xdr:row>620</xdr:row>
          <xdr:rowOff>304800</xdr:rowOff>
        </xdr:to>
        <xdr:sp macro="" textlink="">
          <xdr:nvSpPr>
            <xdr:cNvPr id="80403" name="Drop Down 1555" hidden="1">
              <a:extLst>
                <a:ext uri="{63B3BB69-23CF-44E3-9099-C40C66FF867C}">
                  <a14:compatExt spid="_x0000_s80403"/>
                </a:ext>
                <a:ext uri="{FF2B5EF4-FFF2-40B4-BE49-F238E27FC236}">
                  <a16:creationId xmlns:a16="http://schemas.microsoft.com/office/drawing/2014/main" id="{00000000-0008-0000-0400-000013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621</xdr:row>
          <xdr:rowOff>85725</xdr:rowOff>
        </xdr:from>
        <xdr:to>
          <xdr:col>6</xdr:col>
          <xdr:colOff>933450</xdr:colOff>
          <xdr:row>621</xdr:row>
          <xdr:rowOff>304800</xdr:rowOff>
        </xdr:to>
        <xdr:sp macro="" textlink="">
          <xdr:nvSpPr>
            <xdr:cNvPr id="80404" name="Drop Down 1556" hidden="1">
              <a:extLst>
                <a:ext uri="{63B3BB69-23CF-44E3-9099-C40C66FF867C}">
                  <a14:compatExt spid="_x0000_s80404"/>
                </a:ext>
                <a:ext uri="{FF2B5EF4-FFF2-40B4-BE49-F238E27FC236}">
                  <a16:creationId xmlns:a16="http://schemas.microsoft.com/office/drawing/2014/main" id="{00000000-0008-0000-0400-000014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623</xdr:row>
          <xdr:rowOff>85725</xdr:rowOff>
        </xdr:from>
        <xdr:to>
          <xdr:col>6</xdr:col>
          <xdr:colOff>933450</xdr:colOff>
          <xdr:row>623</xdr:row>
          <xdr:rowOff>304800</xdr:rowOff>
        </xdr:to>
        <xdr:sp macro="" textlink="">
          <xdr:nvSpPr>
            <xdr:cNvPr id="80405" name="Drop Down 1557" hidden="1">
              <a:extLst>
                <a:ext uri="{63B3BB69-23CF-44E3-9099-C40C66FF867C}">
                  <a14:compatExt spid="_x0000_s80405"/>
                </a:ext>
                <a:ext uri="{FF2B5EF4-FFF2-40B4-BE49-F238E27FC236}">
                  <a16:creationId xmlns:a16="http://schemas.microsoft.com/office/drawing/2014/main" id="{00000000-0008-0000-0400-000015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624</xdr:row>
          <xdr:rowOff>85725</xdr:rowOff>
        </xdr:from>
        <xdr:to>
          <xdr:col>6</xdr:col>
          <xdr:colOff>933450</xdr:colOff>
          <xdr:row>624</xdr:row>
          <xdr:rowOff>304800</xdr:rowOff>
        </xdr:to>
        <xdr:sp macro="" textlink="">
          <xdr:nvSpPr>
            <xdr:cNvPr id="80406" name="Drop Down 1558" hidden="1">
              <a:extLst>
                <a:ext uri="{63B3BB69-23CF-44E3-9099-C40C66FF867C}">
                  <a14:compatExt spid="_x0000_s80406"/>
                </a:ext>
                <a:ext uri="{FF2B5EF4-FFF2-40B4-BE49-F238E27FC236}">
                  <a16:creationId xmlns:a16="http://schemas.microsoft.com/office/drawing/2014/main" id="{00000000-0008-0000-0400-000016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630</xdr:row>
          <xdr:rowOff>85725</xdr:rowOff>
        </xdr:from>
        <xdr:to>
          <xdr:col>6</xdr:col>
          <xdr:colOff>933450</xdr:colOff>
          <xdr:row>630</xdr:row>
          <xdr:rowOff>304800</xdr:rowOff>
        </xdr:to>
        <xdr:sp macro="" textlink="">
          <xdr:nvSpPr>
            <xdr:cNvPr id="80407" name="Drop Down 1559" hidden="1">
              <a:extLst>
                <a:ext uri="{63B3BB69-23CF-44E3-9099-C40C66FF867C}">
                  <a14:compatExt spid="_x0000_s80407"/>
                </a:ext>
                <a:ext uri="{FF2B5EF4-FFF2-40B4-BE49-F238E27FC236}">
                  <a16:creationId xmlns:a16="http://schemas.microsoft.com/office/drawing/2014/main" id="{00000000-0008-0000-0400-000017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631</xdr:row>
          <xdr:rowOff>85725</xdr:rowOff>
        </xdr:from>
        <xdr:to>
          <xdr:col>6</xdr:col>
          <xdr:colOff>933450</xdr:colOff>
          <xdr:row>631</xdr:row>
          <xdr:rowOff>304800</xdr:rowOff>
        </xdr:to>
        <xdr:sp macro="" textlink="">
          <xdr:nvSpPr>
            <xdr:cNvPr id="80408" name="Drop Down 1560" hidden="1">
              <a:extLst>
                <a:ext uri="{63B3BB69-23CF-44E3-9099-C40C66FF867C}">
                  <a14:compatExt spid="_x0000_s80408"/>
                </a:ext>
                <a:ext uri="{FF2B5EF4-FFF2-40B4-BE49-F238E27FC236}">
                  <a16:creationId xmlns:a16="http://schemas.microsoft.com/office/drawing/2014/main" id="{00000000-0008-0000-0400-000018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632</xdr:row>
          <xdr:rowOff>180975</xdr:rowOff>
        </xdr:from>
        <xdr:to>
          <xdr:col>6</xdr:col>
          <xdr:colOff>933450</xdr:colOff>
          <xdr:row>632</xdr:row>
          <xdr:rowOff>400050</xdr:rowOff>
        </xdr:to>
        <xdr:sp macro="" textlink="">
          <xdr:nvSpPr>
            <xdr:cNvPr id="80409" name="Drop Down 1561" hidden="1">
              <a:extLst>
                <a:ext uri="{63B3BB69-23CF-44E3-9099-C40C66FF867C}">
                  <a14:compatExt spid="_x0000_s80409"/>
                </a:ext>
                <a:ext uri="{FF2B5EF4-FFF2-40B4-BE49-F238E27FC236}">
                  <a16:creationId xmlns:a16="http://schemas.microsoft.com/office/drawing/2014/main" id="{00000000-0008-0000-0400-000019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633</xdr:row>
          <xdr:rowOff>85725</xdr:rowOff>
        </xdr:from>
        <xdr:to>
          <xdr:col>6</xdr:col>
          <xdr:colOff>933450</xdr:colOff>
          <xdr:row>633</xdr:row>
          <xdr:rowOff>304800</xdr:rowOff>
        </xdr:to>
        <xdr:sp macro="" textlink="">
          <xdr:nvSpPr>
            <xdr:cNvPr id="80410" name="Drop Down 1562" hidden="1">
              <a:extLst>
                <a:ext uri="{63B3BB69-23CF-44E3-9099-C40C66FF867C}">
                  <a14:compatExt spid="_x0000_s80410"/>
                </a:ext>
                <a:ext uri="{FF2B5EF4-FFF2-40B4-BE49-F238E27FC236}">
                  <a16:creationId xmlns:a16="http://schemas.microsoft.com/office/drawing/2014/main" id="{00000000-0008-0000-0400-00001A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634</xdr:row>
          <xdr:rowOff>85725</xdr:rowOff>
        </xdr:from>
        <xdr:to>
          <xdr:col>6</xdr:col>
          <xdr:colOff>933450</xdr:colOff>
          <xdr:row>634</xdr:row>
          <xdr:rowOff>304800</xdr:rowOff>
        </xdr:to>
        <xdr:sp macro="" textlink="">
          <xdr:nvSpPr>
            <xdr:cNvPr id="80411" name="Drop Down 1563" hidden="1">
              <a:extLst>
                <a:ext uri="{63B3BB69-23CF-44E3-9099-C40C66FF867C}">
                  <a14:compatExt spid="_x0000_s80411"/>
                </a:ext>
                <a:ext uri="{FF2B5EF4-FFF2-40B4-BE49-F238E27FC236}">
                  <a16:creationId xmlns:a16="http://schemas.microsoft.com/office/drawing/2014/main" id="{00000000-0008-0000-0400-00001B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636</xdr:row>
          <xdr:rowOff>85725</xdr:rowOff>
        </xdr:from>
        <xdr:to>
          <xdr:col>6</xdr:col>
          <xdr:colOff>933450</xdr:colOff>
          <xdr:row>636</xdr:row>
          <xdr:rowOff>304800</xdr:rowOff>
        </xdr:to>
        <xdr:sp macro="" textlink="">
          <xdr:nvSpPr>
            <xdr:cNvPr id="80412" name="Drop Down 1564" hidden="1">
              <a:extLst>
                <a:ext uri="{63B3BB69-23CF-44E3-9099-C40C66FF867C}">
                  <a14:compatExt spid="_x0000_s80412"/>
                </a:ext>
                <a:ext uri="{FF2B5EF4-FFF2-40B4-BE49-F238E27FC236}">
                  <a16:creationId xmlns:a16="http://schemas.microsoft.com/office/drawing/2014/main" id="{00000000-0008-0000-0400-00001C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637</xdr:row>
          <xdr:rowOff>85725</xdr:rowOff>
        </xdr:from>
        <xdr:to>
          <xdr:col>6</xdr:col>
          <xdr:colOff>933450</xdr:colOff>
          <xdr:row>637</xdr:row>
          <xdr:rowOff>304800</xdr:rowOff>
        </xdr:to>
        <xdr:sp macro="" textlink="">
          <xdr:nvSpPr>
            <xdr:cNvPr id="80413" name="Drop Down 1565" hidden="1">
              <a:extLst>
                <a:ext uri="{63B3BB69-23CF-44E3-9099-C40C66FF867C}">
                  <a14:compatExt spid="_x0000_s80413"/>
                </a:ext>
                <a:ext uri="{FF2B5EF4-FFF2-40B4-BE49-F238E27FC236}">
                  <a16:creationId xmlns:a16="http://schemas.microsoft.com/office/drawing/2014/main" id="{00000000-0008-0000-0400-00001D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639</xdr:row>
          <xdr:rowOff>85725</xdr:rowOff>
        </xdr:from>
        <xdr:to>
          <xdr:col>6</xdr:col>
          <xdr:colOff>933450</xdr:colOff>
          <xdr:row>639</xdr:row>
          <xdr:rowOff>304800</xdr:rowOff>
        </xdr:to>
        <xdr:sp macro="" textlink="">
          <xdr:nvSpPr>
            <xdr:cNvPr id="80414" name="Drop Down 1566" hidden="1">
              <a:extLst>
                <a:ext uri="{63B3BB69-23CF-44E3-9099-C40C66FF867C}">
                  <a14:compatExt spid="_x0000_s80414"/>
                </a:ext>
                <a:ext uri="{FF2B5EF4-FFF2-40B4-BE49-F238E27FC236}">
                  <a16:creationId xmlns:a16="http://schemas.microsoft.com/office/drawing/2014/main" id="{00000000-0008-0000-0400-00001E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640</xdr:row>
          <xdr:rowOff>180975</xdr:rowOff>
        </xdr:from>
        <xdr:to>
          <xdr:col>6</xdr:col>
          <xdr:colOff>933450</xdr:colOff>
          <xdr:row>640</xdr:row>
          <xdr:rowOff>400050</xdr:rowOff>
        </xdr:to>
        <xdr:sp macro="" textlink="">
          <xdr:nvSpPr>
            <xdr:cNvPr id="80415" name="Drop Down 1567" hidden="1">
              <a:extLst>
                <a:ext uri="{63B3BB69-23CF-44E3-9099-C40C66FF867C}">
                  <a14:compatExt spid="_x0000_s80415"/>
                </a:ext>
                <a:ext uri="{FF2B5EF4-FFF2-40B4-BE49-F238E27FC236}">
                  <a16:creationId xmlns:a16="http://schemas.microsoft.com/office/drawing/2014/main" id="{00000000-0008-0000-0400-00001F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642</xdr:row>
          <xdr:rowOff>85725</xdr:rowOff>
        </xdr:from>
        <xdr:to>
          <xdr:col>6</xdr:col>
          <xdr:colOff>933450</xdr:colOff>
          <xdr:row>642</xdr:row>
          <xdr:rowOff>304800</xdr:rowOff>
        </xdr:to>
        <xdr:sp macro="" textlink="">
          <xdr:nvSpPr>
            <xdr:cNvPr id="80416" name="Drop Down 1568" hidden="1">
              <a:extLst>
                <a:ext uri="{63B3BB69-23CF-44E3-9099-C40C66FF867C}">
                  <a14:compatExt spid="_x0000_s80416"/>
                </a:ext>
                <a:ext uri="{FF2B5EF4-FFF2-40B4-BE49-F238E27FC236}">
                  <a16:creationId xmlns:a16="http://schemas.microsoft.com/office/drawing/2014/main" id="{00000000-0008-0000-0400-000020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643</xdr:row>
          <xdr:rowOff>180975</xdr:rowOff>
        </xdr:from>
        <xdr:to>
          <xdr:col>6</xdr:col>
          <xdr:colOff>933450</xdr:colOff>
          <xdr:row>643</xdr:row>
          <xdr:rowOff>400050</xdr:rowOff>
        </xdr:to>
        <xdr:sp macro="" textlink="">
          <xdr:nvSpPr>
            <xdr:cNvPr id="80417" name="Drop Down 1569" hidden="1">
              <a:extLst>
                <a:ext uri="{63B3BB69-23CF-44E3-9099-C40C66FF867C}">
                  <a14:compatExt spid="_x0000_s80417"/>
                </a:ext>
                <a:ext uri="{FF2B5EF4-FFF2-40B4-BE49-F238E27FC236}">
                  <a16:creationId xmlns:a16="http://schemas.microsoft.com/office/drawing/2014/main" id="{00000000-0008-0000-0400-000021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645</xdr:row>
          <xdr:rowOff>85725</xdr:rowOff>
        </xdr:from>
        <xdr:to>
          <xdr:col>6</xdr:col>
          <xdr:colOff>933450</xdr:colOff>
          <xdr:row>645</xdr:row>
          <xdr:rowOff>304800</xdr:rowOff>
        </xdr:to>
        <xdr:sp macro="" textlink="">
          <xdr:nvSpPr>
            <xdr:cNvPr id="80418" name="Drop Down 1570" hidden="1">
              <a:extLst>
                <a:ext uri="{63B3BB69-23CF-44E3-9099-C40C66FF867C}">
                  <a14:compatExt spid="_x0000_s80418"/>
                </a:ext>
                <a:ext uri="{FF2B5EF4-FFF2-40B4-BE49-F238E27FC236}">
                  <a16:creationId xmlns:a16="http://schemas.microsoft.com/office/drawing/2014/main" id="{00000000-0008-0000-0400-000022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646</xdr:row>
          <xdr:rowOff>85725</xdr:rowOff>
        </xdr:from>
        <xdr:to>
          <xdr:col>6</xdr:col>
          <xdr:colOff>933450</xdr:colOff>
          <xdr:row>646</xdr:row>
          <xdr:rowOff>304800</xdr:rowOff>
        </xdr:to>
        <xdr:sp macro="" textlink="">
          <xdr:nvSpPr>
            <xdr:cNvPr id="80419" name="Drop Down 1571" hidden="1">
              <a:extLst>
                <a:ext uri="{63B3BB69-23CF-44E3-9099-C40C66FF867C}">
                  <a14:compatExt spid="_x0000_s80419"/>
                </a:ext>
                <a:ext uri="{FF2B5EF4-FFF2-40B4-BE49-F238E27FC236}">
                  <a16:creationId xmlns:a16="http://schemas.microsoft.com/office/drawing/2014/main" id="{00000000-0008-0000-0400-000023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647</xdr:row>
          <xdr:rowOff>85725</xdr:rowOff>
        </xdr:from>
        <xdr:to>
          <xdr:col>6</xdr:col>
          <xdr:colOff>933450</xdr:colOff>
          <xdr:row>647</xdr:row>
          <xdr:rowOff>304800</xdr:rowOff>
        </xdr:to>
        <xdr:sp macro="" textlink="">
          <xdr:nvSpPr>
            <xdr:cNvPr id="80420" name="Drop Down 1572" hidden="1">
              <a:extLst>
                <a:ext uri="{63B3BB69-23CF-44E3-9099-C40C66FF867C}">
                  <a14:compatExt spid="_x0000_s80420"/>
                </a:ext>
                <a:ext uri="{FF2B5EF4-FFF2-40B4-BE49-F238E27FC236}">
                  <a16:creationId xmlns:a16="http://schemas.microsoft.com/office/drawing/2014/main" id="{00000000-0008-0000-0400-000024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649</xdr:row>
          <xdr:rowOff>180975</xdr:rowOff>
        </xdr:from>
        <xdr:to>
          <xdr:col>6</xdr:col>
          <xdr:colOff>933450</xdr:colOff>
          <xdr:row>649</xdr:row>
          <xdr:rowOff>400050</xdr:rowOff>
        </xdr:to>
        <xdr:sp macro="" textlink="">
          <xdr:nvSpPr>
            <xdr:cNvPr id="80421" name="Drop Down 1573" hidden="1">
              <a:extLst>
                <a:ext uri="{63B3BB69-23CF-44E3-9099-C40C66FF867C}">
                  <a14:compatExt spid="_x0000_s80421"/>
                </a:ext>
                <a:ext uri="{FF2B5EF4-FFF2-40B4-BE49-F238E27FC236}">
                  <a16:creationId xmlns:a16="http://schemas.microsoft.com/office/drawing/2014/main" id="{00000000-0008-0000-0400-000025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650</xdr:row>
          <xdr:rowOff>180975</xdr:rowOff>
        </xdr:from>
        <xdr:to>
          <xdr:col>6</xdr:col>
          <xdr:colOff>933450</xdr:colOff>
          <xdr:row>650</xdr:row>
          <xdr:rowOff>400050</xdr:rowOff>
        </xdr:to>
        <xdr:sp macro="" textlink="">
          <xdr:nvSpPr>
            <xdr:cNvPr id="80422" name="Drop Down 1574" hidden="1">
              <a:extLst>
                <a:ext uri="{63B3BB69-23CF-44E3-9099-C40C66FF867C}">
                  <a14:compatExt spid="_x0000_s80422"/>
                </a:ext>
                <a:ext uri="{FF2B5EF4-FFF2-40B4-BE49-F238E27FC236}">
                  <a16:creationId xmlns:a16="http://schemas.microsoft.com/office/drawing/2014/main" id="{00000000-0008-0000-0400-000026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651</xdr:row>
          <xdr:rowOff>85725</xdr:rowOff>
        </xdr:from>
        <xdr:to>
          <xdr:col>6</xdr:col>
          <xdr:colOff>933450</xdr:colOff>
          <xdr:row>651</xdr:row>
          <xdr:rowOff>304800</xdr:rowOff>
        </xdr:to>
        <xdr:sp macro="" textlink="">
          <xdr:nvSpPr>
            <xdr:cNvPr id="80423" name="Drop Down 1575" hidden="1">
              <a:extLst>
                <a:ext uri="{63B3BB69-23CF-44E3-9099-C40C66FF867C}">
                  <a14:compatExt spid="_x0000_s80423"/>
                </a:ext>
                <a:ext uri="{FF2B5EF4-FFF2-40B4-BE49-F238E27FC236}">
                  <a16:creationId xmlns:a16="http://schemas.microsoft.com/office/drawing/2014/main" id="{00000000-0008-0000-0400-0000273A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3" name="Picture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104775</xdr:colOff>
          <xdr:row>8</xdr:row>
          <xdr:rowOff>85725</xdr:rowOff>
        </xdr:from>
        <xdr:to>
          <xdr:col>6</xdr:col>
          <xdr:colOff>1247775</xdr:colOff>
          <xdr:row>8</xdr:row>
          <xdr:rowOff>304800</xdr:rowOff>
        </xdr:to>
        <xdr:sp macro="" textlink="">
          <xdr:nvSpPr>
            <xdr:cNvPr id="40401" name="Drop Down 465" hidden="1">
              <a:extLst>
                <a:ext uri="{63B3BB69-23CF-44E3-9099-C40C66FF867C}">
                  <a14:compatExt spid="_x0000_s40401"/>
                </a:ext>
                <a:ext uri="{FF2B5EF4-FFF2-40B4-BE49-F238E27FC236}">
                  <a16:creationId xmlns:a16="http://schemas.microsoft.com/office/drawing/2014/main" id="{00000000-0008-0000-0500-0000D1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85725</xdr:rowOff>
        </xdr:from>
        <xdr:to>
          <xdr:col>6</xdr:col>
          <xdr:colOff>1247775</xdr:colOff>
          <xdr:row>19</xdr:row>
          <xdr:rowOff>304800</xdr:rowOff>
        </xdr:to>
        <xdr:sp macro="" textlink="">
          <xdr:nvSpPr>
            <xdr:cNvPr id="40402" name="Drop Down 466" hidden="1">
              <a:extLst>
                <a:ext uri="{63B3BB69-23CF-44E3-9099-C40C66FF867C}">
                  <a14:compatExt spid="_x0000_s40402"/>
                </a:ext>
                <a:ext uri="{FF2B5EF4-FFF2-40B4-BE49-F238E27FC236}">
                  <a16:creationId xmlns:a16="http://schemas.microsoft.com/office/drawing/2014/main" id="{00000000-0008-0000-0500-0000D2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85725</xdr:rowOff>
        </xdr:from>
        <xdr:to>
          <xdr:col>6</xdr:col>
          <xdr:colOff>1247775</xdr:colOff>
          <xdr:row>20</xdr:row>
          <xdr:rowOff>304800</xdr:rowOff>
        </xdr:to>
        <xdr:sp macro="" textlink="">
          <xdr:nvSpPr>
            <xdr:cNvPr id="40403" name="Drop Down 467" hidden="1">
              <a:extLst>
                <a:ext uri="{63B3BB69-23CF-44E3-9099-C40C66FF867C}">
                  <a14:compatExt spid="_x0000_s40403"/>
                </a:ext>
                <a:ext uri="{FF2B5EF4-FFF2-40B4-BE49-F238E27FC236}">
                  <a16:creationId xmlns:a16="http://schemas.microsoft.com/office/drawing/2014/main" id="{00000000-0008-0000-0500-0000D3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xdr:row>
          <xdr:rowOff>85725</xdr:rowOff>
        </xdr:from>
        <xdr:to>
          <xdr:col>6</xdr:col>
          <xdr:colOff>1247775</xdr:colOff>
          <xdr:row>32</xdr:row>
          <xdr:rowOff>304800</xdr:rowOff>
        </xdr:to>
        <xdr:sp macro="" textlink="">
          <xdr:nvSpPr>
            <xdr:cNvPr id="40404" name="Drop Down 468" hidden="1">
              <a:extLst>
                <a:ext uri="{63B3BB69-23CF-44E3-9099-C40C66FF867C}">
                  <a14:compatExt spid="_x0000_s40404"/>
                </a:ext>
                <a:ext uri="{FF2B5EF4-FFF2-40B4-BE49-F238E27FC236}">
                  <a16:creationId xmlns:a16="http://schemas.microsoft.com/office/drawing/2014/main" id="{00000000-0008-0000-0500-0000D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xdr:row>
          <xdr:rowOff>85725</xdr:rowOff>
        </xdr:from>
        <xdr:to>
          <xdr:col>6</xdr:col>
          <xdr:colOff>1247775</xdr:colOff>
          <xdr:row>37</xdr:row>
          <xdr:rowOff>304800</xdr:rowOff>
        </xdr:to>
        <xdr:sp macro="" textlink="">
          <xdr:nvSpPr>
            <xdr:cNvPr id="40405" name="Drop Down 469" hidden="1">
              <a:extLst>
                <a:ext uri="{63B3BB69-23CF-44E3-9099-C40C66FF867C}">
                  <a14:compatExt spid="_x0000_s40405"/>
                </a:ext>
                <a:ext uri="{FF2B5EF4-FFF2-40B4-BE49-F238E27FC236}">
                  <a16:creationId xmlns:a16="http://schemas.microsoft.com/office/drawing/2014/main" id="{00000000-0008-0000-0500-0000D5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57</xdr:row>
          <xdr:rowOff>85725</xdr:rowOff>
        </xdr:from>
        <xdr:to>
          <xdr:col>6</xdr:col>
          <xdr:colOff>1247775</xdr:colOff>
          <xdr:row>57</xdr:row>
          <xdr:rowOff>304800</xdr:rowOff>
        </xdr:to>
        <xdr:sp macro="" textlink="">
          <xdr:nvSpPr>
            <xdr:cNvPr id="40406" name="Drop Down 470" hidden="1">
              <a:extLst>
                <a:ext uri="{63B3BB69-23CF-44E3-9099-C40C66FF867C}">
                  <a14:compatExt spid="_x0000_s40406"/>
                </a:ext>
                <a:ext uri="{FF2B5EF4-FFF2-40B4-BE49-F238E27FC236}">
                  <a16:creationId xmlns:a16="http://schemas.microsoft.com/office/drawing/2014/main" id="{00000000-0008-0000-0500-0000D6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62</xdr:row>
          <xdr:rowOff>85725</xdr:rowOff>
        </xdr:from>
        <xdr:to>
          <xdr:col>6</xdr:col>
          <xdr:colOff>1247775</xdr:colOff>
          <xdr:row>62</xdr:row>
          <xdr:rowOff>304800</xdr:rowOff>
        </xdr:to>
        <xdr:sp macro="" textlink="">
          <xdr:nvSpPr>
            <xdr:cNvPr id="40407" name="Drop Down 471" hidden="1">
              <a:extLst>
                <a:ext uri="{63B3BB69-23CF-44E3-9099-C40C66FF867C}">
                  <a14:compatExt spid="_x0000_s40407"/>
                </a:ext>
                <a:ext uri="{FF2B5EF4-FFF2-40B4-BE49-F238E27FC236}">
                  <a16:creationId xmlns:a16="http://schemas.microsoft.com/office/drawing/2014/main" id="{00000000-0008-0000-0500-0000D7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63</xdr:row>
          <xdr:rowOff>85725</xdr:rowOff>
        </xdr:from>
        <xdr:to>
          <xdr:col>6</xdr:col>
          <xdr:colOff>1247775</xdr:colOff>
          <xdr:row>63</xdr:row>
          <xdr:rowOff>304800</xdr:rowOff>
        </xdr:to>
        <xdr:sp macro="" textlink="">
          <xdr:nvSpPr>
            <xdr:cNvPr id="40408" name="Drop Down 472" hidden="1">
              <a:extLst>
                <a:ext uri="{63B3BB69-23CF-44E3-9099-C40C66FF867C}">
                  <a14:compatExt spid="_x0000_s40408"/>
                </a:ext>
                <a:ext uri="{FF2B5EF4-FFF2-40B4-BE49-F238E27FC236}">
                  <a16:creationId xmlns:a16="http://schemas.microsoft.com/office/drawing/2014/main" id="{00000000-0008-0000-0500-0000D8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71</xdr:row>
          <xdr:rowOff>85725</xdr:rowOff>
        </xdr:from>
        <xdr:to>
          <xdr:col>6</xdr:col>
          <xdr:colOff>1247775</xdr:colOff>
          <xdr:row>71</xdr:row>
          <xdr:rowOff>304800</xdr:rowOff>
        </xdr:to>
        <xdr:sp macro="" textlink="">
          <xdr:nvSpPr>
            <xdr:cNvPr id="40409" name="Drop Down 473" hidden="1">
              <a:extLst>
                <a:ext uri="{63B3BB69-23CF-44E3-9099-C40C66FF867C}">
                  <a14:compatExt spid="_x0000_s40409"/>
                </a:ext>
                <a:ext uri="{FF2B5EF4-FFF2-40B4-BE49-F238E27FC236}">
                  <a16:creationId xmlns:a16="http://schemas.microsoft.com/office/drawing/2014/main" id="{00000000-0008-0000-0500-0000D9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72</xdr:row>
          <xdr:rowOff>85725</xdr:rowOff>
        </xdr:from>
        <xdr:to>
          <xdr:col>6</xdr:col>
          <xdr:colOff>1247775</xdr:colOff>
          <xdr:row>72</xdr:row>
          <xdr:rowOff>304800</xdr:rowOff>
        </xdr:to>
        <xdr:sp macro="" textlink="">
          <xdr:nvSpPr>
            <xdr:cNvPr id="40410" name="Drop Down 474" hidden="1">
              <a:extLst>
                <a:ext uri="{63B3BB69-23CF-44E3-9099-C40C66FF867C}">
                  <a14:compatExt spid="_x0000_s40410"/>
                </a:ext>
                <a:ext uri="{FF2B5EF4-FFF2-40B4-BE49-F238E27FC236}">
                  <a16:creationId xmlns:a16="http://schemas.microsoft.com/office/drawing/2014/main" id="{00000000-0008-0000-0500-0000DA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73</xdr:row>
          <xdr:rowOff>85725</xdr:rowOff>
        </xdr:from>
        <xdr:to>
          <xdr:col>6</xdr:col>
          <xdr:colOff>1247775</xdr:colOff>
          <xdr:row>73</xdr:row>
          <xdr:rowOff>304800</xdr:rowOff>
        </xdr:to>
        <xdr:sp macro="" textlink="">
          <xdr:nvSpPr>
            <xdr:cNvPr id="40411" name="Drop Down 475" hidden="1">
              <a:extLst>
                <a:ext uri="{63B3BB69-23CF-44E3-9099-C40C66FF867C}">
                  <a14:compatExt spid="_x0000_s40411"/>
                </a:ext>
                <a:ext uri="{FF2B5EF4-FFF2-40B4-BE49-F238E27FC236}">
                  <a16:creationId xmlns:a16="http://schemas.microsoft.com/office/drawing/2014/main" id="{00000000-0008-0000-0500-0000DB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76</xdr:row>
          <xdr:rowOff>85725</xdr:rowOff>
        </xdr:from>
        <xdr:to>
          <xdr:col>6</xdr:col>
          <xdr:colOff>1247775</xdr:colOff>
          <xdr:row>76</xdr:row>
          <xdr:rowOff>304800</xdr:rowOff>
        </xdr:to>
        <xdr:sp macro="" textlink="">
          <xdr:nvSpPr>
            <xdr:cNvPr id="40412" name="Drop Down 476" hidden="1">
              <a:extLst>
                <a:ext uri="{63B3BB69-23CF-44E3-9099-C40C66FF867C}">
                  <a14:compatExt spid="_x0000_s40412"/>
                </a:ext>
                <a:ext uri="{FF2B5EF4-FFF2-40B4-BE49-F238E27FC236}">
                  <a16:creationId xmlns:a16="http://schemas.microsoft.com/office/drawing/2014/main" id="{00000000-0008-0000-0500-0000DC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81</xdr:row>
          <xdr:rowOff>85725</xdr:rowOff>
        </xdr:from>
        <xdr:to>
          <xdr:col>6</xdr:col>
          <xdr:colOff>1247775</xdr:colOff>
          <xdr:row>81</xdr:row>
          <xdr:rowOff>304800</xdr:rowOff>
        </xdr:to>
        <xdr:sp macro="" textlink="">
          <xdr:nvSpPr>
            <xdr:cNvPr id="40413" name="Drop Down 477" hidden="1">
              <a:extLst>
                <a:ext uri="{63B3BB69-23CF-44E3-9099-C40C66FF867C}">
                  <a14:compatExt spid="_x0000_s40413"/>
                </a:ext>
                <a:ext uri="{FF2B5EF4-FFF2-40B4-BE49-F238E27FC236}">
                  <a16:creationId xmlns:a16="http://schemas.microsoft.com/office/drawing/2014/main" id="{00000000-0008-0000-0500-0000DD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101</xdr:row>
          <xdr:rowOff>85725</xdr:rowOff>
        </xdr:from>
        <xdr:to>
          <xdr:col>6</xdr:col>
          <xdr:colOff>1247775</xdr:colOff>
          <xdr:row>101</xdr:row>
          <xdr:rowOff>304800</xdr:rowOff>
        </xdr:to>
        <xdr:sp macro="" textlink="">
          <xdr:nvSpPr>
            <xdr:cNvPr id="40414" name="Drop Down 478" hidden="1">
              <a:extLst>
                <a:ext uri="{63B3BB69-23CF-44E3-9099-C40C66FF867C}">
                  <a14:compatExt spid="_x0000_s40414"/>
                </a:ext>
                <a:ext uri="{FF2B5EF4-FFF2-40B4-BE49-F238E27FC236}">
                  <a16:creationId xmlns:a16="http://schemas.microsoft.com/office/drawing/2014/main" id="{00000000-0008-0000-0500-0000DE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135</xdr:row>
          <xdr:rowOff>85725</xdr:rowOff>
        </xdr:from>
        <xdr:to>
          <xdr:col>6</xdr:col>
          <xdr:colOff>1247775</xdr:colOff>
          <xdr:row>135</xdr:row>
          <xdr:rowOff>304800</xdr:rowOff>
        </xdr:to>
        <xdr:sp macro="" textlink="">
          <xdr:nvSpPr>
            <xdr:cNvPr id="40415" name="Drop Down 479" hidden="1">
              <a:extLst>
                <a:ext uri="{63B3BB69-23CF-44E3-9099-C40C66FF867C}">
                  <a14:compatExt spid="_x0000_s40415"/>
                </a:ext>
                <a:ext uri="{FF2B5EF4-FFF2-40B4-BE49-F238E27FC236}">
                  <a16:creationId xmlns:a16="http://schemas.microsoft.com/office/drawing/2014/main" id="{00000000-0008-0000-0500-0000DF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161</xdr:row>
          <xdr:rowOff>85725</xdr:rowOff>
        </xdr:from>
        <xdr:to>
          <xdr:col>6</xdr:col>
          <xdr:colOff>1247775</xdr:colOff>
          <xdr:row>161</xdr:row>
          <xdr:rowOff>304800</xdr:rowOff>
        </xdr:to>
        <xdr:sp macro="" textlink="">
          <xdr:nvSpPr>
            <xdr:cNvPr id="40416" name="Drop Down 480" hidden="1">
              <a:extLst>
                <a:ext uri="{63B3BB69-23CF-44E3-9099-C40C66FF867C}">
                  <a14:compatExt spid="_x0000_s40416"/>
                </a:ext>
                <a:ext uri="{FF2B5EF4-FFF2-40B4-BE49-F238E27FC236}">
                  <a16:creationId xmlns:a16="http://schemas.microsoft.com/office/drawing/2014/main" id="{00000000-0008-0000-0500-0000E0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162</xdr:row>
          <xdr:rowOff>85725</xdr:rowOff>
        </xdr:from>
        <xdr:to>
          <xdr:col>6</xdr:col>
          <xdr:colOff>1247775</xdr:colOff>
          <xdr:row>162</xdr:row>
          <xdr:rowOff>304800</xdr:rowOff>
        </xdr:to>
        <xdr:sp macro="" textlink="">
          <xdr:nvSpPr>
            <xdr:cNvPr id="40417" name="Drop Down 481" hidden="1">
              <a:extLst>
                <a:ext uri="{63B3BB69-23CF-44E3-9099-C40C66FF867C}">
                  <a14:compatExt spid="_x0000_s40417"/>
                </a:ext>
                <a:ext uri="{FF2B5EF4-FFF2-40B4-BE49-F238E27FC236}">
                  <a16:creationId xmlns:a16="http://schemas.microsoft.com/office/drawing/2014/main" id="{00000000-0008-0000-0500-0000E1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164</xdr:row>
          <xdr:rowOff>85725</xdr:rowOff>
        </xdr:from>
        <xdr:to>
          <xdr:col>6</xdr:col>
          <xdr:colOff>1247775</xdr:colOff>
          <xdr:row>164</xdr:row>
          <xdr:rowOff>304800</xdr:rowOff>
        </xdr:to>
        <xdr:sp macro="" textlink="">
          <xdr:nvSpPr>
            <xdr:cNvPr id="40418" name="Drop Down 482" hidden="1">
              <a:extLst>
                <a:ext uri="{63B3BB69-23CF-44E3-9099-C40C66FF867C}">
                  <a14:compatExt spid="_x0000_s40418"/>
                </a:ext>
                <a:ext uri="{FF2B5EF4-FFF2-40B4-BE49-F238E27FC236}">
                  <a16:creationId xmlns:a16="http://schemas.microsoft.com/office/drawing/2014/main" id="{00000000-0008-0000-0500-0000E2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175</xdr:row>
          <xdr:rowOff>85725</xdr:rowOff>
        </xdr:from>
        <xdr:to>
          <xdr:col>6</xdr:col>
          <xdr:colOff>1247775</xdr:colOff>
          <xdr:row>175</xdr:row>
          <xdr:rowOff>304800</xdr:rowOff>
        </xdr:to>
        <xdr:sp macro="" textlink="">
          <xdr:nvSpPr>
            <xdr:cNvPr id="40419" name="Drop Down 483" hidden="1">
              <a:extLst>
                <a:ext uri="{63B3BB69-23CF-44E3-9099-C40C66FF867C}">
                  <a14:compatExt spid="_x0000_s40419"/>
                </a:ext>
                <a:ext uri="{FF2B5EF4-FFF2-40B4-BE49-F238E27FC236}">
                  <a16:creationId xmlns:a16="http://schemas.microsoft.com/office/drawing/2014/main" id="{00000000-0008-0000-0500-0000E3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177</xdr:row>
          <xdr:rowOff>85725</xdr:rowOff>
        </xdr:from>
        <xdr:to>
          <xdr:col>6</xdr:col>
          <xdr:colOff>1247775</xdr:colOff>
          <xdr:row>177</xdr:row>
          <xdr:rowOff>304800</xdr:rowOff>
        </xdr:to>
        <xdr:sp macro="" textlink="">
          <xdr:nvSpPr>
            <xdr:cNvPr id="40420" name="Drop Down 484" hidden="1">
              <a:extLst>
                <a:ext uri="{63B3BB69-23CF-44E3-9099-C40C66FF867C}">
                  <a14:compatExt spid="_x0000_s40420"/>
                </a:ext>
                <a:ext uri="{FF2B5EF4-FFF2-40B4-BE49-F238E27FC236}">
                  <a16:creationId xmlns:a16="http://schemas.microsoft.com/office/drawing/2014/main" id="{00000000-0008-0000-0500-0000E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193</xdr:row>
          <xdr:rowOff>85725</xdr:rowOff>
        </xdr:from>
        <xdr:to>
          <xdr:col>6</xdr:col>
          <xdr:colOff>1247775</xdr:colOff>
          <xdr:row>193</xdr:row>
          <xdr:rowOff>304800</xdr:rowOff>
        </xdr:to>
        <xdr:sp macro="" textlink="">
          <xdr:nvSpPr>
            <xdr:cNvPr id="40421" name="Drop Down 485" hidden="1">
              <a:extLst>
                <a:ext uri="{63B3BB69-23CF-44E3-9099-C40C66FF867C}">
                  <a14:compatExt spid="_x0000_s40421"/>
                </a:ext>
                <a:ext uri="{FF2B5EF4-FFF2-40B4-BE49-F238E27FC236}">
                  <a16:creationId xmlns:a16="http://schemas.microsoft.com/office/drawing/2014/main" id="{00000000-0008-0000-0500-0000E5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208</xdr:row>
          <xdr:rowOff>85725</xdr:rowOff>
        </xdr:from>
        <xdr:to>
          <xdr:col>6</xdr:col>
          <xdr:colOff>1247775</xdr:colOff>
          <xdr:row>208</xdr:row>
          <xdr:rowOff>304800</xdr:rowOff>
        </xdr:to>
        <xdr:sp macro="" textlink="">
          <xdr:nvSpPr>
            <xdr:cNvPr id="40422" name="Drop Down 486" hidden="1">
              <a:extLst>
                <a:ext uri="{63B3BB69-23CF-44E3-9099-C40C66FF867C}">
                  <a14:compatExt spid="_x0000_s40422"/>
                </a:ext>
                <a:ext uri="{FF2B5EF4-FFF2-40B4-BE49-F238E27FC236}">
                  <a16:creationId xmlns:a16="http://schemas.microsoft.com/office/drawing/2014/main" id="{00000000-0008-0000-0500-0000E6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209</xdr:row>
          <xdr:rowOff>85725</xdr:rowOff>
        </xdr:from>
        <xdr:to>
          <xdr:col>6</xdr:col>
          <xdr:colOff>1247775</xdr:colOff>
          <xdr:row>209</xdr:row>
          <xdr:rowOff>304800</xdr:rowOff>
        </xdr:to>
        <xdr:sp macro="" textlink="">
          <xdr:nvSpPr>
            <xdr:cNvPr id="40423" name="Drop Down 487" hidden="1">
              <a:extLst>
                <a:ext uri="{63B3BB69-23CF-44E3-9099-C40C66FF867C}">
                  <a14:compatExt spid="_x0000_s40423"/>
                </a:ext>
                <a:ext uri="{FF2B5EF4-FFF2-40B4-BE49-F238E27FC236}">
                  <a16:creationId xmlns:a16="http://schemas.microsoft.com/office/drawing/2014/main" id="{00000000-0008-0000-0500-0000E7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216</xdr:row>
          <xdr:rowOff>85725</xdr:rowOff>
        </xdr:from>
        <xdr:to>
          <xdr:col>6</xdr:col>
          <xdr:colOff>1247775</xdr:colOff>
          <xdr:row>216</xdr:row>
          <xdr:rowOff>304800</xdr:rowOff>
        </xdr:to>
        <xdr:sp macro="" textlink="">
          <xdr:nvSpPr>
            <xdr:cNvPr id="40424" name="Drop Down 488" hidden="1">
              <a:extLst>
                <a:ext uri="{63B3BB69-23CF-44E3-9099-C40C66FF867C}">
                  <a14:compatExt spid="_x0000_s40424"/>
                </a:ext>
                <a:ext uri="{FF2B5EF4-FFF2-40B4-BE49-F238E27FC236}">
                  <a16:creationId xmlns:a16="http://schemas.microsoft.com/office/drawing/2014/main" id="{00000000-0008-0000-0500-0000E8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221</xdr:row>
          <xdr:rowOff>85725</xdr:rowOff>
        </xdr:from>
        <xdr:to>
          <xdr:col>6</xdr:col>
          <xdr:colOff>1247775</xdr:colOff>
          <xdr:row>221</xdr:row>
          <xdr:rowOff>304800</xdr:rowOff>
        </xdr:to>
        <xdr:sp macro="" textlink="">
          <xdr:nvSpPr>
            <xdr:cNvPr id="40425" name="Drop Down 489" hidden="1">
              <a:extLst>
                <a:ext uri="{63B3BB69-23CF-44E3-9099-C40C66FF867C}">
                  <a14:compatExt spid="_x0000_s40425"/>
                </a:ext>
                <a:ext uri="{FF2B5EF4-FFF2-40B4-BE49-F238E27FC236}">
                  <a16:creationId xmlns:a16="http://schemas.microsoft.com/office/drawing/2014/main" id="{00000000-0008-0000-0500-0000E9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233</xdr:row>
          <xdr:rowOff>85725</xdr:rowOff>
        </xdr:from>
        <xdr:to>
          <xdr:col>6</xdr:col>
          <xdr:colOff>1247775</xdr:colOff>
          <xdr:row>233</xdr:row>
          <xdr:rowOff>304800</xdr:rowOff>
        </xdr:to>
        <xdr:sp macro="" textlink="">
          <xdr:nvSpPr>
            <xdr:cNvPr id="40426" name="Drop Down 490" hidden="1">
              <a:extLst>
                <a:ext uri="{63B3BB69-23CF-44E3-9099-C40C66FF867C}">
                  <a14:compatExt spid="_x0000_s40426"/>
                </a:ext>
                <a:ext uri="{FF2B5EF4-FFF2-40B4-BE49-F238E27FC236}">
                  <a16:creationId xmlns:a16="http://schemas.microsoft.com/office/drawing/2014/main" id="{00000000-0008-0000-0500-0000EA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240</xdr:row>
          <xdr:rowOff>85725</xdr:rowOff>
        </xdr:from>
        <xdr:to>
          <xdr:col>6</xdr:col>
          <xdr:colOff>1247775</xdr:colOff>
          <xdr:row>240</xdr:row>
          <xdr:rowOff>304800</xdr:rowOff>
        </xdr:to>
        <xdr:sp macro="" textlink="">
          <xdr:nvSpPr>
            <xdr:cNvPr id="40427" name="Drop Down 491" hidden="1">
              <a:extLst>
                <a:ext uri="{63B3BB69-23CF-44E3-9099-C40C66FF867C}">
                  <a14:compatExt spid="_x0000_s40427"/>
                </a:ext>
                <a:ext uri="{FF2B5EF4-FFF2-40B4-BE49-F238E27FC236}">
                  <a16:creationId xmlns:a16="http://schemas.microsoft.com/office/drawing/2014/main" id="{00000000-0008-0000-0500-0000EB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247</xdr:row>
          <xdr:rowOff>85725</xdr:rowOff>
        </xdr:from>
        <xdr:to>
          <xdr:col>6</xdr:col>
          <xdr:colOff>1247775</xdr:colOff>
          <xdr:row>247</xdr:row>
          <xdr:rowOff>304800</xdr:rowOff>
        </xdr:to>
        <xdr:sp macro="" textlink="">
          <xdr:nvSpPr>
            <xdr:cNvPr id="40428" name="Drop Down 492" hidden="1">
              <a:extLst>
                <a:ext uri="{63B3BB69-23CF-44E3-9099-C40C66FF867C}">
                  <a14:compatExt spid="_x0000_s40428"/>
                </a:ext>
                <a:ext uri="{FF2B5EF4-FFF2-40B4-BE49-F238E27FC236}">
                  <a16:creationId xmlns:a16="http://schemas.microsoft.com/office/drawing/2014/main" id="{00000000-0008-0000-0500-0000EC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252</xdr:row>
          <xdr:rowOff>85725</xdr:rowOff>
        </xdr:from>
        <xdr:to>
          <xdr:col>6</xdr:col>
          <xdr:colOff>1247775</xdr:colOff>
          <xdr:row>252</xdr:row>
          <xdr:rowOff>304800</xdr:rowOff>
        </xdr:to>
        <xdr:sp macro="" textlink="">
          <xdr:nvSpPr>
            <xdr:cNvPr id="40429" name="Drop Down 493" hidden="1">
              <a:extLst>
                <a:ext uri="{63B3BB69-23CF-44E3-9099-C40C66FF867C}">
                  <a14:compatExt spid="_x0000_s40429"/>
                </a:ext>
                <a:ext uri="{FF2B5EF4-FFF2-40B4-BE49-F238E27FC236}">
                  <a16:creationId xmlns:a16="http://schemas.microsoft.com/office/drawing/2014/main" id="{00000000-0008-0000-0500-0000ED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253</xdr:row>
          <xdr:rowOff>85725</xdr:rowOff>
        </xdr:from>
        <xdr:to>
          <xdr:col>6</xdr:col>
          <xdr:colOff>1247775</xdr:colOff>
          <xdr:row>253</xdr:row>
          <xdr:rowOff>304800</xdr:rowOff>
        </xdr:to>
        <xdr:sp macro="" textlink="">
          <xdr:nvSpPr>
            <xdr:cNvPr id="40430" name="Drop Down 494" hidden="1">
              <a:extLst>
                <a:ext uri="{63B3BB69-23CF-44E3-9099-C40C66FF867C}">
                  <a14:compatExt spid="_x0000_s40430"/>
                </a:ext>
                <a:ext uri="{FF2B5EF4-FFF2-40B4-BE49-F238E27FC236}">
                  <a16:creationId xmlns:a16="http://schemas.microsoft.com/office/drawing/2014/main" id="{00000000-0008-0000-0500-0000EE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264</xdr:row>
          <xdr:rowOff>85725</xdr:rowOff>
        </xdr:from>
        <xdr:to>
          <xdr:col>6</xdr:col>
          <xdr:colOff>1247775</xdr:colOff>
          <xdr:row>264</xdr:row>
          <xdr:rowOff>304800</xdr:rowOff>
        </xdr:to>
        <xdr:sp macro="" textlink="">
          <xdr:nvSpPr>
            <xdr:cNvPr id="40431" name="Drop Down 495" hidden="1">
              <a:extLst>
                <a:ext uri="{63B3BB69-23CF-44E3-9099-C40C66FF867C}">
                  <a14:compatExt spid="_x0000_s40431"/>
                </a:ext>
                <a:ext uri="{FF2B5EF4-FFF2-40B4-BE49-F238E27FC236}">
                  <a16:creationId xmlns:a16="http://schemas.microsoft.com/office/drawing/2014/main" id="{00000000-0008-0000-0500-0000EF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265</xdr:row>
          <xdr:rowOff>85725</xdr:rowOff>
        </xdr:from>
        <xdr:to>
          <xdr:col>6</xdr:col>
          <xdr:colOff>1247775</xdr:colOff>
          <xdr:row>265</xdr:row>
          <xdr:rowOff>304800</xdr:rowOff>
        </xdr:to>
        <xdr:sp macro="" textlink="">
          <xdr:nvSpPr>
            <xdr:cNvPr id="40432" name="Drop Down 496" hidden="1">
              <a:extLst>
                <a:ext uri="{63B3BB69-23CF-44E3-9099-C40C66FF867C}">
                  <a14:compatExt spid="_x0000_s40432"/>
                </a:ext>
                <a:ext uri="{FF2B5EF4-FFF2-40B4-BE49-F238E27FC236}">
                  <a16:creationId xmlns:a16="http://schemas.microsoft.com/office/drawing/2014/main" id="{00000000-0008-0000-0500-0000F0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85725</xdr:rowOff>
        </xdr:from>
        <xdr:to>
          <xdr:col>6</xdr:col>
          <xdr:colOff>1247775</xdr:colOff>
          <xdr:row>10</xdr:row>
          <xdr:rowOff>304800</xdr:rowOff>
        </xdr:to>
        <xdr:sp macro="" textlink="">
          <xdr:nvSpPr>
            <xdr:cNvPr id="40433" name="Drop Down 497" hidden="1">
              <a:extLst>
                <a:ext uri="{63B3BB69-23CF-44E3-9099-C40C66FF867C}">
                  <a14:compatExt spid="_x0000_s40433"/>
                </a:ext>
                <a:ext uri="{FF2B5EF4-FFF2-40B4-BE49-F238E27FC236}">
                  <a16:creationId xmlns:a16="http://schemas.microsoft.com/office/drawing/2014/main" id="{00000000-0008-0000-0500-0000F1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85725</xdr:rowOff>
        </xdr:from>
        <xdr:to>
          <xdr:col>6</xdr:col>
          <xdr:colOff>1247775</xdr:colOff>
          <xdr:row>11</xdr:row>
          <xdr:rowOff>304800</xdr:rowOff>
        </xdr:to>
        <xdr:sp macro="" textlink="">
          <xdr:nvSpPr>
            <xdr:cNvPr id="40434" name="Drop Down 498" hidden="1">
              <a:extLst>
                <a:ext uri="{63B3BB69-23CF-44E3-9099-C40C66FF867C}">
                  <a14:compatExt spid="_x0000_s40434"/>
                </a:ext>
                <a:ext uri="{FF2B5EF4-FFF2-40B4-BE49-F238E27FC236}">
                  <a16:creationId xmlns:a16="http://schemas.microsoft.com/office/drawing/2014/main" id="{00000000-0008-0000-0500-0000F2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85725</xdr:rowOff>
        </xdr:from>
        <xdr:to>
          <xdr:col>6</xdr:col>
          <xdr:colOff>1247775</xdr:colOff>
          <xdr:row>12</xdr:row>
          <xdr:rowOff>304800</xdr:rowOff>
        </xdr:to>
        <xdr:sp macro="" textlink="">
          <xdr:nvSpPr>
            <xdr:cNvPr id="40435" name="Drop Down 499" hidden="1">
              <a:extLst>
                <a:ext uri="{63B3BB69-23CF-44E3-9099-C40C66FF867C}">
                  <a14:compatExt spid="_x0000_s40435"/>
                </a:ext>
                <a:ext uri="{FF2B5EF4-FFF2-40B4-BE49-F238E27FC236}">
                  <a16:creationId xmlns:a16="http://schemas.microsoft.com/office/drawing/2014/main" id="{00000000-0008-0000-0500-0000F3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xdr:row>
          <xdr:rowOff>85725</xdr:rowOff>
        </xdr:from>
        <xdr:to>
          <xdr:col>6</xdr:col>
          <xdr:colOff>1247775</xdr:colOff>
          <xdr:row>14</xdr:row>
          <xdr:rowOff>304800</xdr:rowOff>
        </xdr:to>
        <xdr:sp macro="" textlink="">
          <xdr:nvSpPr>
            <xdr:cNvPr id="40436" name="Drop Down 500" hidden="1">
              <a:extLst>
                <a:ext uri="{63B3BB69-23CF-44E3-9099-C40C66FF867C}">
                  <a14:compatExt spid="_x0000_s40436"/>
                </a:ext>
                <a:ext uri="{FF2B5EF4-FFF2-40B4-BE49-F238E27FC236}">
                  <a16:creationId xmlns:a16="http://schemas.microsoft.com/office/drawing/2014/main" id="{00000000-0008-0000-0500-0000F4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85725</xdr:rowOff>
        </xdr:from>
        <xdr:to>
          <xdr:col>6</xdr:col>
          <xdr:colOff>1247775</xdr:colOff>
          <xdr:row>15</xdr:row>
          <xdr:rowOff>304800</xdr:rowOff>
        </xdr:to>
        <xdr:sp macro="" textlink="">
          <xdr:nvSpPr>
            <xdr:cNvPr id="40437" name="Drop Down 501" hidden="1">
              <a:extLst>
                <a:ext uri="{63B3BB69-23CF-44E3-9099-C40C66FF867C}">
                  <a14:compatExt spid="_x0000_s40437"/>
                </a:ext>
                <a:ext uri="{FF2B5EF4-FFF2-40B4-BE49-F238E27FC236}">
                  <a16:creationId xmlns:a16="http://schemas.microsoft.com/office/drawing/2014/main" id="{00000000-0008-0000-0500-0000F5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85725</xdr:rowOff>
        </xdr:from>
        <xdr:to>
          <xdr:col>6</xdr:col>
          <xdr:colOff>1247775</xdr:colOff>
          <xdr:row>17</xdr:row>
          <xdr:rowOff>304800</xdr:rowOff>
        </xdr:to>
        <xdr:sp macro="" textlink="">
          <xdr:nvSpPr>
            <xdr:cNvPr id="40438" name="Drop Down 502" hidden="1">
              <a:extLst>
                <a:ext uri="{63B3BB69-23CF-44E3-9099-C40C66FF867C}">
                  <a14:compatExt spid="_x0000_s40438"/>
                </a:ext>
                <a:ext uri="{FF2B5EF4-FFF2-40B4-BE49-F238E27FC236}">
                  <a16:creationId xmlns:a16="http://schemas.microsoft.com/office/drawing/2014/main" id="{00000000-0008-0000-0500-0000F6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85725</xdr:rowOff>
        </xdr:from>
        <xdr:to>
          <xdr:col>6</xdr:col>
          <xdr:colOff>1247775</xdr:colOff>
          <xdr:row>18</xdr:row>
          <xdr:rowOff>304800</xdr:rowOff>
        </xdr:to>
        <xdr:sp macro="" textlink="">
          <xdr:nvSpPr>
            <xdr:cNvPr id="40439" name="Drop Down 503" hidden="1">
              <a:extLst>
                <a:ext uri="{63B3BB69-23CF-44E3-9099-C40C66FF867C}">
                  <a14:compatExt spid="_x0000_s40439"/>
                </a:ext>
                <a:ext uri="{FF2B5EF4-FFF2-40B4-BE49-F238E27FC236}">
                  <a16:creationId xmlns:a16="http://schemas.microsoft.com/office/drawing/2014/main" id="{00000000-0008-0000-0500-0000F7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85725</xdr:rowOff>
        </xdr:from>
        <xdr:to>
          <xdr:col>6</xdr:col>
          <xdr:colOff>1247775</xdr:colOff>
          <xdr:row>22</xdr:row>
          <xdr:rowOff>304800</xdr:rowOff>
        </xdr:to>
        <xdr:sp macro="" textlink="">
          <xdr:nvSpPr>
            <xdr:cNvPr id="40440" name="Drop Down 504" hidden="1">
              <a:extLst>
                <a:ext uri="{63B3BB69-23CF-44E3-9099-C40C66FF867C}">
                  <a14:compatExt spid="_x0000_s40440"/>
                </a:ext>
                <a:ext uri="{FF2B5EF4-FFF2-40B4-BE49-F238E27FC236}">
                  <a16:creationId xmlns:a16="http://schemas.microsoft.com/office/drawing/2014/main" id="{00000000-0008-0000-0500-0000F8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85725</xdr:rowOff>
        </xdr:from>
        <xdr:to>
          <xdr:col>6</xdr:col>
          <xdr:colOff>1247775</xdr:colOff>
          <xdr:row>23</xdr:row>
          <xdr:rowOff>304800</xdr:rowOff>
        </xdr:to>
        <xdr:sp macro="" textlink="">
          <xdr:nvSpPr>
            <xdr:cNvPr id="40441" name="Drop Down 505" hidden="1">
              <a:extLst>
                <a:ext uri="{63B3BB69-23CF-44E3-9099-C40C66FF867C}">
                  <a14:compatExt spid="_x0000_s40441"/>
                </a:ext>
                <a:ext uri="{FF2B5EF4-FFF2-40B4-BE49-F238E27FC236}">
                  <a16:creationId xmlns:a16="http://schemas.microsoft.com/office/drawing/2014/main" id="{00000000-0008-0000-0500-0000F9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85725</xdr:rowOff>
        </xdr:from>
        <xdr:to>
          <xdr:col>6</xdr:col>
          <xdr:colOff>1247775</xdr:colOff>
          <xdr:row>24</xdr:row>
          <xdr:rowOff>304800</xdr:rowOff>
        </xdr:to>
        <xdr:sp macro="" textlink="">
          <xdr:nvSpPr>
            <xdr:cNvPr id="40442" name="Drop Down 506" hidden="1">
              <a:extLst>
                <a:ext uri="{63B3BB69-23CF-44E3-9099-C40C66FF867C}">
                  <a14:compatExt spid="_x0000_s40442"/>
                </a:ext>
                <a:ext uri="{FF2B5EF4-FFF2-40B4-BE49-F238E27FC236}">
                  <a16:creationId xmlns:a16="http://schemas.microsoft.com/office/drawing/2014/main" id="{00000000-0008-0000-0500-0000FA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85725</xdr:rowOff>
        </xdr:from>
        <xdr:to>
          <xdr:col>6</xdr:col>
          <xdr:colOff>1247775</xdr:colOff>
          <xdr:row>26</xdr:row>
          <xdr:rowOff>304800</xdr:rowOff>
        </xdr:to>
        <xdr:sp macro="" textlink="">
          <xdr:nvSpPr>
            <xdr:cNvPr id="40443" name="Drop Down 507" hidden="1">
              <a:extLst>
                <a:ext uri="{63B3BB69-23CF-44E3-9099-C40C66FF867C}">
                  <a14:compatExt spid="_x0000_s40443"/>
                </a:ext>
                <a:ext uri="{FF2B5EF4-FFF2-40B4-BE49-F238E27FC236}">
                  <a16:creationId xmlns:a16="http://schemas.microsoft.com/office/drawing/2014/main" id="{00000000-0008-0000-0500-0000FB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85725</xdr:rowOff>
        </xdr:from>
        <xdr:to>
          <xdr:col>6</xdr:col>
          <xdr:colOff>1247775</xdr:colOff>
          <xdr:row>27</xdr:row>
          <xdr:rowOff>304800</xdr:rowOff>
        </xdr:to>
        <xdr:sp macro="" textlink="">
          <xdr:nvSpPr>
            <xdr:cNvPr id="40444" name="Drop Down 508" hidden="1">
              <a:extLst>
                <a:ext uri="{63B3BB69-23CF-44E3-9099-C40C66FF867C}">
                  <a14:compatExt spid="_x0000_s40444"/>
                </a:ext>
                <a:ext uri="{FF2B5EF4-FFF2-40B4-BE49-F238E27FC236}">
                  <a16:creationId xmlns:a16="http://schemas.microsoft.com/office/drawing/2014/main" id="{00000000-0008-0000-0500-0000FC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85725</xdr:rowOff>
        </xdr:from>
        <xdr:to>
          <xdr:col>6</xdr:col>
          <xdr:colOff>1247775</xdr:colOff>
          <xdr:row>28</xdr:row>
          <xdr:rowOff>304800</xdr:rowOff>
        </xdr:to>
        <xdr:sp macro="" textlink="">
          <xdr:nvSpPr>
            <xdr:cNvPr id="40445" name="Drop Down 509" hidden="1">
              <a:extLst>
                <a:ext uri="{63B3BB69-23CF-44E3-9099-C40C66FF867C}">
                  <a14:compatExt spid="_x0000_s40445"/>
                </a:ext>
                <a:ext uri="{FF2B5EF4-FFF2-40B4-BE49-F238E27FC236}">
                  <a16:creationId xmlns:a16="http://schemas.microsoft.com/office/drawing/2014/main" id="{00000000-0008-0000-0500-0000FD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85725</xdr:rowOff>
        </xdr:from>
        <xdr:to>
          <xdr:col>6</xdr:col>
          <xdr:colOff>1247775</xdr:colOff>
          <xdr:row>29</xdr:row>
          <xdr:rowOff>304800</xdr:rowOff>
        </xdr:to>
        <xdr:sp macro="" textlink="">
          <xdr:nvSpPr>
            <xdr:cNvPr id="40446" name="Drop Down 510" hidden="1">
              <a:extLst>
                <a:ext uri="{63B3BB69-23CF-44E3-9099-C40C66FF867C}">
                  <a14:compatExt spid="_x0000_s40446"/>
                </a:ext>
                <a:ext uri="{FF2B5EF4-FFF2-40B4-BE49-F238E27FC236}">
                  <a16:creationId xmlns:a16="http://schemas.microsoft.com/office/drawing/2014/main" id="{00000000-0008-0000-0500-0000FE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xdr:row>
          <xdr:rowOff>85725</xdr:rowOff>
        </xdr:from>
        <xdr:to>
          <xdr:col>6</xdr:col>
          <xdr:colOff>1247775</xdr:colOff>
          <xdr:row>30</xdr:row>
          <xdr:rowOff>304800</xdr:rowOff>
        </xdr:to>
        <xdr:sp macro="" textlink="">
          <xdr:nvSpPr>
            <xdr:cNvPr id="40447" name="Drop Down 511" hidden="1">
              <a:extLst>
                <a:ext uri="{63B3BB69-23CF-44E3-9099-C40C66FF867C}">
                  <a14:compatExt spid="_x0000_s40447"/>
                </a:ext>
                <a:ext uri="{FF2B5EF4-FFF2-40B4-BE49-F238E27FC236}">
                  <a16:creationId xmlns:a16="http://schemas.microsoft.com/office/drawing/2014/main" id="{00000000-0008-0000-0500-0000FF9D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xdr:row>
          <xdr:rowOff>85725</xdr:rowOff>
        </xdr:from>
        <xdr:to>
          <xdr:col>6</xdr:col>
          <xdr:colOff>1247775</xdr:colOff>
          <xdr:row>34</xdr:row>
          <xdr:rowOff>304800</xdr:rowOff>
        </xdr:to>
        <xdr:sp macro="" textlink="">
          <xdr:nvSpPr>
            <xdr:cNvPr id="40448" name="Drop Down 512" hidden="1">
              <a:extLst>
                <a:ext uri="{63B3BB69-23CF-44E3-9099-C40C66FF867C}">
                  <a14:compatExt spid="_x0000_s40448"/>
                </a:ext>
                <a:ext uri="{FF2B5EF4-FFF2-40B4-BE49-F238E27FC236}">
                  <a16:creationId xmlns:a16="http://schemas.microsoft.com/office/drawing/2014/main" id="{00000000-0008-0000-0500-00000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xdr:row>
          <xdr:rowOff>85725</xdr:rowOff>
        </xdr:from>
        <xdr:to>
          <xdr:col>6</xdr:col>
          <xdr:colOff>1247775</xdr:colOff>
          <xdr:row>35</xdr:row>
          <xdr:rowOff>304800</xdr:rowOff>
        </xdr:to>
        <xdr:sp macro="" textlink="">
          <xdr:nvSpPr>
            <xdr:cNvPr id="40449" name="Drop Down 513" hidden="1">
              <a:extLst>
                <a:ext uri="{63B3BB69-23CF-44E3-9099-C40C66FF867C}">
                  <a14:compatExt spid="_x0000_s40449"/>
                </a:ext>
                <a:ext uri="{FF2B5EF4-FFF2-40B4-BE49-F238E27FC236}">
                  <a16:creationId xmlns:a16="http://schemas.microsoft.com/office/drawing/2014/main" id="{00000000-0008-0000-0500-00000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xdr:row>
          <xdr:rowOff>85725</xdr:rowOff>
        </xdr:from>
        <xdr:to>
          <xdr:col>6</xdr:col>
          <xdr:colOff>1247775</xdr:colOff>
          <xdr:row>36</xdr:row>
          <xdr:rowOff>304800</xdr:rowOff>
        </xdr:to>
        <xdr:sp macro="" textlink="">
          <xdr:nvSpPr>
            <xdr:cNvPr id="40450" name="Drop Down 514" hidden="1">
              <a:extLst>
                <a:ext uri="{63B3BB69-23CF-44E3-9099-C40C66FF867C}">
                  <a14:compatExt spid="_x0000_s40450"/>
                </a:ext>
                <a:ext uri="{FF2B5EF4-FFF2-40B4-BE49-F238E27FC236}">
                  <a16:creationId xmlns:a16="http://schemas.microsoft.com/office/drawing/2014/main" id="{00000000-0008-0000-0500-00000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xdr:row>
          <xdr:rowOff>85725</xdr:rowOff>
        </xdr:from>
        <xdr:to>
          <xdr:col>6</xdr:col>
          <xdr:colOff>1247775</xdr:colOff>
          <xdr:row>39</xdr:row>
          <xdr:rowOff>304800</xdr:rowOff>
        </xdr:to>
        <xdr:sp macro="" textlink="">
          <xdr:nvSpPr>
            <xdr:cNvPr id="40451" name="Drop Down 515" hidden="1">
              <a:extLst>
                <a:ext uri="{63B3BB69-23CF-44E3-9099-C40C66FF867C}">
                  <a14:compatExt spid="_x0000_s40451"/>
                </a:ext>
                <a:ext uri="{FF2B5EF4-FFF2-40B4-BE49-F238E27FC236}">
                  <a16:creationId xmlns:a16="http://schemas.microsoft.com/office/drawing/2014/main" id="{00000000-0008-0000-0500-00000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40</xdr:row>
          <xdr:rowOff>85725</xdr:rowOff>
        </xdr:from>
        <xdr:to>
          <xdr:col>6</xdr:col>
          <xdr:colOff>1247775</xdr:colOff>
          <xdr:row>40</xdr:row>
          <xdr:rowOff>304800</xdr:rowOff>
        </xdr:to>
        <xdr:sp macro="" textlink="">
          <xdr:nvSpPr>
            <xdr:cNvPr id="40452" name="Drop Down 516" hidden="1">
              <a:extLst>
                <a:ext uri="{63B3BB69-23CF-44E3-9099-C40C66FF867C}">
                  <a14:compatExt spid="_x0000_s40452"/>
                </a:ext>
                <a:ext uri="{FF2B5EF4-FFF2-40B4-BE49-F238E27FC236}">
                  <a16:creationId xmlns:a16="http://schemas.microsoft.com/office/drawing/2014/main" id="{00000000-0008-0000-0500-00000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85725</xdr:rowOff>
        </xdr:from>
        <xdr:to>
          <xdr:col>6</xdr:col>
          <xdr:colOff>1247775</xdr:colOff>
          <xdr:row>41</xdr:row>
          <xdr:rowOff>304800</xdr:rowOff>
        </xdr:to>
        <xdr:sp macro="" textlink="">
          <xdr:nvSpPr>
            <xdr:cNvPr id="40453" name="Drop Down 517" hidden="1">
              <a:extLst>
                <a:ext uri="{63B3BB69-23CF-44E3-9099-C40C66FF867C}">
                  <a14:compatExt spid="_x0000_s40453"/>
                </a:ext>
                <a:ext uri="{FF2B5EF4-FFF2-40B4-BE49-F238E27FC236}">
                  <a16:creationId xmlns:a16="http://schemas.microsoft.com/office/drawing/2014/main" id="{00000000-0008-0000-0500-00000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xdr:row>
          <xdr:rowOff>85725</xdr:rowOff>
        </xdr:from>
        <xdr:to>
          <xdr:col>6</xdr:col>
          <xdr:colOff>1247775</xdr:colOff>
          <xdr:row>42</xdr:row>
          <xdr:rowOff>304800</xdr:rowOff>
        </xdr:to>
        <xdr:sp macro="" textlink="">
          <xdr:nvSpPr>
            <xdr:cNvPr id="40454" name="Drop Down 518" hidden="1">
              <a:extLst>
                <a:ext uri="{63B3BB69-23CF-44E3-9099-C40C66FF867C}">
                  <a14:compatExt spid="_x0000_s40454"/>
                </a:ext>
                <a:ext uri="{FF2B5EF4-FFF2-40B4-BE49-F238E27FC236}">
                  <a16:creationId xmlns:a16="http://schemas.microsoft.com/office/drawing/2014/main" id="{00000000-0008-0000-0500-00000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xdr:row>
          <xdr:rowOff>85725</xdr:rowOff>
        </xdr:from>
        <xdr:to>
          <xdr:col>6</xdr:col>
          <xdr:colOff>1247775</xdr:colOff>
          <xdr:row>43</xdr:row>
          <xdr:rowOff>304800</xdr:rowOff>
        </xdr:to>
        <xdr:sp macro="" textlink="">
          <xdr:nvSpPr>
            <xdr:cNvPr id="40455" name="Drop Down 519" hidden="1">
              <a:extLst>
                <a:ext uri="{63B3BB69-23CF-44E3-9099-C40C66FF867C}">
                  <a14:compatExt spid="_x0000_s40455"/>
                </a:ext>
                <a:ext uri="{FF2B5EF4-FFF2-40B4-BE49-F238E27FC236}">
                  <a16:creationId xmlns:a16="http://schemas.microsoft.com/office/drawing/2014/main" id="{00000000-0008-0000-0500-00000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44</xdr:row>
          <xdr:rowOff>85725</xdr:rowOff>
        </xdr:from>
        <xdr:to>
          <xdr:col>6</xdr:col>
          <xdr:colOff>1247775</xdr:colOff>
          <xdr:row>44</xdr:row>
          <xdr:rowOff>304800</xdr:rowOff>
        </xdr:to>
        <xdr:sp macro="" textlink="">
          <xdr:nvSpPr>
            <xdr:cNvPr id="40456" name="Drop Down 520" hidden="1">
              <a:extLst>
                <a:ext uri="{63B3BB69-23CF-44E3-9099-C40C66FF867C}">
                  <a14:compatExt spid="_x0000_s40456"/>
                </a:ext>
                <a:ext uri="{FF2B5EF4-FFF2-40B4-BE49-F238E27FC236}">
                  <a16:creationId xmlns:a16="http://schemas.microsoft.com/office/drawing/2014/main" id="{00000000-0008-0000-0500-00000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xdr:row>
          <xdr:rowOff>85725</xdr:rowOff>
        </xdr:from>
        <xdr:to>
          <xdr:col>6</xdr:col>
          <xdr:colOff>1247775</xdr:colOff>
          <xdr:row>46</xdr:row>
          <xdr:rowOff>304800</xdr:rowOff>
        </xdr:to>
        <xdr:sp macro="" textlink="">
          <xdr:nvSpPr>
            <xdr:cNvPr id="40457" name="Drop Down 521" hidden="1">
              <a:extLst>
                <a:ext uri="{63B3BB69-23CF-44E3-9099-C40C66FF867C}">
                  <a14:compatExt spid="_x0000_s40457"/>
                </a:ext>
                <a:ext uri="{FF2B5EF4-FFF2-40B4-BE49-F238E27FC236}">
                  <a16:creationId xmlns:a16="http://schemas.microsoft.com/office/drawing/2014/main" id="{00000000-0008-0000-0500-00000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47</xdr:row>
          <xdr:rowOff>85725</xdr:rowOff>
        </xdr:from>
        <xdr:to>
          <xdr:col>6</xdr:col>
          <xdr:colOff>1247775</xdr:colOff>
          <xdr:row>47</xdr:row>
          <xdr:rowOff>304800</xdr:rowOff>
        </xdr:to>
        <xdr:sp macro="" textlink="">
          <xdr:nvSpPr>
            <xdr:cNvPr id="40458" name="Drop Down 522" hidden="1">
              <a:extLst>
                <a:ext uri="{63B3BB69-23CF-44E3-9099-C40C66FF867C}">
                  <a14:compatExt spid="_x0000_s40458"/>
                </a:ext>
                <a:ext uri="{FF2B5EF4-FFF2-40B4-BE49-F238E27FC236}">
                  <a16:creationId xmlns:a16="http://schemas.microsoft.com/office/drawing/2014/main" id="{00000000-0008-0000-0500-00000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48</xdr:row>
          <xdr:rowOff>85725</xdr:rowOff>
        </xdr:from>
        <xdr:to>
          <xdr:col>6</xdr:col>
          <xdr:colOff>1247775</xdr:colOff>
          <xdr:row>48</xdr:row>
          <xdr:rowOff>304800</xdr:rowOff>
        </xdr:to>
        <xdr:sp macro="" textlink="">
          <xdr:nvSpPr>
            <xdr:cNvPr id="40459" name="Drop Down 523" hidden="1">
              <a:extLst>
                <a:ext uri="{63B3BB69-23CF-44E3-9099-C40C66FF867C}">
                  <a14:compatExt spid="_x0000_s40459"/>
                </a:ext>
                <a:ext uri="{FF2B5EF4-FFF2-40B4-BE49-F238E27FC236}">
                  <a16:creationId xmlns:a16="http://schemas.microsoft.com/office/drawing/2014/main" id="{00000000-0008-0000-0500-00000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49</xdr:row>
          <xdr:rowOff>85725</xdr:rowOff>
        </xdr:from>
        <xdr:to>
          <xdr:col>6</xdr:col>
          <xdr:colOff>1247775</xdr:colOff>
          <xdr:row>49</xdr:row>
          <xdr:rowOff>304800</xdr:rowOff>
        </xdr:to>
        <xdr:sp macro="" textlink="">
          <xdr:nvSpPr>
            <xdr:cNvPr id="40460" name="Drop Down 524" hidden="1">
              <a:extLst>
                <a:ext uri="{63B3BB69-23CF-44E3-9099-C40C66FF867C}">
                  <a14:compatExt spid="_x0000_s40460"/>
                </a:ext>
                <a:ext uri="{FF2B5EF4-FFF2-40B4-BE49-F238E27FC236}">
                  <a16:creationId xmlns:a16="http://schemas.microsoft.com/office/drawing/2014/main" id="{00000000-0008-0000-0500-00000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xdr:row>
          <xdr:rowOff>85725</xdr:rowOff>
        </xdr:from>
        <xdr:to>
          <xdr:col>6</xdr:col>
          <xdr:colOff>1247775</xdr:colOff>
          <xdr:row>51</xdr:row>
          <xdr:rowOff>304800</xdr:rowOff>
        </xdr:to>
        <xdr:sp macro="" textlink="">
          <xdr:nvSpPr>
            <xdr:cNvPr id="40461" name="Drop Down 525" hidden="1">
              <a:extLst>
                <a:ext uri="{63B3BB69-23CF-44E3-9099-C40C66FF867C}">
                  <a14:compatExt spid="_x0000_s40461"/>
                </a:ext>
                <a:ext uri="{FF2B5EF4-FFF2-40B4-BE49-F238E27FC236}">
                  <a16:creationId xmlns:a16="http://schemas.microsoft.com/office/drawing/2014/main" id="{00000000-0008-0000-0500-00000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52</xdr:row>
          <xdr:rowOff>85725</xdr:rowOff>
        </xdr:from>
        <xdr:to>
          <xdr:col>6</xdr:col>
          <xdr:colOff>1247775</xdr:colOff>
          <xdr:row>52</xdr:row>
          <xdr:rowOff>304800</xdr:rowOff>
        </xdr:to>
        <xdr:sp macro="" textlink="">
          <xdr:nvSpPr>
            <xdr:cNvPr id="40462" name="Drop Down 526" hidden="1">
              <a:extLst>
                <a:ext uri="{63B3BB69-23CF-44E3-9099-C40C66FF867C}">
                  <a14:compatExt spid="_x0000_s40462"/>
                </a:ext>
                <a:ext uri="{FF2B5EF4-FFF2-40B4-BE49-F238E27FC236}">
                  <a16:creationId xmlns:a16="http://schemas.microsoft.com/office/drawing/2014/main" id="{00000000-0008-0000-0500-00000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xdr:row>
          <xdr:rowOff>85725</xdr:rowOff>
        </xdr:from>
        <xdr:to>
          <xdr:col>6</xdr:col>
          <xdr:colOff>1247775</xdr:colOff>
          <xdr:row>54</xdr:row>
          <xdr:rowOff>304800</xdr:rowOff>
        </xdr:to>
        <xdr:sp macro="" textlink="">
          <xdr:nvSpPr>
            <xdr:cNvPr id="40463" name="Drop Down 527" hidden="1">
              <a:extLst>
                <a:ext uri="{63B3BB69-23CF-44E3-9099-C40C66FF867C}">
                  <a14:compatExt spid="_x0000_s40463"/>
                </a:ext>
                <a:ext uri="{FF2B5EF4-FFF2-40B4-BE49-F238E27FC236}">
                  <a16:creationId xmlns:a16="http://schemas.microsoft.com/office/drawing/2014/main" id="{00000000-0008-0000-0500-00000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xdr:row>
          <xdr:rowOff>85725</xdr:rowOff>
        </xdr:from>
        <xdr:to>
          <xdr:col>6</xdr:col>
          <xdr:colOff>1247775</xdr:colOff>
          <xdr:row>55</xdr:row>
          <xdr:rowOff>304800</xdr:rowOff>
        </xdr:to>
        <xdr:sp macro="" textlink="">
          <xdr:nvSpPr>
            <xdr:cNvPr id="40464" name="Drop Down 528" hidden="1">
              <a:extLst>
                <a:ext uri="{63B3BB69-23CF-44E3-9099-C40C66FF867C}">
                  <a14:compatExt spid="_x0000_s40464"/>
                </a:ext>
                <a:ext uri="{FF2B5EF4-FFF2-40B4-BE49-F238E27FC236}">
                  <a16:creationId xmlns:a16="http://schemas.microsoft.com/office/drawing/2014/main" id="{00000000-0008-0000-0500-00001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56</xdr:row>
          <xdr:rowOff>85725</xdr:rowOff>
        </xdr:from>
        <xdr:to>
          <xdr:col>6</xdr:col>
          <xdr:colOff>1247775</xdr:colOff>
          <xdr:row>56</xdr:row>
          <xdr:rowOff>304800</xdr:rowOff>
        </xdr:to>
        <xdr:sp macro="" textlink="">
          <xdr:nvSpPr>
            <xdr:cNvPr id="40465" name="Drop Down 529" hidden="1">
              <a:extLst>
                <a:ext uri="{63B3BB69-23CF-44E3-9099-C40C66FF867C}">
                  <a14:compatExt spid="_x0000_s40465"/>
                </a:ext>
                <a:ext uri="{FF2B5EF4-FFF2-40B4-BE49-F238E27FC236}">
                  <a16:creationId xmlns:a16="http://schemas.microsoft.com/office/drawing/2014/main" id="{00000000-0008-0000-0500-00001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59</xdr:row>
          <xdr:rowOff>85725</xdr:rowOff>
        </xdr:from>
        <xdr:to>
          <xdr:col>6</xdr:col>
          <xdr:colOff>1247775</xdr:colOff>
          <xdr:row>59</xdr:row>
          <xdr:rowOff>304800</xdr:rowOff>
        </xdr:to>
        <xdr:sp macro="" textlink="">
          <xdr:nvSpPr>
            <xdr:cNvPr id="40466" name="Drop Down 530" hidden="1">
              <a:extLst>
                <a:ext uri="{63B3BB69-23CF-44E3-9099-C40C66FF867C}">
                  <a14:compatExt spid="_x0000_s40466"/>
                </a:ext>
                <a:ext uri="{FF2B5EF4-FFF2-40B4-BE49-F238E27FC236}">
                  <a16:creationId xmlns:a16="http://schemas.microsoft.com/office/drawing/2014/main" id="{00000000-0008-0000-0500-00001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60</xdr:row>
          <xdr:rowOff>85725</xdr:rowOff>
        </xdr:from>
        <xdr:to>
          <xdr:col>6</xdr:col>
          <xdr:colOff>1247775</xdr:colOff>
          <xdr:row>60</xdr:row>
          <xdr:rowOff>304800</xdr:rowOff>
        </xdr:to>
        <xdr:sp macro="" textlink="">
          <xdr:nvSpPr>
            <xdr:cNvPr id="40467" name="Drop Down 531" hidden="1">
              <a:extLst>
                <a:ext uri="{63B3BB69-23CF-44E3-9099-C40C66FF867C}">
                  <a14:compatExt spid="_x0000_s40467"/>
                </a:ext>
                <a:ext uri="{FF2B5EF4-FFF2-40B4-BE49-F238E27FC236}">
                  <a16:creationId xmlns:a16="http://schemas.microsoft.com/office/drawing/2014/main" id="{00000000-0008-0000-0500-00001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61</xdr:row>
          <xdr:rowOff>85725</xdr:rowOff>
        </xdr:from>
        <xdr:to>
          <xdr:col>6</xdr:col>
          <xdr:colOff>1247775</xdr:colOff>
          <xdr:row>61</xdr:row>
          <xdr:rowOff>304800</xdr:rowOff>
        </xdr:to>
        <xdr:sp macro="" textlink="">
          <xdr:nvSpPr>
            <xdr:cNvPr id="40468" name="Drop Down 532" hidden="1">
              <a:extLst>
                <a:ext uri="{63B3BB69-23CF-44E3-9099-C40C66FF867C}">
                  <a14:compatExt spid="_x0000_s40468"/>
                </a:ext>
                <a:ext uri="{FF2B5EF4-FFF2-40B4-BE49-F238E27FC236}">
                  <a16:creationId xmlns:a16="http://schemas.microsoft.com/office/drawing/2014/main" id="{00000000-0008-0000-0500-00001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65</xdr:row>
          <xdr:rowOff>85725</xdr:rowOff>
        </xdr:from>
        <xdr:to>
          <xdr:col>6</xdr:col>
          <xdr:colOff>1247775</xdr:colOff>
          <xdr:row>65</xdr:row>
          <xdr:rowOff>304800</xdr:rowOff>
        </xdr:to>
        <xdr:sp macro="" textlink="">
          <xdr:nvSpPr>
            <xdr:cNvPr id="40469" name="Drop Down 533" hidden="1">
              <a:extLst>
                <a:ext uri="{63B3BB69-23CF-44E3-9099-C40C66FF867C}">
                  <a14:compatExt spid="_x0000_s40469"/>
                </a:ext>
                <a:ext uri="{FF2B5EF4-FFF2-40B4-BE49-F238E27FC236}">
                  <a16:creationId xmlns:a16="http://schemas.microsoft.com/office/drawing/2014/main" id="{00000000-0008-0000-0500-00001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66</xdr:row>
          <xdr:rowOff>85725</xdr:rowOff>
        </xdr:from>
        <xdr:to>
          <xdr:col>6</xdr:col>
          <xdr:colOff>1247775</xdr:colOff>
          <xdr:row>66</xdr:row>
          <xdr:rowOff>304800</xdr:rowOff>
        </xdr:to>
        <xdr:sp macro="" textlink="">
          <xdr:nvSpPr>
            <xdr:cNvPr id="40470" name="Drop Down 534" hidden="1">
              <a:extLst>
                <a:ext uri="{63B3BB69-23CF-44E3-9099-C40C66FF867C}">
                  <a14:compatExt spid="_x0000_s40470"/>
                </a:ext>
                <a:ext uri="{FF2B5EF4-FFF2-40B4-BE49-F238E27FC236}">
                  <a16:creationId xmlns:a16="http://schemas.microsoft.com/office/drawing/2014/main" id="{00000000-0008-0000-0500-00001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67</xdr:row>
          <xdr:rowOff>85725</xdr:rowOff>
        </xdr:from>
        <xdr:to>
          <xdr:col>6</xdr:col>
          <xdr:colOff>1247775</xdr:colOff>
          <xdr:row>67</xdr:row>
          <xdr:rowOff>304800</xdr:rowOff>
        </xdr:to>
        <xdr:sp macro="" textlink="">
          <xdr:nvSpPr>
            <xdr:cNvPr id="40471" name="Drop Down 535" hidden="1">
              <a:extLst>
                <a:ext uri="{63B3BB69-23CF-44E3-9099-C40C66FF867C}">
                  <a14:compatExt spid="_x0000_s40471"/>
                </a:ext>
                <a:ext uri="{FF2B5EF4-FFF2-40B4-BE49-F238E27FC236}">
                  <a16:creationId xmlns:a16="http://schemas.microsoft.com/office/drawing/2014/main" id="{00000000-0008-0000-0500-00001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69</xdr:row>
          <xdr:rowOff>85725</xdr:rowOff>
        </xdr:from>
        <xdr:to>
          <xdr:col>6</xdr:col>
          <xdr:colOff>1247775</xdr:colOff>
          <xdr:row>69</xdr:row>
          <xdr:rowOff>304800</xdr:rowOff>
        </xdr:to>
        <xdr:sp macro="" textlink="">
          <xdr:nvSpPr>
            <xdr:cNvPr id="40472" name="Drop Down 536" hidden="1">
              <a:extLst>
                <a:ext uri="{63B3BB69-23CF-44E3-9099-C40C66FF867C}">
                  <a14:compatExt spid="_x0000_s40472"/>
                </a:ext>
                <a:ext uri="{FF2B5EF4-FFF2-40B4-BE49-F238E27FC236}">
                  <a16:creationId xmlns:a16="http://schemas.microsoft.com/office/drawing/2014/main" id="{00000000-0008-0000-0500-00001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70</xdr:row>
          <xdr:rowOff>85725</xdr:rowOff>
        </xdr:from>
        <xdr:to>
          <xdr:col>6</xdr:col>
          <xdr:colOff>1247775</xdr:colOff>
          <xdr:row>70</xdr:row>
          <xdr:rowOff>304800</xdr:rowOff>
        </xdr:to>
        <xdr:sp macro="" textlink="">
          <xdr:nvSpPr>
            <xdr:cNvPr id="40473" name="Drop Down 537" hidden="1">
              <a:extLst>
                <a:ext uri="{63B3BB69-23CF-44E3-9099-C40C66FF867C}">
                  <a14:compatExt spid="_x0000_s40473"/>
                </a:ext>
                <a:ext uri="{FF2B5EF4-FFF2-40B4-BE49-F238E27FC236}">
                  <a16:creationId xmlns:a16="http://schemas.microsoft.com/office/drawing/2014/main" id="{00000000-0008-0000-0500-00001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78</xdr:row>
          <xdr:rowOff>85725</xdr:rowOff>
        </xdr:from>
        <xdr:to>
          <xdr:col>6</xdr:col>
          <xdr:colOff>1247775</xdr:colOff>
          <xdr:row>78</xdr:row>
          <xdr:rowOff>304800</xdr:rowOff>
        </xdr:to>
        <xdr:sp macro="" textlink="">
          <xdr:nvSpPr>
            <xdr:cNvPr id="40474" name="Drop Down 538" hidden="1">
              <a:extLst>
                <a:ext uri="{63B3BB69-23CF-44E3-9099-C40C66FF867C}">
                  <a14:compatExt spid="_x0000_s40474"/>
                </a:ext>
                <a:ext uri="{FF2B5EF4-FFF2-40B4-BE49-F238E27FC236}">
                  <a16:creationId xmlns:a16="http://schemas.microsoft.com/office/drawing/2014/main" id="{00000000-0008-0000-0500-00001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79</xdr:row>
          <xdr:rowOff>85725</xdr:rowOff>
        </xdr:from>
        <xdr:to>
          <xdr:col>6</xdr:col>
          <xdr:colOff>1247775</xdr:colOff>
          <xdr:row>79</xdr:row>
          <xdr:rowOff>304800</xdr:rowOff>
        </xdr:to>
        <xdr:sp macro="" textlink="">
          <xdr:nvSpPr>
            <xdr:cNvPr id="40475" name="Drop Down 539" hidden="1">
              <a:extLst>
                <a:ext uri="{63B3BB69-23CF-44E3-9099-C40C66FF867C}">
                  <a14:compatExt spid="_x0000_s40475"/>
                </a:ext>
                <a:ext uri="{FF2B5EF4-FFF2-40B4-BE49-F238E27FC236}">
                  <a16:creationId xmlns:a16="http://schemas.microsoft.com/office/drawing/2014/main" id="{00000000-0008-0000-0500-00001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80</xdr:row>
          <xdr:rowOff>85725</xdr:rowOff>
        </xdr:from>
        <xdr:to>
          <xdr:col>6</xdr:col>
          <xdr:colOff>1247775</xdr:colOff>
          <xdr:row>80</xdr:row>
          <xdr:rowOff>304800</xdr:rowOff>
        </xdr:to>
        <xdr:sp macro="" textlink="">
          <xdr:nvSpPr>
            <xdr:cNvPr id="40476" name="Drop Down 540" hidden="1">
              <a:extLst>
                <a:ext uri="{63B3BB69-23CF-44E3-9099-C40C66FF867C}">
                  <a14:compatExt spid="_x0000_s40476"/>
                </a:ext>
                <a:ext uri="{FF2B5EF4-FFF2-40B4-BE49-F238E27FC236}">
                  <a16:creationId xmlns:a16="http://schemas.microsoft.com/office/drawing/2014/main" id="{00000000-0008-0000-0500-00001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83</xdr:row>
          <xdr:rowOff>85725</xdr:rowOff>
        </xdr:from>
        <xdr:to>
          <xdr:col>6</xdr:col>
          <xdr:colOff>1247775</xdr:colOff>
          <xdr:row>83</xdr:row>
          <xdr:rowOff>304800</xdr:rowOff>
        </xdr:to>
        <xdr:sp macro="" textlink="">
          <xdr:nvSpPr>
            <xdr:cNvPr id="40477" name="Drop Down 541" hidden="1">
              <a:extLst>
                <a:ext uri="{63B3BB69-23CF-44E3-9099-C40C66FF867C}">
                  <a14:compatExt spid="_x0000_s40477"/>
                </a:ext>
                <a:ext uri="{FF2B5EF4-FFF2-40B4-BE49-F238E27FC236}">
                  <a16:creationId xmlns:a16="http://schemas.microsoft.com/office/drawing/2014/main" id="{00000000-0008-0000-0500-00001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84</xdr:row>
          <xdr:rowOff>85725</xdr:rowOff>
        </xdr:from>
        <xdr:to>
          <xdr:col>6</xdr:col>
          <xdr:colOff>1247775</xdr:colOff>
          <xdr:row>84</xdr:row>
          <xdr:rowOff>304800</xdr:rowOff>
        </xdr:to>
        <xdr:sp macro="" textlink="">
          <xdr:nvSpPr>
            <xdr:cNvPr id="40478" name="Drop Down 542" hidden="1">
              <a:extLst>
                <a:ext uri="{63B3BB69-23CF-44E3-9099-C40C66FF867C}">
                  <a14:compatExt spid="_x0000_s40478"/>
                </a:ext>
                <a:ext uri="{FF2B5EF4-FFF2-40B4-BE49-F238E27FC236}">
                  <a16:creationId xmlns:a16="http://schemas.microsoft.com/office/drawing/2014/main" id="{00000000-0008-0000-0500-00001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86</xdr:row>
          <xdr:rowOff>85725</xdr:rowOff>
        </xdr:from>
        <xdr:to>
          <xdr:col>6</xdr:col>
          <xdr:colOff>1247775</xdr:colOff>
          <xdr:row>86</xdr:row>
          <xdr:rowOff>304800</xdr:rowOff>
        </xdr:to>
        <xdr:sp macro="" textlink="">
          <xdr:nvSpPr>
            <xdr:cNvPr id="40479" name="Drop Down 543" hidden="1">
              <a:extLst>
                <a:ext uri="{63B3BB69-23CF-44E3-9099-C40C66FF867C}">
                  <a14:compatExt spid="_x0000_s40479"/>
                </a:ext>
                <a:ext uri="{FF2B5EF4-FFF2-40B4-BE49-F238E27FC236}">
                  <a16:creationId xmlns:a16="http://schemas.microsoft.com/office/drawing/2014/main" id="{00000000-0008-0000-0500-00001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87</xdr:row>
          <xdr:rowOff>85725</xdr:rowOff>
        </xdr:from>
        <xdr:to>
          <xdr:col>6</xdr:col>
          <xdr:colOff>1247775</xdr:colOff>
          <xdr:row>87</xdr:row>
          <xdr:rowOff>304800</xdr:rowOff>
        </xdr:to>
        <xdr:sp macro="" textlink="">
          <xdr:nvSpPr>
            <xdr:cNvPr id="40480" name="Drop Down 544" hidden="1">
              <a:extLst>
                <a:ext uri="{63B3BB69-23CF-44E3-9099-C40C66FF867C}">
                  <a14:compatExt spid="_x0000_s40480"/>
                </a:ext>
                <a:ext uri="{FF2B5EF4-FFF2-40B4-BE49-F238E27FC236}">
                  <a16:creationId xmlns:a16="http://schemas.microsoft.com/office/drawing/2014/main" id="{00000000-0008-0000-0500-00002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88</xdr:row>
          <xdr:rowOff>85725</xdr:rowOff>
        </xdr:from>
        <xdr:to>
          <xdr:col>6</xdr:col>
          <xdr:colOff>1247775</xdr:colOff>
          <xdr:row>88</xdr:row>
          <xdr:rowOff>304800</xdr:rowOff>
        </xdr:to>
        <xdr:sp macro="" textlink="">
          <xdr:nvSpPr>
            <xdr:cNvPr id="40481" name="Drop Down 545" hidden="1">
              <a:extLst>
                <a:ext uri="{63B3BB69-23CF-44E3-9099-C40C66FF867C}">
                  <a14:compatExt spid="_x0000_s40481"/>
                </a:ext>
                <a:ext uri="{FF2B5EF4-FFF2-40B4-BE49-F238E27FC236}">
                  <a16:creationId xmlns:a16="http://schemas.microsoft.com/office/drawing/2014/main" id="{00000000-0008-0000-0500-00002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89</xdr:row>
          <xdr:rowOff>85725</xdr:rowOff>
        </xdr:from>
        <xdr:to>
          <xdr:col>6</xdr:col>
          <xdr:colOff>1247775</xdr:colOff>
          <xdr:row>89</xdr:row>
          <xdr:rowOff>304800</xdr:rowOff>
        </xdr:to>
        <xdr:sp macro="" textlink="">
          <xdr:nvSpPr>
            <xdr:cNvPr id="40482" name="Drop Down 546" hidden="1">
              <a:extLst>
                <a:ext uri="{63B3BB69-23CF-44E3-9099-C40C66FF867C}">
                  <a14:compatExt spid="_x0000_s40482"/>
                </a:ext>
                <a:ext uri="{FF2B5EF4-FFF2-40B4-BE49-F238E27FC236}">
                  <a16:creationId xmlns:a16="http://schemas.microsoft.com/office/drawing/2014/main" id="{00000000-0008-0000-0500-00002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91</xdr:row>
          <xdr:rowOff>85725</xdr:rowOff>
        </xdr:from>
        <xdr:to>
          <xdr:col>6</xdr:col>
          <xdr:colOff>1247775</xdr:colOff>
          <xdr:row>91</xdr:row>
          <xdr:rowOff>304800</xdr:rowOff>
        </xdr:to>
        <xdr:sp macro="" textlink="">
          <xdr:nvSpPr>
            <xdr:cNvPr id="40483" name="Drop Down 547" hidden="1">
              <a:extLst>
                <a:ext uri="{63B3BB69-23CF-44E3-9099-C40C66FF867C}">
                  <a14:compatExt spid="_x0000_s40483"/>
                </a:ext>
                <a:ext uri="{FF2B5EF4-FFF2-40B4-BE49-F238E27FC236}">
                  <a16:creationId xmlns:a16="http://schemas.microsoft.com/office/drawing/2014/main" id="{00000000-0008-0000-0500-00002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92</xdr:row>
          <xdr:rowOff>85725</xdr:rowOff>
        </xdr:from>
        <xdr:to>
          <xdr:col>6</xdr:col>
          <xdr:colOff>1247775</xdr:colOff>
          <xdr:row>92</xdr:row>
          <xdr:rowOff>304800</xdr:rowOff>
        </xdr:to>
        <xdr:sp macro="" textlink="">
          <xdr:nvSpPr>
            <xdr:cNvPr id="40484" name="Drop Down 548" hidden="1">
              <a:extLst>
                <a:ext uri="{63B3BB69-23CF-44E3-9099-C40C66FF867C}">
                  <a14:compatExt spid="_x0000_s40484"/>
                </a:ext>
                <a:ext uri="{FF2B5EF4-FFF2-40B4-BE49-F238E27FC236}">
                  <a16:creationId xmlns:a16="http://schemas.microsoft.com/office/drawing/2014/main" id="{00000000-0008-0000-0500-00002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93</xdr:row>
          <xdr:rowOff>85725</xdr:rowOff>
        </xdr:from>
        <xdr:to>
          <xdr:col>6</xdr:col>
          <xdr:colOff>1247775</xdr:colOff>
          <xdr:row>93</xdr:row>
          <xdr:rowOff>304800</xdr:rowOff>
        </xdr:to>
        <xdr:sp macro="" textlink="">
          <xdr:nvSpPr>
            <xdr:cNvPr id="40485" name="Drop Down 549" hidden="1">
              <a:extLst>
                <a:ext uri="{63B3BB69-23CF-44E3-9099-C40C66FF867C}">
                  <a14:compatExt spid="_x0000_s40485"/>
                </a:ext>
                <a:ext uri="{FF2B5EF4-FFF2-40B4-BE49-F238E27FC236}">
                  <a16:creationId xmlns:a16="http://schemas.microsoft.com/office/drawing/2014/main" id="{00000000-0008-0000-0500-00002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95</xdr:row>
          <xdr:rowOff>85725</xdr:rowOff>
        </xdr:from>
        <xdr:to>
          <xdr:col>6</xdr:col>
          <xdr:colOff>1247775</xdr:colOff>
          <xdr:row>95</xdr:row>
          <xdr:rowOff>304800</xdr:rowOff>
        </xdr:to>
        <xdr:sp macro="" textlink="">
          <xdr:nvSpPr>
            <xdr:cNvPr id="40486" name="Drop Down 550" hidden="1">
              <a:extLst>
                <a:ext uri="{63B3BB69-23CF-44E3-9099-C40C66FF867C}">
                  <a14:compatExt spid="_x0000_s40486"/>
                </a:ext>
                <a:ext uri="{FF2B5EF4-FFF2-40B4-BE49-F238E27FC236}">
                  <a16:creationId xmlns:a16="http://schemas.microsoft.com/office/drawing/2014/main" id="{00000000-0008-0000-0500-00002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96</xdr:row>
          <xdr:rowOff>85725</xdr:rowOff>
        </xdr:from>
        <xdr:to>
          <xdr:col>6</xdr:col>
          <xdr:colOff>1247775</xdr:colOff>
          <xdr:row>96</xdr:row>
          <xdr:rowOff>304800</xdr:rowOff>
        </xdr:to>
        <xdr:sp macro="" textlink="">
          <xdr:nvSpPr>
            <xdr:cNvPr id="40487" name="Drop Down 551" hidden="1">
              <a:extLst>
                <a:ext uri="{63B3BB69-23CF-44E3-9099-C40C66FF867C}">
                  <a14:compatExt spid="_x0000_s40487"/>
                </a:ext>
                <a:ext uri="{FF2B5EF4-FFF2-40B4-BE49-F238E27FC236}">
                  <a16:creationId xmlns:a16="http://schemas.microsoft.com/office/drawing/2014/main" id="{00000000-0008-0000-0500-00002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97</xdr:row>
          <xdr:rowOff>85725</xdr:rowOff>
        </xdr:from>
        <xdr:to>
          <xdr:col>6</xdr:col>
          <xdr:colOff>1247775</xdr:colOff>
          <xdr:row>97</xdr:row>
          <xdr:rowOff>304800</xdr:rowOff>
        </xdr:to>
        <xdr:sp macro="" textlink="">
          <xdr:nvSpPr>
            <xdr:cNvPr id="40488" name="Drop Down 552" hidden="1">
              <a:extLst>
                <a:ext uri="{63B3BB69-23CF-44E3-9099-C40C66FF867C}">
                  <a14:compatExt spid="_x0000_s40488"/>
                </a:ext>
                <a:ext uri="{FF2B5EF4-FFF2-40B4-BE49-F238E27FC236}">
                  <a16:creationId xmlns:a16="http://schemas.microsoft.com/office/drawing/2014/main" id="{00000000-0008-0000-0500-00002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98</xdr:row>
          <xdr:rowOff>85725</xdr:rowOff>
        </xdr:from>
        <xdr:to>
          <xdr:col>6</xdr:col>
          <xdr:colOff>1247775</xdr:colOff>
          <xdr:row>98</xdr:row>
          <xdr:rowOff>304800</xdr:rowOff>
        </xdr:to>
        <xdr:sp macro="" textlink="">
          <xdr:nvSpPr>
            <xdr:cNvPr id="40489" name="Drop Down 553" hidden="1">
              <a:extLst>
                <a:ext uri="{63B3BB69-23CF-44E3-9099-C40C66FF867C}">
                  <a14:compatExt spid="_x0000_s40489"/>
                </a:ext>
                <a:ext uri="{FF2B5EF4-FFF2-40B4-BE49-F238E27FC236}">
                  <a16:creationId xmlns:a16="http://schemas.microsoft.com/office/drawing/2014/main" id="{00000000-0008-0000-0500-00002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99</xdr:row>
          <xdr:rowOff>85725</xdr:rowOff>
        </xdr:from>
        <xdr:to>
          <xdr:col>6</xdr:col>
          <xdr:colOff>1247775</xdr:colOff>
          <xdr:row>99</xdr:row>
          <xdr:rowOff>304800</xdr:rowOff>
        </xdr:to>
        <xdr:sp macro="" textlink="">
          <xdr:nvSpPr>
            <xdr:cNvPr id="40490" name="Drop Down 554" hidden="1">
              <a:extLst>
                <a:ext uri="{63B3BB69-23CF-44E3-9099-C40C66FF867C}">
                  <a14:compatExt spid="_x0000_s40490"/>
                </a:ext>
                <a:ext uri="{FF2B5EF4-FFF2-40B4-BE49-F238E27FC236}">
                  <a16:creationId xmlns:a16="http://schemas.microsoft.com/office/drawing/2014/main" id="{00000000-0008-0000-0500-00002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100</xdr:row>
          <xdr:rowOff>85725</xdr:rowOff>
        </xdr:from>
        <xdr:to>
          <xdr:col>6</xdr:col>
          <xdr:colOff>1247775</xdr:colOff>
          <xdr:row>100</xdr:row>
          <xdr:rowOff>304800</xdr:rowOff>
        </xdr:to>
        <xdr:sp macro="" textlink="">
          <xdr:nvSpPr>
            <xdr:cNvPr id="40491" name="Drop Down 555" hidden="1">
              <a:extLst>
                <a:ext uri="{63B3BB69-23CF-44E3-9099-C40C66FF867C}">
                  <a14:compatExt spid="_x0000_s40491"/>
                </a:ext>
                <a:ext uri="{FF2B5EF4-FFF2-40B4-BE49-F238E27FC236}">
                  <a16:creationId xmlns:a16="http://schemas.microsoft.com/office/drawing/2014/main" id="{00000000-0008-0000-0500-00002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103</xdr:row>
          <xdr:rowOff>85725</xdr:rowOff>
        </xdr:from>
        <xdr:to>
          <xdr:col>6</xdr:col>
          <xdr:colOff>1247775</xdr:colOff>
          <xdr:row>103</xdr:row>
          <xdr:rowOff>304800</xdr:rowOff>
        </xdr:to>
        <xdr:sp macro="" textlink="">
          <xdr:nvSpPr>
            <xdr:cNvPr id="40492" name="Drop Down 556" hidden="1">
              <a:extLst>
                <a:ext uri="{63B3BB69-23CF-44E3-9099-C40C66FF867C}">
                  <a14:compatExt spid="_x0000_s40492"/>
                </a:ext>
                <a:ext uri="{FF2B5EF4-FFF2-40B4-BE49-F238E27FC236}">
                  <a16:creationId xmlns:a16="http://schemas.microsoft.com/office/drawing/2014/main" id="{00000000-0008-0000-0500-00002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104</xdr:row>
          <xdr:rowOff>85725</xdr:rowOff>
        </xdr:from>
        <xdr:to>
          <xdr:col>6</xdr:col>
          <xdr:colOff>1247775</xdr:colOff>
          <xdr:row>104</xdr:row>
          <xdr:rowOff>304800</xdr:rowOff>
        </xdr:to>
        <xdr:sp macro="" textlink="">
          <xdr:nvSpPr>
            <xdr:cNvPr id="40493" name="Drop Down 557" hidden="1">
              <a:extLst>
                <a:ext uri="{63B3BB69-23CF-44E3-9099-C40C66FF867C}">
                  <a14:compatExt spid="_x0000_s40493"/>
                </a:ext>
                <a:ext uri="{FF2B5EF4-FFF2-40B4-BE49-F238E27FC236}">
                  <a16:creationId xmlns:a16="http://schemas.microsoft.com/office/drawing/2014/main" id="{00000000-0008-0000-0500-00002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105</xdr:row>
          <xdr:rowOff>85725</xdr:rowOff>
        </xdr:from>
        <xdr:to>
          <xdr:col>6</xdr:col>
          <xdr:colOff>1247775</xdr:colOff>
          <xdr:row>105</xdr:row>
          <xdr:rowOff>304800</xdr:rowOff>
        </xdr:to>
        <xdr:sp macro="" textlink="">
          <xdr:nvSpPr>
            <xdr:cNvPr id="40494" name="Drop Down 558" hidden="1">
              <a:extLst>
                <a:ext uri="{63B3BB69-23CF-44E3-9099-C40C66FF867C}">
                  <a14:compatExt spid="_x0000_s40494"/>
                </a:ext>
                <a:ext uri="{FF2B5EF4-FFF2-40B4-BE49-F238E27FC236}">
                  <a16:creationId xmlns:a16="http://schemas.microsoft.com/office/drawing/2014/main" id="{00000000-0008-0000-0500-00002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106</xdr:row>
          <xdr:rowOff>85725</xdr:rowOff>
        </xdr:from>
        <xdr:to>
          <xdr:col>6</xdr:col>
          <xdr:colOff>1247775</xdr:colOff>
          <xdr:row>106</xdr:row>
          <xdr:rowOff>304800</xdr:rowOff>
        </xdr:to>
        <xdr:sp macro="" textlink="">
          <xdr:nvSpPr>
            <xdr:cNvPr id="40495" name="Drop Down 559" hidden="1">
              <a:extLst>
                <a:ext uri="{63B3BB69-23CF-44E3-9099-C40C66FF867C}">
                  <a14:compatExt spid="_x0000_s40495"/>
                </a:ext>
                <a:ext uri="{FF2B5EF4-FFF2-40B4-BE49-F238E27FC236}">
                  <a16:creationId xmlns:a16="http://schemas.microsoft.com/office/drawing/2014/main" id="{00000000-0008-0000-0500-00002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107</xdr:row>
          <xdr:rowOff>85725</xdr:rowOff>
        </xdr:from>
        <xdr:to>
          <xdr:col>6</xdr:col>
          <xdr:colOff>1247775</xdr:colOff>
          <xdr:row>107</xdr:row>
          <xdr:rowOff>304800</xdr:rowOff>
        </xdr:to>
        <xdr:sp macro="" textlink="">
          <xdr:nvSpPr>
            <xdr:cNvPr id="40496" name="Drop Down 560" hidden="1">
              <a:extLst>
                <a:ext uri="{63B3BB69-23CF-44E3-9099-C40C66FF867C}">
                  <a14:compatExt spid="_x0000_s40496"/>
                </a:ext>
                <a:ext uri="{FF2B5EF4-FFF2-40B4-BE49-F238E27FC236}">
                  <a16:creationId xmlns:a16="http://schemas.microsoft.com/office/drawing/2014/main" id="{00000000-0008-0000-0500-00003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110</xdr:row>
          <xdr:rowOff>85725</xdr:rowOff>
        </xdr:from>
        <xdr:to>
          <xdr:col>6</xdr:col>
          <xdr:colOff>1247775</xdr:colOff>
          <xdr:row>110</xdr:row>
          <xdr:rowOff>304800</xdr:rowOff>
        </xdr:to>
        <xdr:sp macro="" textlink="">
          <xdr:nvSpPr>
            <xdr:cNvPr id="40497" name="Drop Down 561" hidden="1">
              <a:extLst>
                <a:ext uri="{63B3BB69-23CF-44E3-9099-C40C66FF867C}">
                  <a14:compatExt spid="_x0000_s40497"/>
                </a:ext>
                <a:ext uri="{FF2B5EF4-FFF2-40B4-BE49-F238E27FC236}">
                  <a16:creationId xmlns:a16="http://schemas.microsoft.com/office/drawing/2014/main" id="{00000000-0008-0000-0500-00003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111</xdr:row>
          <xdr:rowOff>85725</xdr:rowOff>
        </xdr:from>
        <xdr:to>
          <xdr:col>6</xdr:col>
          <xdr:colOff>1247775</xdr:colOff>
          <xdr:row>111</xdr:row>
          <xdr:rowOff>304800</xdr:rowOff>
        </xdr:to>
        <xdr:sp macro="" textlink="">
          <xdr:nvSpPr>
            <xdr:cNvPr id="40498" name="Drop Down 562" hidden="1">
              <a:extLst>
                <a:ext uri="{63B3BB69-23CF-44E3-9099-C40C66FF867C}">
                  <a14:compatExt spid="_x0000_s40498"/>
                </a:ext>
                <a:ext uri="{FF2B5EF4-FFF2-40B4-BE49-F238E27FC236}">
                  <a16:creationId xmlns:a16="http://schemas.microsoft.com/office/drawing/2014/main" id="{00000000-0008-0000-0500-00003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112</xdr:row>
          <xdr:rowOff>85725</xdr:rowOff>
        </xdr:from>
        <xdr:to>
          <xdr:col>6</xdr:col>
          <xdr:colOff>1247775</xdr:colOff>
          <xdr:row>112</xdr:row>
          <xdr:rowOff>304800</xdr:rowOff>
        </xdr:to>
        <xdr:sp macro="" textlink="">
          <xdr:nvSpPr>
            <xdr:cNvPr id="40499" name="Drop Down 563" hidden="1">
              <a:extLst>
                <a:ext uri="{63B3BB69-23CF-44E3-9099-C40C66FF867C}">
                  <a14:compatExt spid="_x0000_s40499"/>
                </a:ext>
                <a:ext uri="{FF2B5EF4-FFF2-40B4-BE49-F238E27FC236}">
                  <a16:creationId xmlns:a16="http://schemas.microsoft.com/office/drawing/2014/main" id="{00000000-0008-0000-0500-00003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114</xdr:row>
          <xdr:rowOff>85725</xdr:rowOff>
        </xdr:from>
        <xdr:to>
          <xdr:col>6</xdr:col>
          <xdr:colOff>1247775</xdr:colOff>
          <xdr:row>114</xdr:row>
          <xdr:rowOff>304800</xdr:rowOff>
        </xdr:to>
        <xdr:sp macro="" textlink="">
          <xdr:nvSpPr>
            <xdr:cNvPr id="40500" name="Drop Down 564" hidden="1">
              <a:extLst>
                <a:ext uri="{63B3BB69-23CF-44E3-9099-C40C66FF867C}">
                  <a14:compatExt spid="_x0000_s40500"/>
                </a:ext>
                <a:ext uri="{FF2B5EF4-FFF2-40B4-BE49-F238E27FC236}">
                  <a16:creationId xmlns:a16="http://schemas.microsoft.com/office/drawing/2014/main" id="{00000000-0008-0000-0500-00003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115</xdr:row>
          <xdr:rowOff>85725</xdr:rowOff>
        </xdr:from>
        <xdr:to>
          <xdr:col>6</xdr:col>
          <xdr:colOff>1247775</xdr:colOff>
          <xdr:row>115</xdr:row>
          <xdr:rowOff>304800</xdr:rowOff>
        </xdr:to>
        <xdr:sp macro="" textlink="">
          <xdr:nvSpPr>
            <xdr:cNvPr id="40501" name="Drop Down 565" hidden="1">
              <a:extLst>
                <a:ext uri="{63B3BB69-23CF-44E3-9099-C40C66FF867C}">
                  <a14:compatExt spid="_x0000_s40501"/>
                </a:ext>
                <a:ext uri="{FF2B5EF4-FFF2-40B4-BE49-F238E27FC236}">
                  <a16:creationId xmlns:a16="http://schemas.microsoft.com/office/drawing/2014/main" id="{00000000-0008-0000-0500-00003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116</xdr:row>
          <xdr:rowOff>85725</xdr:rowOff>
        </xdr:from>
        <xdr:to>
          <xdr:col>6</xdr:col>
          <xdr:colOff>1247775</xdr:colOff>
          <xdr:row>116</xdr:row>
          <xdr:rowOff>304800</xdr:rowOff>
        </xdr:to>
        <xdr:sp macro="" textlink="">
          <xdr:nvSpPr>
            <xdr:cNvPr id="40502" name="Drop Down 566" hidden="1">
              <a:extLst>
                <a:ext uri="{63B3BB69-23CF-44E3-9099-C40C66FF867C}">
                  <a14:compatExt spid="_x0000_s40502"/>
                </a:ext>
                <a:ext uri="{FF2B5EF4-FFF2-40B4-BE49-F238E27FC236}">
                  <a16:creationId xmlns:a16="http://schemas.microsoft.com/office/drawing/2014/main" id="{00000000-0008-0000-0500-00003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117</xdr:row>
          <xdr:rowOff>85725</xdr:rowOff>
        </xdr:from>
        <xdr:to>
          <xdr:col>6</xdr:col>
          <xdr:colOff>1247775</xdr:colOff>
          <xdr:row>117</xdr:row>
          <xdr:rowOff>304800</xdr:rowOff>
        </xdr:to>
        <xdr:sp macro="" textlink="">
          <xdr:nvSpPr>
            <xdr:cNvPr id="40503" name="Drop Down 567" hidden="1">
              <a:extLst>
                <a:ext uri="{63B3BB69-23CF-44E3-9099-C40C66FF867C}">
                  <a14:compatExt spid="_x0000_s40503"/>
                </a:ext>
                <a:ext uri="{FF2B5EF4-FFF2-40B4-BE49-F238E27FC236}">
                  <a16:creationId xmlns:a16="http://schemas.microsoft.com/office/drawing/2014/main" id="{00000000-0008-0000-0500-00003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118</xdr:row>
          <xdr:rowOff>85725</xdr:rowOff>
        </xdr:from>
        <xdr:to>
          <xdr:col>6</xdr:col>
          <xdr:colOff>1247775</xdr:colOff>
          <xdr:row>118</xdr:row>
          <xdr:rowOff>304800</xdr:rowOff>
        </xdr:to>
        <xdr:sp macro="" textlink="">
          <xdr:nvSpPr>
            <xdr:cNvPr id="40504" name="Drop Down 568" hidden="1">
              <a:extLst>
                <a:ext uri="{63B3BB69-23CF-44E3-9099-C40C66FF867C}">
                  <a14:compatExt spid="_x0000_s40504"/>
                </a:ext>
                <a:ext uri="{FF2B5EF4-FFF2-40B4-BE49-F238E27FC236}">
                  <a16:creationId xmlns:a16="http://schemas.microsoft.com/office/drawing/2014/main" id="{00000000-0008-0000-0500-00003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119</xdr:row>
          <xdr:rowOff>85725</xdr:rowOff>
        </xdr:from>
        <xdr:to>
          <xdr:col>6</xdr:col>
          <xdr:colOff>1247775</xdr:colOff>
          <xdr:row>119</xdr:row>
          <xdr:rowOff>304800</xdr:rowOff>
        </xdr:to>
        <xdr:sp macro="" textlink="">
          <xdr:nvSpPr>
            <xdr:cNvPr id="40505" name="Drop Down 569" hidden="1">
              <a:extLst>
                <a:ext uri="{63B3BB69-23CF-44E3-9099-C40C66FF867C}">
                  <a14:compatExt spid="_x0000_s40505"/>
                </a:ext>
                <a:ext uri="{FF2B5EF4-FFF2-40B4-BE49-F238E27FC236}">
                  <a16:creationId xmlns:a16="http://schemas.microsoft.com/office/drawing/2014/main" id="{00000000-0008-0000-0500-00003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120</xdr:row>
          <xdr:rowOff>85725</xdr:rowOff>
        </xdr:from>
        <xdr:to>
          <xdr:col>6</xdr:col>
          <xdr:colOff>1247775</xdr:colOff>
          <xdr:row>120</xdr:row>
          <xdr:rowOff>304800</xdr:rowOff>
        </xdr:to>
        <xdr:sp macro="" textlink="">
          <xdr:nvSpPr>
            <xdr:cNvPr id="40506" name="Drop Down 570" hidden="1">
              <a:extLst>
                <a:ext uri="{63B3BB69-23CF-44E3-9099-C40C66FF867C}">
                  <a14:compatExt spid="_x0000_s40506"/>
                </a:ext>
                <a:ext uri="{FF2B5EF4-FFF2-40B4-BE49-F238E27FC236}">
                  <a16:creationId xmlns:a16="http://schemas.microsoft.com/office/drawing/2014/main" id="{00000000-0008-0000-0500-00003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121</xdr:row>
          <xdr:rowOff>85725</xdr:rowOff>
        </xdr:from>
        <xdr:to>
          <xdr:col>6</xdr:col>
          <xdr:colOff>1247775</xdr:colOff>
          <xdr:row>121</xdr:row>
          <xdr:rowOff>304800</xdr:rowOff>
        </xdr:to>
        <xdr:sp macro="" textlink="">
          <xdr:nvSpPr>
            <xdr:cNvPr id="40507" name="Drop Down 571" hidden="1">
              <a:extLst>
                <a:ext uri="{63B3BB69-23CF-44E3-9099-C40C66FF867C}">
                  <a14:compatExt spid="_x0000_s40507"/>
                </a:ext>
                <a:ext uri="{FF2B5EF4-FFF2-40B4-BE49-F238E27FC236}">
                  <a16:creationId xmlns:a16="http://schemas.microsoft.com/office/drawing/2014/main" id="{00000000-0008-0000-0500-00003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123</xdr:row>
          <xdr:rowOff>85725</xdr:rowOff>
        </xdr:from>
        <xdr:to>
          <xdr:col>6</xdr:col>
          <xdr:colOff>1247775</xdr:colOff>
          <xdr:row>123</xdr:row>
          <xdr:rowOff>304800</xdr:rowOff>
        </xdr:to>
        <xdr:sp macro="" textlink="">
          <xdr:nvSpPr>
            <xdr:cNvPr id="40508" name="Drop Down 572" hidden="1">
              <a:extLst>
                <a:ext uri="{63B3BB69-23CF-44E3-9099-C40C66FF867C}">
                  <a14:compatExt spid="_x0000_s40508"/>
                </a:ext>
                <a:ext uri="{FF2B5EF4-FFF2-40B4-BE49-F238E27FC236}">
                  <a16:creationId xmlns:a16="http://schemas.microsoft.com/office/drawing/2014/main" id="{00000000-0008-0000-0500-00003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124</xdr:row>
          <xdr:rowOff>85725</xdr:rowOff>
        </xdr:from>
        <xdr:to>
          <xdr:col>6</xdr:col>
          <xdr:colOff>1247775</xdr:colOff>
          <xdr:row>124</xdr:row>
          <xdr:rowOff>304800</xdr:rowOff>
        </xdr:to>
        <xdr:sp macro="" textlink="">
          <xdr:nvSpPr>
            <xdr:cNvPr id="40509" name="Drop Down 573" hidden="1">
              <a:extLst>
                <a:ext uri="{63B3BB69-23CF-44E3-9099-C40C66FF867C}">
                  <a14:compatExt spid="_x0000_s40509"/>
                </a:ext>
                <a:ext uri="{FF2B5EF4-FFF2-40B4-BE49-F238E27FC236}">
                  <a16:creationId xmlns:a16="http://schemas.microsoft.com/office/drawing/2014/main" id="{00000000-0008-0000-0500-00003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125</xdr:row>
          <xdr:rowOff>85725</xdr:rowOff>
        </xdr:from>
        <xdr:to>
          <xdr:col>6</xdr:col>
          <xdr:colOff>1247775</xdr:colOff>
          <xdr:row>125</xdr:row>
          <xdr:rowOff>304800</xdr:rowOff>
        </xdr:to>
        <xdr:sp macro="" textlink="">
          <xdr:nvSpPr>
            <xdr:cNvPr id="40510" name="Drop Down 574" hidden="1">
              <a:extLst>
                <a:ext uri="{63B3BB69-23CF-44E3-9099-C40C66FF867C}">
                  <a14:compatExt spid="_x0000_s40510"/>
                </a:ext>
                <a:ext uri="{FF2B5EF4-FFF2-40B4-BE49-F238E27FC236}">
                  <a16:creationId xmlns:a16="http://schemas.microsoft.com/office/drawing/2014/main" id="{00000000-0008-0000-0500-00003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127</xdr:row>
          <xdr:rowOff>85725</xdr:rowOff>
        </xdr:from>
        <xdr:to>
          <xdr:col>6</xdr:col>
          <xdr:colOff>1247775</xdr:colOff>
          <xdr:row>127</xdr:row>
          <xdr:rowOff>304800</xdr:rowOff>
        </xdr:to>
        <xdr:sp macro="" textlink="">
          <xdr:nvSpPr>
            <xdr:cNvPr id="40511" name="Drop Down 575" hidden="1">
              <a:extLst>
                <a:ext uri="{63B3BB69-23CF-44E3-9099-C40C66FF867C}">
                  <a14:compatExt spid="_x0000_s40511"/>
                </a:ext>
                <a:ext uri="{FF2B5EF4-FFF2-40B4-BE49-F238E27FC236}">
                  <a16:creationId xmlns:a16="http://schemas.microsoft.com/office/drawing/2014/main" id="{00000000-0008-0000-0500-00003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128</xdr:row>
          <xdr:rowOff>85725</xdr:rowOff>
        </xdr:from>
        <xdr:to>
          <xdr:col>6</xdr:col>
          <xdr:colOff>1247775</xdr:colOff>
          <xdr:row>128</xdr:row>
          <xdr:rowOff>304800</xdr:rowOff>
        </xdr:to>
        <xdr:sp macro="" textlink="">
          <xdr:nvSpPr>
            <xdr:cNvPr id="40512" name="Drop Down 576" hidden="1">
              <a:extLst>
                <a:ext uri="{63B3BB69-23CF-44E3-9099-C40C66FF867C}">
                  <a14:compatExt spid="_x0000_s40512"/>
                </a:ext>
                <a:ext uri="{FF2B5EF4-FFF2-40B4-BE49-F238E27FC236}">
                  <a16:creationId xmlns:a16="http://schemas.microsoft.com/office/drawing/2014/main" id="{00000000-0008-0000-0500-00004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129</xdr:row>
          <xdr:rowOff>85725</xdr:rowOff>
        </xdr:from>
        <xdr:to>
          <xdr:col>6</xdr:col>
          <xdr:colOff>1247775</xdr:colOff>
          <xdr:row>129</xdr:row>
          <xdr:rowOff>304800</xdr:rowOff>
        </xdr:to>
        <xdr:sp macro="" textlink="">
          <xdr:nvSpPr>
            <xdr:cNvPr id="40513" name="Drop Down 577" hidden="1">
              <a:extLst>
                <a:ext uri="{63B3BB69-23CF-44E3-9099-C40C66FF867C}">
                  <a14:compatExt spid="_x0000_s40513"/>
                </a:ext>
                <a:ext uri="{FF2B5EF4-FFF2-40B4-BE49-F238E27FC236}">
                  <a16:creationId xmlns:a16="http://schemas.microsoft.com/office/drawing/2014/main" id="{00000000-0008-0000-0500-00004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130</xdr:row>
          <xdr:rowOff>85725</xdr:rowOff>
        </xdr:from>
        <xdr:to>
          <xdr:col>6</xdr:col>
          <xdr:colOff>1247775</xdr:colOff>
          <xdr:row>130</xdr:row>
          <xdr:rowOff>304800</xdr:rowOff>
        </xdr:to>
        <xdr:sp macro="" textlink="">
          <xdr:nvSpPr>
            <xdr:cNvPr id="40514" name="Drop Down 578" hidden="1">
              <a:extLst>
                <a:ext uri="{63B3BB69-23CF-44E3-9099-C40C66FF867C}">
                  <a14:compatExt spid="_x0000_s40514"/>
                </a:ext>
                <a:ext uri="{FF2B5EF4-FFF2-40B4-BE49-F238E27FC236}">
                  <a16:creationId xmlns:a16="http://schemas.microsoft.com/office/drawing/2014/main" id="{00000000-0008-0000-0500-00004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132</xdr:row>
          <xdr:rowOff>85725</xdr:rowOff>
        </xdr:from>
        <xdr:to>
          <xdr:col>6</xdr:col>
          <xdr:colOff>1247775</xdr:colOff>
          <xdr:row>132</xdr:row>
          <xdr:rowOff>304800</xdr:rowOff>
        </xdr:to>
        <xdr:sp macro="" textlink="">
          <xdr:nvSpPr>
            <xdr:cNvPr id="40515" name="Drop Down 579" hidden="1">
              <a:extLst>
                <a:ext uri="{63B3BB69-23CF-44E3-9099-C40C66FF867C}">
                  <a14:compatExt spid="_x0000_s40515"/>
                </a:ext>
                <a:ext uri="{FF2B5EF4-FFF2-40B4-BE49-F238E27FC236}">
                  <a16:creationId xmlns:a16="http://schemas.microsoft.com/office/drawing/2014/main" id="{00000000-0008-0000-0500-00004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133</xdr:row>
          <xdr:rowOff>85725</xdr:rowOff>
        </xdr:from>
        <xdr:to>
          <xdr:col>6</xdr:col>
          <xdr:colOff>1247775</xdr:colOff>
          <xdr:row>133</xdr:row>
          <xdr:rowOff>304800</xdr:rowOff>
        </xdr:to>
        <xdr:sp macro="" textlink="">
          <xdr:nvSpPr>
            <xdr:cNvPr id="40516" name="Drop Down 580" hidden="1">
              <a:extLst>
                <a:ext uri="{63B3BB69-23CF-44E3-9099-C40C66FF867C}">
                  <a14:compatExt spid="_x0000_s40516"/>
                </a:ext>
                <a:ext uri="{FF2B5EF4-FFF2-40B4-BE49-F238E27FC236}">
                  <a16:creationId xmlns:a16="http://schemas.microsoft.com/office/drawing/2014/main" id="{00000000-0008-0000-0500-00004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134</xdr:row>
          <xdr:rowOff>85725</xdr:rowOff>
        </xdr:from>
        <xdr:to>
          <xdr:col>6</xdr:col>
          <xdr:colOff>1247775</xdr:colOff>
          <xdr:row>134</xdr:row>
          <xdr:rowOff>304800</xdr:rowOff>
        </xdr:to>
        <xdr:sp macro="" textlink="">
          <xdr:nvSpPr>
            <xdr:cNvPr id="40517" name="Drop Down 581" hidden="1">
              <a:extLst>
                <a:ext uri="{63B3BB69-23CF-44E3-9099-C40C66FF867C}">
                  <a14:compatExt spid="_x0000_s40517"/>
                </a:ext>
                <a:ext uri="{FF2B5EF4-FFF2-40B4-BE49-F238E27FC236}">
                  <a16:creationId xmlns:a16="http://schemas.microsoft.com/office/drawing/2014/main" id="{00000000-0008-0000-0500-00004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137</xdr:row>
          <xdr:rowOff>85725</xdr:rowOff>
        </xdr:from>
        <xdr:to>
          <xdr:col>6</xdr:col>
          <xdr:colOff>1247775</xdr:colOff>
          <xdr:row>137</xdr:row>
          <xdr:rowOff>304800</xdr:rowOff>
        </xdr:to>
        <xdr:sp macro="" textlink="">
          <xdr:nvSpPr>
            <xdr:cNvPr id="40518" name="Drop Down 582" hidden="1">
              <a:extLst>
                <a:ext uri="{63B3BB69-23CF-44E3-9099-C40C66FF867C}">
                  <a14:compatExt spid="_x0000_s40518"/>
                </a:ext>
                <a:ext uri="{FF2B5EF4-FFF2-40B4-BE49-F238E27FC236}">
                  <a16:creationId xmlns:a16="http://schemas.microsoft.com/office/drawing/2014/main" id="{00000000-0008-0000-0500-00004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138</xdr:row>
          <xdr:rowOff>85725</xdr:rowOff>
        </xdr:from>
        <xdr:to>
          <xdr:col>6</xdr:col>
          <xdr:colOff>1247775</xdr:colOff>
          <xdr:row>138</xdr:row>
          <xdr:rowOff>304800</xdr:rowOff>
        </xdr:to>
        <xdr:sp macro="" textlink="">
          <xdr:nvSpPr>
            <xdr:cNvPr id="40519" name="Drop Down 583" hidden="1">
              <a:extLst>
                <a:ext uri="{63B3BB69-23CF-44E3-9099-C40C66FF867C}">
                  <a14:compatExt spid="_x0000_s40519"/>
                </a:ext>
                <a:ext uri="{FF2B5EF4-FFF2-40B4-BE49-F238E27FC236}">
                  <a16:creationId xmlns:a16="http://schemas.microsoft.com/office/drawing/2014/main" id="{00000000-0008-0000-0500-00004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139</xdr:row>
          <xdr:rowOff>85725</xdr:rowOff>
        </xdr:from>
        <xdr:to>
          <xdr:col>6</xdr:col>
          <xdr:colOff>1247775</xdr:colOff>
          <xdr:row>139</xdr:row>
          <xdr:rowOff>304800</xdr:rowOff>
        </xdr:to>
        <xdr:sp macro="" textlink="">
          <xdr:nvSpPr>
            <xdr:cNvPr id="40520" name="Drop Down 584" hidden="1">
              <a:extLst>
                <a:ext uri="{63B3BB69-23CF-44E3-9099-C40C66FF867C}">
                  <a14:compatExt spid="_x0000_s40520"/>
                </a:ext>
                <a:ext uri="{FF2B5EF4-FFF2-40B4-BE49-F238E27FC236}">
                  <a16:creationId xmlns:a16="http://schemas.microsoft.com/office/drawing/2014/main" id="{00000000-0008-0000-0500-00004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140</xdr:row>
          <xdr:rowOff>85725</xdr:rowOff>
        </xdr:from>
        <xdr:to>
          <xdr:col>6</xdr:col>
          <xdr:colOff>1247775</xdr:colOff>
          <xdr:row>140</xdr:row>
          <xdr:rowOff>304800</xdr:rowOff>
        </xdr:to>
        <xdr:sp macro="" textlink="">
          <xdr:nvSpPr>
            <xdr:cNvPr id="40521" name="Drop Down 585" hidden="1">
              <a:extLst>
                <a:ext uri="{63B3BB69-23CF-44E3-9099-C40C66FF867C}">
                  <a14:compatExt spid="_x0000_s40521"/>
                </a:ext>
                <a:ext uri="{FF2B5EF4-FFF2-40B4-BE49-F238E27FC236}">
                  <a16:creationId xmlns:a16="http://schemas.microsoft.com/office/drawing/2014/main" id="{00000000-0008-0000-0500-00004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142</xdr:row>
          <xdr:rowOff>85725</xdr:rowOff>
        </xdr:from>
        <xdr:to>
          <xdr:col>6</xdr:col>
          <xdr:colOff>1247775</xdr:colOff>
          <xdr:row>142</xdr:row>
          <xdr:rowOff>304800</xdr:rowOff>
        </xdr:to>
        <xdr:sp macro="" textlink="">
          <xdr:nvSpPr>
            <xdr:cNvPr id="40522" name="Drop Down 586" hidden="1">
              <a:extLst>
                <a:ext uri="{63B3BB69-23CF-44E3-9099-C40C66FF867C}">
                  <a14:compatExt spid="_x0000_s40522"/>
                </a:ext>
                <a:ext uri="{FF2B5EF4-FFF2-40B4-BE49-F238E27FC236}">
                  <a16:creationId xmlns:a16="http://schemas.microsoft.com/office/drawing/2014/main" id="{00000000-0008-0000-0500-00004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143</xdr:row>
          <xdr:rowOff>85725</xdr:rowOff>
        </xdr:from>
        <xdr:to>
          <xdr:col>6</xdr:col>
          <xdr:colOff>1247775</xdr:colOff>
          <xdr:row>143</xdr:row>
          <xdr:rowOff>304800</xdr:rowOff>
        </xdr:to>
        <xdr:sp macro="" textlink="">
          <xdr:nvSpPr>
            <xdr:cNvPr id="40523" name="Drop Down 587" hidden="1">
              <a:extLst>
                <a:ext uri="{63B3BB69-23CF-44E3-9099-C40C66FF867C}">
                  <a14:compatExt spid="_x0000_s40523"/>
                </a:ext>
                <a:ext uri="{FF2B5EF4-FFF2-40B4-BE49-F238E27FC236}">
                  <a16:creationId xmlns:a16="http://schemas.microsoft.com/office/drawing/2014/main" id="{00000000-0008-0000-0500-00004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144</xdr:row>
          <xdr:rowOff>85725</xdr:rowOff>
        </xdr:from>
        <xdr:to>
          <xdr:col>6</xdr:col>
          <xdr:colOff>1247775</xdr:colOff>
          <xdr:row>144</xdr:row>
          <xdr:rowOff>304800</xdr:rowOff>
        </xdr:to>
        <xdr:sp macro="" textlink="">
          <xdr:nvSpPr>
            <xdr:cNvPr id="40524" name="Drop Down 588" hidden="1">
              <a:extLst>
                <a:ext uri="{63B3BB69-23CF-44E3-9099-C40C66FF867C}">
                  <a14:compatExt spid="_x0000_s40524"/>
                </a:ext>
                <a:ext uri="{FF2B5EF4-FFF2-40B4-BE49-F238E27FC236}">
                  <a16:creationId xmlns:a16="http://schemas.microsoft.com/office/drawing/2014/main" id="{00000000-0008-0000-0500-00004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145</xdr:row>
          <xdr:rowOff>85725</xdr:rowOff>
        </xdr:from>
        <xdr:to>
          <xdr:col>6</xdr:col>
          <xdr:colOff>1247775</xdr:colOff>
          <xdr:row>145</xdr:row>
          <xdr:rowOff>304800</xdr:rowOff>
        </xdr:to>
        <xdr:sp macro="" textlink="">
          <xdr:nvSpPr>
            <xdr:cNvPr id="40525" name="Drop Down 589" hidden="1">
              <a:extLst>
                <a:ext uri="{63B3BB69-23CF-44E3-9099-C40C66FF867C}">
                  <a14:compatExt spid="_x0000_s40525"/>
                </a:ext>
                <a:ext uri="{FF2B5EF4-FFF2-40B4-BE49-F238E27FC236}">
                  <a16:creationId xmlns:a16="http://schemas.microsoft.com/office/drawing/2014/main" id="{00000000-0008-0000-0500-00004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147</xdr:row>
          <xdr:rowOff>85725</xdr:rowOff>
        </xdr:from>
        <xdr:to>
          <xdr:col>6</xdr:col>
          <xdr:colOff>1247775</xdr:colOff>
          <xdr:row>147</xdr:row>
          <xdr:rowOff>304800</xdr:rowOff>
        </xdr:to>
        <xdr:sp macro="" textlink="">
          <xdr:nvSpPr>
            <xdr:cNvPr id="40526" name="Drop Down 590" hidden="1">
              <a:extLst>
                <a:ext uri="{63B3BB69-23CF-44E3-9099-C40C66FF867C}">
                  <a14:compatExt spid="_x0000_s40526"/>
                </a:ext>
                <a:ext uri="{FF2B5EF4-FFF2-40B4-BE49-F238E27FC236}">
                  <a16:creationId xmlns:a16="http://schemas.microsoft.com/office/drawing/2014/main" id="{00000000-0008-0000-0500-00004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148</xdr:row>
          <xdr:rowOff>85725</xdr:rowOff>
        </xdr:from>
        <xdr:to>
          <xdr:col>6</xdr:col>
          <xdr:colOff>1247775</xdr:colOff>
          <xdr:row>148</xdr:row>
          <xdr:rowOff>304800</xdr:rowOff>
        </xdr:to>
        <xdr:sp macro="" textlink="">
          <xdr:nvSpPr>
            <xdr:cNvPr id="40527" name="Drop Down 591" hidden="1">
              <a:extLst>
                <a:ext uri="{63B3BB69-23CF-44E3-9099-C40C66FF867C}">
                  <a14:compatExt spid="_x0000_s40527"/>
                </a:ext>
                <a:ext uri="{FF2B5EF4-FFF2-40B4-BE49-F238E27FC236}">
                  <a16:creationId xmlns:a16="http://schemas.microsoft.com/office/drawing/2014/main" id="{00000000-0008-0000-0500-00004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149</xdr:row>
          <xdr:rowOff>85725</xdr:rowOff>
        </xdr:from>
        <xdr:to>
          <xdr:col>6</xdr:col>
          <xdr:colOff>1247775</xdr:colOff>
          <xdr:row>149</xdr:row>
          <xdr:rowOff>304800</xdr:rowOff>
        </xdr:to>
        <xdr:sp macro="" textlink="">
          <xdr:nvSpPr>
            <xdr:cNvPr id="40528" name="Drop Down 592" hidden="1">
              <a:extLst>
                <a:ext uri="{63B3BB69-23CF-44E3-9099-C40C66FF867C}">
                  <a14:compatExt spid="_x0000_s40528"/>
                </a:ext>
                <a:ext uri="{FF2B5EF4-FFF2-40B4-BE49-F238E27FC236}">
                  <a16:creationId xmlns:a16="http://schemas.microsoft.com/office/drawing/2014/main" id="{00000000-0008-0000-0500-00005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151</xdr:row>
          <xdr:rowOff>85725</xdr:rowOff>
        </xdr:from>
        <xdr:to>
          <xdr:col>6</xdr:col>
          <xdr:colOff>1247775</xdr:colOff>
          <xdr:row>151</xdr:row>
          <xdr:rowOff>304800</xdr:rowOff>
        </xdr:to>
        <xdr:sp macro="" textlink="">
          <xdr:nvSpPr>
            <xdr:cNvPr id="40529" name="Drop Down 593" hidden="1">
              <a:extLst>
                <a:ext uri="{63B3BB69-23CF-44E3-9099-C40C66FF867C}">
                  <a14:compatExt spid="_x0000_s40529"/>
                </a:ext>
                <a:ext uri="{FF2B5EF4-FFF2-40B4-BE49-F238E27FC236}">
                  <a16:creationId xmlns:a16="http://schemas.microsoft.com/office/drawing/2014/main" id="{00000000-0008-0000-0500-00005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152</xdr:row>
          <xdr:rowOff>85725</xdr:rowOff>
        </xdr:from>
        <xdr:to>
          <xdr:col>6</xdr:col>
          <xdr:colOff>1247775</xdr:colOff>
          <xdr:row>152</xdr:row>
          <xdr:rowOff>304800</xdr:rowOff>
        </xdr:to>
        <xdr:sp macro="" textlink="">
          <xdr:nvSpPr>
            <xdr:cNvPr id="40530" name="Drop Down 594" hidden="1">
              <a:extLst>
                <a:ext uri="{63B3BB69-23CF-44E3-9099-C40C66FF867C}">
                  <a14:compatExt spid="_x0000_s40530"/>
                </a:ext>
                <a:ext uri="{FF2B5EF4-FFF2-40B4-BE49-F238E27FC236}">
                  <a16:creationId xmlns:a16="http://schemas.microsoft.com/office/drawing/2014/main" id="{00000000-0008-0000-0500-00005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153</xdr:row>
          <xdr:rowOff>85725</xdr:rowOff>
        </xdr:from>
        <xdr:to>
          <xdr:col>6</xdr:col>
          <xdr:colOff>1247775</xdr:colOff>
          <xdr:row>153</xdr:row>
          <xdr:rowOff>304800</xdr:rowOff>
        </xdr:to>
        <xdr:sp macro="" textlink="">
          <xdr:nvSpPr>
            <xdr:cNvPr id="40531" name="Drop Down 595" hidden="1">
              <a:extLst>
                <a:ext uri="{63B3BB69-23CF-44E3-9099-C40C66FF867C}">
                  <a14:compatExt spid="_x0000_s40531"/>
                </a:ext>
                <a:ext uri="{FF2B5EF4-FFF2-40B4-BE49-F238E27FC236}">
                  <a16:creationId xmlns:a16="http://schemas.microsoft.com/office/drawing/2014/main" id="{00000000-0008-0000-0500-00005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155</xdr:row>
          <xdr:rowOff>85725</xdr:rowOff>
        </xdr:from>
        <xdr:to>
          <xdr:col>6</xdr:col>
          <xdr:colOff>1247775</xdr:colOff>
          <xdr:row>155</xdr:row>
          <xdr:rowOff>304800</xdr:rowOff>
        </xdr:to>
        <xdr:sp macro="" textlink="">
          <xdr:nvSpPr>
            <xdr:cNvPr id="40532" name="Drop Down 596" hidden="1">
              <a:extLst>
                <a:ext uri="{63B3BB69-23CF-44E3-9099-C40C66FF867C}">
                  <a14:compatExt spid="_x0000_s40532"/>
                </a:ext>
                <a:ext uri="{FF2B5EF4-FFF2-40B4-BE49-F238E27FC236}">
                  <a16:creationId xmlns:a16="http://schemas.microsoft.com/office/drawing/2014/main" id="{00000000-0008-0000-0500-00005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156</xdr:row>
          <xdr:rowOff>85725</xdr:rowOff>
        </xdr:from>
        <xdr:to>
          <xdr:col>6</xdr:col>
          <xdr:colOff>1247775</xdr:colOff>
          <xdr:row>156</xdr:row>
          <xdr:rowOff>304800</xdr:rowOff>
        </xdr:to>
        <xdr:sp macro="" textlink="">
          <xdr:nvSpPr>
            <xdr:cNvPr id="40533" name="Drop Down 597" hidden="1">
              <a:extLst>
                <a:ext uri="{63B3BB69-23CF-44E3-9099-C40C66FF867C}">
                  <a14:compatExt spid="_x0000_s40533"/>
                </a:ext>
                <a:ext uri="{FF2B5EF4-FFF2-40B4-BE49-F238E27FC236}">
                  <a16:creationId xmlns:a16="http://schemas.microsoft.com/office/drawing/2014/main" id="{00000000-0008-0000-0500-00005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158</xdr:row>
          <xdr:rowOff>85725</xdr:rowOff>
        </xdr:from>
        <xdr:to>
          <xdr:col>6</xdr:col>
          <xdr:colOff>1247775</xdr:colOff>
          <xdr:row>158</xdr:row>
          <xdr:rowOff>304800</xdr:rowOff>
        </xdr:to>
        <xdr:sp macro="" textlink="">
          <xdr:nvSpPr>
            <xdr:cNvPr id="40534" name="Drop Down 598" hidden="1">
              <a:extLst>
                <a:ext uri="{63B3BB69-23CF-44E3-9099-C40C66FF867C}">
                  <a14:compatExt spid="_x0000_s40534"/>
                </a:ext>
                <a:ext uri="{FF2B5EF4-FFF2-40B4-BE49-F238E27FC236}">
                  <a16:creationId xmlns:a16="http://schemas.microsoft.com/office/drawing/2014/main" id="{00000000-0008-0000-0500-00005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159</xdr:row>
          <xdr:rowOff>85725</xdr:rowOff>
        </xdr:from>
        <xdr:to>
          <xdr:col>6</xdr:col>
          <xdr:colOff>1247775</xdr:colOff>
          <xdr:row>159</xdr:row>
          <xdr:rowOff>304800</xdr:rowOff>
        </xdr:to>
        <xdr:sp macro="" textlink="">
          <xdr:nvSpPr>
            <xdr:cNvPr id="40535" name="Drop Down 599" hidden="1">
              <a:extLst>
                <a:ext uri="{63B3BB69-23CF-44E3-9099-C40C66FF867C}">
                  <a14:compatExt spid="_x0000_s40535"/>
                </a:ext>
                <a:ext uri="{FF2B5EF4-FFF2-40B4-BE49-F238E27FC236}">
                  <a16:creationId xmlns:a16="http://schemas.microsoft.com/office/drawing/2014/main" id="{00000000-0008-0000-0500-00005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160</xdr:row>
          <xdr:rowOff>85725</xdr:rowOff>
        </xdr:from>
        <xdr:to>
          <xdr:col>6</xdr:col>
          <xdr:colOff>1247775</xdr:colOff>
          <xdr:row>160</xdr:row>
          <xdr:rowOff>304800</xdr:rowOff>
        </xdr:to>
        <xdr:sp macro="" textlink="">
          <xdr:nvSpPr>
            <xdr:cNvPr id="40536" name="Drop Down 600" hidden="1">
              <a:extLst>
                <a:ext uri="{63B3BB69-23CF-44E3-9099-C40C66FF867C}">
                  <a14:compatExt spid="_x0000_s40536"/>
                </a:ext>
                <a:ext uri="{FF2B5EF4-FFF2-40B4-BE49-F238E27FC236}">
                  <a16:creationId xmlns:a16="http://schemas.microsoft.com/office/drawing/2014/main" id="{00000000-0008-0000-0500-00005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166</xdr:row>
          <xdr:rowOff>85725</xdr:rowOff>
        </xdr:from>
        <xdr:to>
          <xdr:col>6</xdr:col>
          <xdr:colOff>1247775</xdr:colOff>
          <xdr:row>166</xdr:row>
          <xdr:rowOff>304800</xdr:rowOff>
        </xdr:to>
        <xdr:sp macro="" textlink="">
          <xdr:nvSpPr>
            <xdr:cNvPr id="40537" name="Drop Down 601" hidden="1">
              <a:extLst>
                <a:ext uri="{63B3BB69-23CF-44E3-9099-C40C66FF867C}">
                  <a14:compatExt spid="_x0000_s40537"/>
                </a:ext>
                <a:ext uri="{FF2B5EF4-FFF2-40B4-BE49-F238E27FC236}">
                  <a16:creationId xmlns:a16="http://schemas.microsoft.com/office/drawing/2014/main" id="{00000000-0008-0000-0500-00005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167</xdr:row>
          <xdr:rowOff>85725</xdr:rowOff>
        </xdr:from>
        <xdr:to>
          <xdr:col>6</xdr:col>
          <xdr:colOff>1247775</xdr:colOff>
          <xdr:row>167</xdr:row>
          <xdr:rowOff>304800</xdr:rowOff>
        </xdr:to>
        <xdr:sp macro="" textlink="">
          <xdr:nvSpPr>
            <xdr:cNvPr id="40538" name="Drop Down 602" hidden="1">
              <a:extLst>
                <a:ext uri="{63B3BB69-23CF-44E3-9099-C40C66FF867C}">
                  <a14:compatExt spid="_x0000_s40538"/>
                </a:ext>
                <a:ext uri="{FF2B5EF4-FFF2-40B4-BE49-F238E27FC236}">
                  <a16:creationId xmlns:a16="http://schemas.microsoft.com/office/drawing/2014/main" id="{00000000-0008-0000-0500-00005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169</xdr:row>
          <xdr:rowOff>85725</xdr:rowOff>
        </xdr:from>
        <xdr:to>
          <xdr:col>6</xdr:col>
          <xdr:colOff>1247775</xdr:colOff>
          <xdr:row>169</xdr:row>
          <xdr:rowOff>304800</xdr:rowOff>
        </xdr:to>
        <xdr:sp macro="" textlink="">
          <xdr:nvSpPr>
            <xdr:cNvPr id="40539" name="Drop Down 603" hidden="1">
              <a:extLst>
                <a:ext uri="{63B3BB69-23CF-44E3-9099-C40C66FF867C}">
                  <a14:compatExt spid="_x0000_s40539"/>
                </a:ext>
                <a:ext uri="{FF2B5EF4-FFF2-40B4-BE49-F238E27FC236}">
                  <a16:creationId xmlns:a16="http://schemas.microsoft.com/office/drawing/2014/main" id="{00000000-0008-0000-0500-00005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170</xdr:row>
          <xdr:rowOff>85725</xdr:rowOff>
        </xdr:from>
        <xdr:to>
          <xdr:col>6</xdr:col>
          <xdr:colOff>1247775</xdr:colOff>
          <xdr:row>170</xdr:row>
          <xdr:rowOff>304800</xdr:rowOff>
        </xdr:to>
        <xdr:sp macro="" textlink="">
          <xdr:nvSpPr>
            <xdr:cNvPr id="40540" name="Drop Down 604" hidden="1">
              <a:extLst>
                <a:ext uri="{63B3BB69-23CF-44E3-9099-C40C66FF867C}">
                  <a14:compatExt spid="_x0000_s40540"/>
                </a:ext>
                <a:ext uri="{FF2B5EF4-FFF2-40B4-BE49-F238E27FC236}">
                  <a16:creationId xmlns:a16="http://schemas.microsoft.com/office/drawing/2014/main" id="{00000000-0008-0000-0500-00005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171</xdr:row>
          <xdr:rowOff>85725</xdr:rowOff>
        </xdr:from>
        <xdr:to>
          <xdr:col>6</xdr:col>
          <xdr:colOff>1247775</xdr:colOff>
          <xdr:row>171</xdr:row>
          <xdr:rowOff>304800</xdr:rowOff>
        </xdr:to>
        <xdr:sp macro="" textlink="">
          <xdr:nvSpPr>
            <xdr:cNvPr id="40541" name="Drop Down 605" hidden="1">
              <a:extLst>
                <a:ext uri="{63B3BB69-23CF-44E3-9099-C40C66FF867C}">
                  <a14:compatExt spid="_x0000_s40541"/>
                </a:ext>
                <a:ext uri="{FF2B5EF4-FFF2-40B4-BE49-F238E27FC236}">
                  <a16:creationId xmlns:a16="http://schemas.microsoft.com/office/drawing/2014/main" id="{00000000-0008-0000-0500-00005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172</xdr:row>
          <xdr:rowOff>85725</xdr:rowOff>
        </xdr:from>
        <xdr:to>
          <xdr:col>6</xdr:col>
          <xdr:colOff>1247775</xdr:colOff>
          <xdr:row>172</xdr:row>
          <xdr:rowOff>304800</xdr:rowOff>
        </xdr:to>
        <xdr:sp macro="" textlink="">
          <xdr:nvSpPr>
            <xdr:cNvPr id="40542" name="Drop Down 606" hidden="1">
              <a:extLst>
                <a:ext uri="{63B3BB69-23CF-44E3-9099-C40C66FF867C}">
                  <a14:compatExt spid="_x0000_s40542"/>
                </a:ext>
                <a:ext uri="{FF2B5EF4-FFF2-40B4-BE49-F238E27FC236}">
                  <a16:creationId xmlns:a16="http://schemas.microsoft.com/office/drawing/2014/main" id="{00000000-0008-0000-0500-00005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173</xdr:row>
          <xdr:rowOff>85725</xdr:rowOff>
        </xdr:from>
        <xdr:to>
          <xdr:col>6</xdr:col>
          <xdr:colOff>1247775</xdr:colOff>
          <xdr:row>173</xdr:row>
          <xdr:rowOff>304800</xdr:rowOff>
        </xdr:to>
        <xdr:sp macro="" textlink="">
          <xdr:nvSpPr>
            <xdr:cNvPr id="40543" name="Drop Down 607" hidden="1">
              <a:extLst>
                <a:ext uri="{63B3BB69-23CF-44E3-9099-C40C66FF867C}">
                  <a14:compatExt spid="_x0000_s40543"/>
                </a:ext>
                <a:ext uri="{FF2B5EF4-FFF2-40B4-BE49-F238E27FC236}">
                  <a16:creationId xmlns:a16="http://schemas.microsoft.com/office/drawing/2014/main" id="{00000000-0008-0000-0500-00005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174</xdr:row>
          <xdr:rowOff>85725</xdr:rowOff>
        </xdr:from>
        <xdr:to>
          <xdr:col>6</xdr:col>
          <xdr:colOff>1247775</xdr:colOff>
          <xdr:row>174</xdr:row>
          <xdr:rowOff>304800</xdr:rowOff>
        </xdr:to>
        <xdr:sp macro="" textlink="">
          <xdr:nvSpPr>
            <xdr:cNvPr id="40544" name="Drop Down 608" hidden="1">
              <a:extLst>
                <a:ext uri="{63B3BB69-23CF-44E3-9099-C40C66FF867C}">
                  <a14:compatExt spid="_x0000_s40544"/>
                </a:ext>
                <a:ext uri="{FF2B5EF4-FFF2-40B4-BE49-F238E27FC236}">
                  <a16:creationId xmlns:a16="http://schemas.microsoft.com/office/drawing/2014/main" id="{00000000-0008-0000-0500-00006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179</xdr:row>
          <xdr:rowOff>85725</xdr:rowOff>
        </xdr:from>
        <xdr:to>
          <xdr:col>6</xdr:col>
          <xdr:colOff>1247775</xdr:colOff>
          <xdr:row>179</xdr:row>
          <xdr:rowOff>304800</xdr:rowOff>
        </xdr:to>
        <xdr:sp macro="" textlink="">
          <xdr:nvSpPr>
            <xdr:cNvPr id="40545" name="Drop Down 609" hidden="1">
              <a:extLst>
                <a:ext uri="{63B3BB69-23CF-44E3-9099-C40C66FF867C}">
                  <a14:compatExt spid="_x0000_s40545"/>
                </a:ext>
                <a:ext uri="{FF2B5EF4-FFF2-40B4-BE49-F238E27FC236}">
                  <a16:creationId xmlns:a16="http://schemas.microsoft.com/office/drawing/2014/main" id="{00000000-0008-0000-0500-00006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180</xdr:row>
          <xdr:rowOff>85725</xdr:rowOff>
        </xdr:from>
        <xdr:to>
          <xdr:col>6</xdr:col>
          <xdr:colOff>1247775</xdr:colOff>
          <xdr:row>180</xdr:row>
          <xdr:rowOff>304800</xdr:rowOff>
        </xdr:to>
        <xdr:sp macro="" textlink="">
          <xdr:nvSpPr>
            <xdr:cNvPr id="40546" name="Drop Down 610" hidden="1">
              <a:extLst>
                <a:ext uri="{63B3BB69-23CF-44E3-9099-C40C66FF867C}">
                  <a14:compatExt spid="_x0000_s40546"/>
                </a:ext>
                <a:ext uri="{FF2B5EF4-FFF2-40B4-BE49-F238E27FC236}">
                  <a16:creationId xmlns:a16="http://schemas.microsoft.com/office/drawing/2014/main" id="{00000000-0008-0000-0500-00006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181</xdr:row>
          <xdr:rowOff>85725</xdr:rowOff>
        </xdr:from>
        <xdr:to>
          <xdr:col>6</xdr:col>
          <xdr:colOff>1247775</xdr:colOff>
          <xdr:row>181</xdr:row>
          <xdr:rowOff>304800</xdr:rowOff>
        </xdr:to>
        <xdr:sp macro="" textlink="">
          <xdr:nvSpPr>
            <xdr:cNvPr id="40547" name="Drop Down 611" hidden="1">
              <a:extLst>
                <a:ext uri="{63B3BB69-23CF-44E3-9099-C40C66FF867C}">
                  <a14:compatExt spid="_x0000_s40547"/>
                </a:ext>
                <a:ext uri="{FF2B5EF4-FFF2-40B4-BE49-F238E27FC236}">
                  <a16:creationId xmlns:a16="http://schemas.microsoft.com/office/drawing/2014/main" id="{00000000-0008-0000-0500-00006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182</xdr:row>
          <xdr:rowOff>85725</xdr:rowOff>
        </xdr:from>
        <xdr:to>
          <xdr:col>6</xdr:col>
          <xdr:colOff>1247775</xdr:colOff>
          <xdr:row>182</xdr:row>
          <xdr:rowOff>304800</xdr:rowOff>
        </xdr:to>
        <xdr:sp macro="" textlink="">
          <xdr:nvSpPr>
            <xdr:cNvPr id="40548" name="Drop Down 612" hidden="1">
              <a:extLst>
                <a:ext uri="{63B3BB69-23CF-44E3-9099-C40C66FF867C}">
                  <a14:compatExt spid="_x0000_s40548"/>
                </a:ext>
                <a:ext uri="{FF2B5EF4-FFF2-40B4-BE49-F238E27FC236}">
                  <a16:creationId xmlns:a16="http://schemas.microsoft.com/office/drawing/2014/main" id="{00000000-0008-0000-0500-00006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184</xdr:row>
          <xdr:rowOff>85725</xdr:rowOff>
        </xdr:from>
        <xdr:to>
          <xdr:col>6</xdr:col>
          <xdr:colOff>1247775</xdr:colOff>
          <xdr:row>184</xdr:row>
          <xdr:rowOff>304800</xdr:rowOff>
        </xdr:to>
        <xdr:sp macro="" textlink="">
          <xdr:nvSpPr>
            <xdr:cNvPr id="40549" name="Drop Down 613" hidden="1">
              <a:extLst>
                <a:ext uri="{63B3BB69-23CF-44E3-9099-C40C66FF867C}">
                  <a14:compatExt spid="_x0000_s40549"/>
                </a:ext>
                <a:ext uri="{FF2B5EF4-FFF2-40B4-BE49-F238E27FC236}">
                  <a16:creationId xmlns:a16="http://schemas.microsoft.com/office/drawing/2014/main" id="{00000000-0008-0000-0500-00006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185</xdr:row>
          <xdr:rowOff>85725</xdr:rowOff>
        </xdr:from>
        <xdr:to>
          <xdr:col>6</xdr:col>
          <xdr:colOff>1247775</xdr:colOff>
          <xdr:row>185</xdr:row>
          <xdr:rowOff>304800</xdr:rowOff>
        </xdr:to>
        <xdr:sp macro="" textlink="">
          <xdr:nvSpPr>
            <xdr:cNvPr id="40550" name="Drop Down 614" hidden="1">
              <a:extLst>
                <a:ext uri="{63B3BB69-23CF-44E3-9099-C40C66FF867C}">
                  <a14:compatExt spid="_x0000_s40550"/>
                </a:ext>
                <a:ext uri="{FF2B5EF4-FFF2-40B4-BE49-F238E27FC236}">
                  <a16:creationId xmlns:a16="http://schemas.microsoft.com/office/drawing/2014/main" id="{00000000-0008-0000-0500-00006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186</xdr:row>
          <xdr:rowOff>85725</xdr:rowOff>
        </xdr:from>
        <xdr:to>
          <xdr:col>6</xdr:col>
          <xdr:colOff>1247775</xdr:colOff>
          <xdr:row>186</xdr:row>
          <xdr:rowOff>304800</xdr:rowOff>
        </xdr:to>
        <xdr:sp macro="" textlink="">
          <xdr:nvSpPr>
            <xdr:cNvPr id="40551" name="Drop Down 615" hidden="1">
              <a:extLst>
                <a:ext uri="{63B3BB69-23CF-44E3-9099-C40C66FF867C}">
                  <a14:compatExt spid="_x0000_s40551"/>
                </a:ext>
                <a:ext uri="{FF2B5EF4-FFF2-40B4-BE49-F238E27FC236}">
                  <a16:creationId xmlns:a16="http://schemas.microsoft.com/office/drawing/2014/main" id="{00000000-0008-0000-0500-00006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187</xdr:row>
          <xdr:rowOff>85725</xdr:rowOff>
        </xdr:from>
        <xdr:to>
          <xdr:col>6</xdr:col>
          <xdr:colOff>1247775</xdr:colOff>
          <xdr:row>187</xdr:row>
          <xdr:rowOff>304800</xdr:rowOff>
        </xdr:to>
        <xdr:sp macro="" textlink="">
          <xdr:nvSpPr>
            <xdr:cNvPr id="40552" name="Drop Down 616" hidden="1">
              <a:extLst>
                <a:ext uri="{63B3BB69-23CF-44E3-9099-C40C66FF867C}">
                  <a14:compatExt spid="_x0000_s40552"/>
                </a:ext>
                <a:ext uri="{FF2B5EF4-FFF2-40B4-BE49-F238E27FC236}">
                  <a16:creationId xmlns:a16="http://schemas.microsoft.com/office/drawing/2014/main" id="{00000000-0008-0000-0500-00006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189</xdr:row>
          <xdr:rowOff>85725</xdr:rowOff>
        </xdr:from>
        <xdr:to>
          <xdr:col>6</xdr:col>
          <xdr:colOff>1247775</xdr:colOff>
          <xdr:row>189</xdr:row>
          <xdr:rowOff>304800</xdr:rowOff>
        </xdr:to>
        <xdr:sp macro="" textlink="">
          <xdr:nvSpPr>
            <xdr:cNvPr id="40553" name="Drop Down 617" hidden="1">
              <a:extLst>
                <a:ext uri="{63B3BB69-23CF-44E3-9099-C40C66FF867C}">
                  <a14:compatExt spid="_x0000_s40553"/>
                </a:ext>
                <a:ext uri="{FF2B5EF4-FFF2-40B4-BE49-F238E27FC236}">
                  <a16:creationId xmlns:a16="http://schemas.microsoft.com/office/drawing/2014/main" id="{00000000-0008-0000-0500-00006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190</xdr:row>
          <xdr:rowOff>85725</xdr:rowOff>
        </xdr:from>
        <xdr:to>
          <xdr:col>6</xdr:col>
          <xdr:colOff>1247775</xdr:colOff>
          <xdr:row>190</xdr:row>
          <xdr:rowOff>304800</xdr:rowOff>
        </xdr:to>
        <xdr:sp macro="" textlink="">
          <xdr:nvSpPr>
            <xdr:cNvPr id="40554" name="Drop Down 618" hidden="1">
              <a:extLst>
                <a:ext uri="{63B3BB69-23CF-44E3-9099-C40C66FF867C}">
                  <a14:compatExt spid="_x0000_s40554"/>
                </a:ext>
                <a:ext uri="{FF2B5EF4-FFF2-40B4-BE49-F238E27FC236}">
                  <a16:creationId xmlns:a16="http://schemas.microsoft.com/office/drawing/2014/main" id="{00000000-0008-0000-0500-00006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191</xdr:row>
          <xdr:rowOff>85725</xdr:rowOff>
        </xdr:from>
        <xdr:to>
          <xdr:col>6</xdr:col>
          <xdr:colOff>1247775</xdr:colOff>
          <xdr:row>191</xdr:row>
          <xdr:rowOff>304800</xdr:rowOff>
        </xdr:to>
        <xdr:sp macro="" textlink="">
          <xdr:nvSpPr>
            <xdr:cNvPr id="40555" name="Drop Down 619" hidden="1">
              <a:extLst>
                <a:ext uri="{63B3BB69-23CF-44E3-9099-C40C66FF867C}">
                  <a14:compatExt spid="_x0000_s40555"/>
                </a:ext>
                <a:ext uri="{FF2B5EF4-FFF2-40B4-BE49-F238E27FC236}">
                  <a16:creationId xmlns:a16="http://schemas.microsoft.com/office/drawing/2014/main" id="{00000000-0008-0000-0500-00006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195</xdr:row>
          <xdr:rowOff>85725</xdr:rowOff>
        </xdr:from>
        <xdr:to>
          <xdr:col>6</xdr:col>
          <xdr:colOff>1247775</xdr:colOff>
          <xdr:row>195</xdr:row>
          <xdr:rowOff>304800</xdr:rowOff>
        </xdr:to>
        <xdr:sp macro="" textlink="">
          <xdr:nvSpPr>
            <xdr:cNvPr id="40556" name="Drop Down 620" hidden="1">
              <a:extLst>
                <a:ext uri="{63B3BB69-23CF-44E3-9099-C40C66FF867C}">
                  <a14:compatExt spid="_x0000_s40556"/>
                </a:ext>
                <a:ext uri="{FF2B5EF4-FFF2-40B4-BE49-F238E27FC236}">
                  <a16:creationId xmlns:a16="http://schemas.microsoft.com/office/drawing/2014/main" id="{00000000-0008-0000-0500-00006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196</xdr:row>
          <xdr:rowOff>85725</xdr:rowOff>
        </xdr:from>
        <xdr:to>
          <xdr:col>6</xdr:col>
          <xdr:colOff>1247775</xdr:colOff>
          <xdr:row>196</xdr:row>
          <xdr:rowOff>304800</xdr:rowOff>
        </xdr:to>
        <xdr:sp macro="" textlink="">
          <xdr:nvSpPr>
            <xdr:cNvPr id="40557" name="Drop Down 621" hidden="1">
              <a:extLst>
                <a:ext uri="{63B3BB69-23CF-44E3-9099-C40C66FF867C}">
                  <a14:compatExt spid="_x0000_s40557"/>
                </a:ext>
                <a:ext uri="{FF2B5EF4-FFF2-40B4-BE49-F238E27FC236}">
                  <a16:creationId xmlns:a16="http://schemas.microsoft.com/office/drawing/2014/main" id="{00000000-0008-0000-0500-00006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197</xdr:row>
          <xdr:rowOff>85725</xdr:rowOff>
        </xdr:from>
        <xdr:to>
          <xdr:col>6</xdr:col>
          <xdr:colOff>1247775</xdr:colOff>
          <xdr:row>197</xdr:row>
          <xdr:rowOff>304800</xdr:rowOff>
        </xdr:to>
        <xdr:sp macro="" textlink="">
          <xdr:nvSpPr>
            <xdr:cNvPr id="40558" name="Drop Down 622" hidden="1">
              <a:extLst>
                <a:ext uri="{63B3BB69-23CF-44E3-9099-C40C66FF867C}">
                  <a14:compatExt spid="_x0000_s40558"/>
                </a:ext>
                <a:ext uri="{FF2B5EF4-FFF2-40B4-BE49-F238E27FC236}">
                  <a16:creationId xmlns:a16="http://schemas.microsoft.com/office/drawing/2014/main" id="{00000000-0008-0000-0500-00006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198</xdr:row>
          <xdr:rowOff>85725</xdr:rowOff>
        </xdr:from>
        <xdr:to>
          <xdr:col>6</xdr:col>
          <xdr:colOff>1247775</xdr:colOff>
          <xdr:row>198</xdr:row>
          <xdr:rowOff>304800</xdr:rowOff>
        </xdr:to>
        <xdr:sp macro="" textlink="">
          <xdr:nvSpPr>
            <xdr:cNvPr id="40559" name="Drop Down 623" hidden="1">
              <a:extLst>
                <a:ext uri="{63B3BB69-23CF-44E3-9099-C40C66FF867C}">
                  <a14:compatExt spid="_x0000_s40559"/>
                </a:ext>
                <a:ext uri="{FF2B5EF4-FFF2-40B4-BE49-F238E27FC236}">
                  <a16:creationId xmlns:a16="http://schemas.microsoft.com/office/drawing/2014/main" id="{00000000-0008-0000-0500-00006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199</xdr:row>
          <xdr:rowOff>85725</xdr:rowOff>
        </xdr:from>
        <xdr:to>
          <xdr:col>6</xdr:col>
          <xdr:colOff>1247775</xdr:colOff>
          <xdr:row>199</xdr:row>
          <xdr:rowOff>304800</xdr:rowOff>
        </xdr:to>
        <xdr:sp macro="" textlink="">
          <xdr:nvSpPr>
            <xdr:cNvPr id="40560" name="Drop Down 624" hidden="1">
              <a:extLst>
                <a:ext uri="{63B3BB69-23CF-44E3-9099-C40C66FF867C}">
                  <a14:compatExt spid="_x0000_s40560"/>
                </a:ext>
                <a:ext uri="{FF2B5EF4-FFF2-40B4-BE49-F238E27FC236}">
                  <a16:creationId xmlns:a16="http://schemas.microsoft.com/office/drawing/2014/main" id="{00000000-0008-0000-0500-00007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200</xdr:row>
          <xdr:rowOff>85725</xdr:rowOff>
        </xdr:from>
        <xdr:to>
          <xdr:col>6</xdr:col>
          <xdr:colOff>1247775</xdr:colOff>
          <xdr:row>200</xdr:row>
          <xdr:rowOff>304800</xdr:rowOff>
        </xdr:to>
        <xdr:sp macro="" textlink="">
          <xdr:nvSpPr>
            <xdr:cNvPr id="40561" name="Drop Down 625" hidden="1">
              <a:extLst>
                <a:ext uri="{63B3BB69-23CF-44E3-9099-C40C66FF867C}">
                  <a14:compatExt spid="_x0000_s40561"/>
                </a:ext>
                <a:ext uri="{FF2B5EF4-FFF2-40B4-BE49-F238E27FC236}">
                  <a16:creationId xmlns:a16="http://schemas.microsoft.com/office/drawing/2014/main" id="{00000000-0008-0000-0500-00007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201</xdr:row>
          <xdr:rowOff>85725</xdr:rowOff>
        </xdr:from>
        <xdr:to>
          <xdr:col>6</xdr:col>
          <xdr:colOff>1247775</xdr:colOff>
          <xdr:row>201</xdr:row>
          <xdr:rowOff>304800</xdr:rowOff>
        </xdr:to>
        <xdr:sp macro="" textlink="">
          <xdr:nvSpPr>
            <xdr:cNvPr id="40562" name="Drop Down 626" hidden="1">
              <a:extLst>
                <a:ext uri="{63B3BB69-23CF-44E3-9099-C40C66FF867C}">
                  <a14:compatExt spid="_x0000_s40562"/>
                </a:ext>
                <a:ext uri="{FF2B5EF4-FFF2-40B4-BE49-F238E27FC236}">
                  <a16:creationId xmlns:a16="http://schemas.microsoft.com/office/drawing/2014/main" id="{00000000-0008-0000-0500-00007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203</xdr:row>
          <xdr:rowOff>85725</xdr:rowOff>
        </xdr:from>
        <xdr:to>
          <xdr:col>6</xdr:col>
          <xdr:colOff>1247775</xdr:colOff>
          <xdr:row>203</xdr:row>
          <xdr:rowOff>304800</xdr:rowOff>
        </xdr:to>
        <xdr:sp macro="" textlink="">
          <xdr:nvSpPr>
            <xdr:cNvPr id="40563" name="Drop Down 627" hidden="1">
              <a:extLst>
                <a:ext uri="{63B3BB69-23CF-44E3-9099-C40C66FF867C}">
                  <a14:compatExt spid="_x0000_s40563"/>
                </a:ext>
                <a:ext uri="{FF2B5EF4-FFF2-40B4-BE49-F238E27FC236}">
                  <a16:creationId xmlns:a16="http://schemas.microsoft.com/office/drawing/2014/main" id="{00000000-0008-0000-0500-00007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204</xdr:row>
          <xdr:rowOff>85725</xdr:rowOff>
        </xdr:from>
        <xdr:to>
          <xdr:col>6</xdr:col>
          <xdr:colOff>1247775</xdr:colOff>
          <xdr:row>204</xdr:row>
          <xdr:rowOff>304800</xdr:rowOff>
        </xdr:to>
        <xdr:sp macro="" textlink="">
          <xdr:nvSpPr>
            <xdr:cNvPr id="40564" name="Drop Down 628" hidden="1">
              <a:extLst>
                <a:ext uri="{63B3BB69-23CF-44E3-9099-C40C66FF867C}">
                  <a14:compatExt spid="_x0000_s40564"/>
                </a:ext>
                <a:ext uri="{FF2B5EF4-FFF2-40B4-BE49-F238E27FC236}">
                  <a16:creationId xmlns:a16="http://schemas.microsoft.com/office/drawing/2014/main" id="{00000000-0008-0000-0500-00007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205</xdr:row>
          <xdr:rowOff>85725</xdr:rowOff>
        </xdr:from>
        <xdr:to>
          <xdr:col>6</xdr:col>
          <xdr:colOff>1247775</xdr:colOff>
          <xdr:row>205</xdr:row>
          <xdr:rowOff>304800</xdr:rowOff>
        </xdr:to>
        <xdr:sp macro="" textlink="">
          <xdr:nvSpPr>
            <xdr:cNvPr id="40565" name="Drop Down 629" hidden="1">
              <a:extLst>
                <a:ext uri="{63B3BB69-23CF-44E3-9099-C40C66FF867C}">
                  <a14:compatExt spid="_x0000_s40565"/>
                </a:ext>
                <a:ext uri="{FF2B5EF4-FFF2-40B4-BE49-F238E27FC236}">
                  <a16:creationId xmlns:a16="http://schemas.microsoft.com/office/drawing/2014/main" id="{00000000-0008-0000-0500-00007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206</xdr:row>
          <xdr:rowOff>85725</xdr:rowOff>
        </xdr:from>
        <xdr:to>
          <xdr:col>6</xdr:col>
          <xdr:colOff>1247775</xdr:colOff>
          <xdr:row>206</xdr:row>
          <xdr:rowOff>304800</xdr:rowOff>
        </xdr:to>
        <xdr:sp macro="" textlink="">
          <xdr:nvSpPr>
            <xdr:cNvPr id="40566" name="Drop Down 630" hidden="1">
              <a:extLst>
                <a:ext uri="{63B3BB69-23CF-44E3-9099-C40C66FF867C}">
                  <a14:compatExt spid="_x0000_s40566"/>
                </a:ext>
                <a:ext uri="{FF2B5EF4-FFF2-40B4-BE49-F238E27FC236}">
                  <a16:creationId xmlns:a16="http://schemas.microsoft.com/office/drawing/2014/main" id="{00000000-0008-0000-0500-00007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207</xdr:row>
          <xdr:rowOff>85725</xdr:rowOff>
        </xdr:from>
        <xdr:to>
          <xdr:col>6</xdr:col>
          <xdr:colOff>1247775</xdr:colOff>
          <xdr:row>207</xdr:row>
          <xdr:rowOff>304800</xdr:rowOff>
        </xdr:to>
        <xdr:sp macro="" textlink="">
          <xdr:nvSpPr>
            <xdr:cNvPr id="40567" name="Drop Down 631" hidden="1">
              <a:extLst>
                <a:ext uri="{63B3BB69-23CF-44E3-9099-C40C66FF867C}">
                  <a14:compatExt spid="_x0000_s40567"/>
                </a:ext>
                <a:ext uri="{FF2B5EF4-FFF2-40B4-BE49-F238E27FC236}">
                  <a16:creationId xmlns:a16="http://schemas.microsoft.com/office/drawing/2014/main" id="{00000000-0008-0000-0500-00007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211</xdr:row>
          <xdr:rowOff>85725</xdr:rowOff>
        </xdr:from>
        <xdr:to>
          <xdr:col>6</xdr:col>
          <xdr:colOff>1247775</xdr:colOff>
          <xdr:row>211</xdr:row>
          <xdr:rowOff>304800</xdr:rowOff>
        </xdr:to>
        <xdr:sp macro="" textlink="">
          <xdr:nvSpPr>
            <xdr:cNvPr id="40568" name="Drop Down 632" hidden="1">
              <a:extLst>
                <a:ext uri="{63B3BB69-23CF-44E3-9099-C40C66FF867C}">
                  <a14:compatExt spid="_x0000_s40568"/>
                </a:ext>
                <a:ext uri="{FF2B5EF4-FFF2-40B4-BE49-F238E27FC236}">
                  <a16:creationId xmlns:a16="http://schemas.microsoft.com/office/drawing/2014/main" id="{00000000-0008-0000-0500-00007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212</xdr:row>
          <xdr:rowOff>85725</xdr:rowOff>
        </xdr:from>
        <xdr:to>
          <xdr:col>6</xdr:col>
          <xdr:colOff>1247775</xdr:colOff>
          <xdr:row>212</xdr:row>
          <xdr:rowOff>304800</xdr:rowOff>
        </xdr:to>
        <xdr:sp macro="" textlink="">
          <xdr:nvSpPr>
            <xdr:cNvPr id="40569" name="Drop Down 633" hidden="1">
              <a:extLst>
                <a:ext uri="{63B3BB69-23CF-44E3-9099-C40C66FF867C}">
                  <a14:compatExt spid="_x0000_s40569"/>
                </a:ext>
                <a:ext uri="{FF2B5EF4-FFF2-40B4-BE49-F238E27FC236}">
                  <a16:creationId xmlns:a16="http://schemas.microsoft.com/office/drawing/2014/main" id="{00000000-0008-0000-0500-00007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213</xdr:row>
          <xdr:rowOff>85725</xdr:rowOff>
        </xdr:from>
        <xdr:to>
          <xdr:col>6</xdr:col>
          <xdr:colOff>1247775</xdr:colOff>
          <xdr:row>213</xdr:row>
          <xdr:rowOff>304800</xdr:rowOff>
        </xdr:to>
        <xdr:sp macro="" textlink="">
          <xdr:nvSpPr>
            <xdr:cNvPr id="40570" name="Drop Down 634" hidden="1">
              <a:extLst>
                <a:ext uri="{63B3BB69-23CF-44E3-9099-C40C66FF867C}">
                  <a14:compatExt spid="_x0000_s40570"/>
                </a:ext>
                <a:ext uri="{FF2B5EF4-FFF2-40B4-BE49-F238E27FC236}">
                  <a16:creationId xmlns:a16="http://schemas.microsoft.com/office/drawing/2014/main" id="{00000000-0008-0000-0500-00007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214</xdr:row>
          <xdr:rowOff>85725</xdr:rowOff>
        </xdr:from>
        <xdr:to>
          <xdr:col>6</xdr:col>
          <xdr:colOff>1247775</xdr:colOff>
          <xdr:row>214</xdr:row>
          <xdr:rowOff>304800</xdr:rowOff>
        </xdr:to>
        <xdr:sp macro="" textlink="">
          <xdr:nvSpPr>
            <xdr:cNvPr id="40571" name="Drop Down 635" hidden="1">
              <a:extLst>
                <a:ext uri="{63B3BB69-23CF-44E3-9099-C40C66FF867C}">
                  <a14:compatExt spid="_x0000_s40571"/>
                </a:ext>
                <a:ext uri="{FF2B5EF4-FFF2-40B4-BE49-F238E27FC236}">
                  <a16:creationId xmlns:a16="http://schemas.microsoft.com/office/drawing/2014/main" id="{00000000-0008-0000-0500-00007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215</xdr:row>
          <xdr:rowOff>85725</xdr:rowOff>
        </xdr:from>
        <xdr:to>
          <xdr:col>6</xdr:col>
          <xdr:colOff>1247775</xdr:colOff>
          <xdr:row>215</xdr:row>
          <xdr:rowOff>304800</xdr:rowOff>
        </xdr:to>
        <xdr:sp macro="" textlink="">
          <xdr:nvSpPr>
            <xdr:cNvPr id="40572" name="Drop Down 636" hidden="1">
              <a:extLst>
                <a:ext uri="{63B3BB69-23CF-44E3-9099-C40C66FF867C}">
                  <a14:compatExt spid="_x0000_s40572"/>
                </a:ext>
                <a:ext uri="{FF2B5EF4-FFF2-40B4-BE49-F238E27FC236}">
                  <a16:creationId xmlns:a16="http://schemas.microsoft.com/office/drawing/2014/main" id="{00000000-0008-0000-0500-00007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218</xdr:row>
          <xdr:rowOff>85725</xdr:rowOff>
        </xdr:from>
        <xdr:to>
          <xdr:col>6</xdr:col>
          <xdr:colOff>1247775</xdr:colOff>
          <xdr:row>218</xdr:row>
          <xdr:rowOff>304800</xdr:rowOff>
        </xdr:to>
        <xdr:sp macro="" textlink="">
          <xdr:nvSpPr>
            <xdr:cNvPr id="40573" name="Drop Down 637" hidden="1">
              <a:extLst>
                <a:ext uri="{63B3BB69-23CF-44E3-9099-C40C66FF867C}">
                  <a14:compatExt spid="_x0000_s40573"/>
                </a:ext>
                <a:ext uri="{FF2B5EF4-FFF2-40B4-BE49-F238E27FC236}">
                  <a16:creationId xmlns:a16="http://schemas.microsoft.com/office/drawing/2014/main" id="{00000000-0008-0000-0500-00007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219</xdr:row>
          <xdr:rowOff>85725</xdr:rowOff>
        </xdr:from>
        <xdr:to>
          <xdr:col>6</xdr:col>
          <xdr:colOff>1247775</xdr:colOff>
          <xdr:row>219</xdr:row>
          <xdr:rowOff>304800</xdr:rowOff>
        </xdr:to>
        <xdr:sp macro="" textlink="">
          <xdr:nvSpPr>
            <xdr:cNvPr id="40574" name="Drop Down 638" hidden="1">
              <a:extLst>
                <a:ext uri="{63B3BB69-23CF-44E3-9099-C40C66FF867C}">
                  <a14:compatExt spid="_x0000_s40574"/>
                </a:ext>
                <a:ext uri="{FF2B5EF4-FFF2-40B4-BE49-F238E27FC236}">
                  <a16:creationId xmlns:a16="http://schemas.microsoft.com/office/drawing/2014/main" id="{00000000-0008-0000-0500-00007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220</xdr:row>
          <xdr:rowOff>85725</xdr:rowOff>
        </xdr:from>
        <xdr:to>
          <xdr:col>6</xdr:col>
          <xdr:colOff>1247775</xdr:colOff>
          <xdr:row>220</xdr:row>
          <xdr:rowOff>304800</xdr:rowOff>
        </xdr:to>
        <xdr:sp macro="" textlink="">
          <xdr:nvSpPr>
            <xdr:cNvPr id="40575" name="Drop Down 639" hidden="1">
              <a:extLst>
                <a:ext uri="{63B3BB69-23CF-44E3-9099-C40C66FF867C}">
                  <a14:compatExt spid="_x0000_s40575"/>
                </a:ext>
                <a:ext uri="{FF2B5EF4-FFF2-40B4-BE49-F238E27FC236}">
                  <a16:creationId xmlns:a16="http://schemas.microsoft.com/office/drawing/2014/main" id="{00000000-0008-0000-0500-00007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223</xdr:row>
          <xdr:rowOff>85725</xdr:rowOff>
        </xdr:from>
        <xdr:to>
          <xdr:col>6</xdr:col>
          <xdr:colOff>1247775</xdr:colOff>
          <xdr:row>223</xdr:row>
          <xdr:rowOff>304800</xdr:rowOff>
        </xdr:to>
        <xdr:sp macro="" textlink="">
          <xdr:nvSpPr>
            <xdr:cNvPr id="40576" name="Drop Down 640" hidden="1">
              <a:extLst>
                <a:ext uri="{63B3BB69-23CF-44E3-9099-C40C66FF867C}">
                  <a14:compatExt spid="_x0000_s40576"/>
                </a:ext>
                <a:ext uri="{FF2B5EF4-FFF2-40B4-BE49-F238E27FC236}">
                  <a16:creationId xmlns:a16="http://schemas.microsoft.com/office/drawing/2014/main" id="{00000000-0008-0000-0500-00008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224</xdr:row>
          <xdr:rowOff>85725</xdr:rowOff>
        </xdr:from>
        <xdr:to>
          <xdr:col>6</xdr:col>
          <xdr:colOff>1247775</xdr:colOff>
          <xdr:row>224</xdr:row>
          <xdr:rowOff>304800</xdr:rowOff>
        </xdr:to>
        <xdr:sp macro="" textlink="">
          <xdr:nvSpPr>
            <xdr:cNvPr id="40577" name="Drop Down 641" hidden="1">
              <a:extLst>
                <a:ext uri="{63B3BB69-23CF-44E3-9099-C40C66FF867C}">
                  <a14:compatExt spid="_x0000_s40577"/>
                </a:ext>
                <a:ext uri="{FF2B5EF4-FFF2-40B4-BE49-F238E27FC236}">
                  <a16:creationId xmlns:a16="http://schemas.microsoft.com/office/drawing/2014/main" id="{00000000-0008-0000-0500-00008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225</xdr:row>
          <xdr:rowOff>85725</xdr:rowOff>
        </xdr:from>
        <xdr:to>
          <xdr:col>6</xdr:col>
          <xdr:colOff>1247775</xdr:colOff>
          <xdr:row>225</xdr:row>
          <xdr:rowOff>304800</xdr:rowOff>
        </xdr:to>
        <xdr:sp macro="" textlink="">
          <xdr:nvSpPr>
            <xdr:cNvPr id="40578" name="Drop Down 642" hidden="1">
              <a:extLst>
                <a:ext uri="{63B3BB69-23CF-44E3-9099-C40C66FF867C}">
                  <a14:compatExt spid="_x0000_s40578"/>
                </a:ext>
                <a:ext uri="{FF2B5EF4-FFF2-40B4-BE49-F238E27FC236}">
                  <a16:creationId xmlns:a16="http://schemas.microsoft.com/office/drawing/2014/main" id="{00000000-0008-0000-0500-00008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226</xdr:row>
          <xdr:rowOff>85725</xdr:rowOff>
        </xdr:from>
        <xdr:to>
          <xdr:col>6</xdr:col>
          <xdr:colOff>1247775</xdr:colOff>
          <xdr:row>226</xdr:row>
          <xdr:rowOff>304800</xdr:rowOff>
        </xdr:to>
        <xdr:sp macro="" textlink="">
          <xdr:nvSpPr>
            <xdr:cNvPr id="40579" name="Drop Down 643" hidden="1">
              <a:extLst>
                <a:ext uri="{63B3BB69-23CF-44E3-9099-C40C66FF867C}">
                  <a14:compatExt spid="_x0000_s40579"/>
                </a:ext>
                <a:ext uri="{FF2B5EF4-FFF2-40B4-BE49-F238E27FC236}">
                  <a16:creationId xmlns:a16="http://schemas.microsoft.com/office/drawing/2014/main" id="{00000000-0008-0000-0500-00008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227</xdr:row>
          <xdr:rowOff>85725</xdr:rowOff>
        </xdr:from>
        <xdr:to>
          <xdr:col>6</xdr:col>
          <xdr:colOff>1247775</xdr:colOff>
          <xdr:row>227</xdr:row>
          <xdr:rowOff>304800</xdr:rowOff>
        </xdr:to>
        <xdr:sp macro="" textlink="">
          <xdr:nvSpPr>
            <xdr:cNvPr id="40580" name="Drop Down 644" hidden="1">
              <a:extLst>
                <a:ext uri="{63B3BB69-23CF-44E3-9099-C40C66FF867C}">
                  <a14:compatExt spid="_x0000_s40580"/>
                </a:ext>
                <a:ext uri="{FF2B5EF4-FFF2-40B4-BE49-F238E27FC236}">
                  <a16:creationId xmlns:a16="http://schemas.microsoft.com/office/drawing/2014/main" id="{00000000-0008-0000-0500-00008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228</xdr:row>
          <xdr:rowOff>85725</xdr:rowOff>
        </xdr:from>
        <xdr:to>
          <xdr:col>6</xdr:col>
          <xdr:colOff>1247775</xdr:colOff>
          <xdr:row>228</xdr:row>
          <xdr:rowOff>304800</xdr:rowOff>
        </xdr:to>
        <xdr:sp macro="" textlink="">
          <xdr:nvSpPr>
            <xdr:cNvPr id="40581" name="Drop Down 645" hidden="1">
              <a:extLst>
                <a:ext uri="{63B3BB69-23CF-44E3-9099-C40C66FF867C}">
                  <a14:compatExt spid="_x0000_s40581"/>
                </a:ext>
                <a:ext uri="{FF2B5EF4-FFF2-40B4-BE49-F238E27FC236}">
                  <a16:creationId xmlns:a16="http://schemas.microsoft.com/office/drawing/2014/main" id="{00000000-0008-0000-0500-00008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230</xdr:row>
          <xdr:rowOff>85725</xdr:rowOff>
        </xdr:from>
        <xdr:to>
          <xdr:col>6</xdr:col>
          <xdr:colOff>1247775</xdr:colOff>
          <xdr:row>230</xdr:row>
          <xdr:rowOff>304800</xdr:rowOff>
        </xdr:to>
        <xdr:sp macro="" textlink="">
          <xdr:nvSpPr>
            <xdr:cNvPr id="40582" name="Drop Down 646" hidden="1">
              <a:extLst>
                <a:ext uri="{63B3BB69-23CF-44E3-9099-C40C66FF867C}">
                  <a14:compatExt spid="_x0000_s40582"/>
                </a:ext>
                <a:ext uri="{FF2B5EF4-FFF2-40B4-BE49-F238E27FC236}">
                  <a16:creationId xmlns:a16="http://schemas.microsoft.com/office/drawing/2014/main" id="{00000000-0008-0000-0500-00008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231</xdr:row>
          <xdr:rowOff>85725</xdr:rowOff>
        </xdr:from>
        <xdr:to>
          <xdr:col>6</xdr:col>
          <xdr:colOff>1247775</xdr:colOff>
          <xdr:row>231</xdr:row>
          <xdr:rowOff>304800</xdr:rowOff>
        </xdr:to>
        <xdr:sp macro="" textlink="">
          <xdr:nvSpPr>
            <xdr:cNvPr id="40583" name="Drop Down 647" hidden="1">
              <a:extLst>
                <a:ext uri="{63B3BB69-23CF-44E3-9099-C40C66FF867C}">
                  <a14:compatExt spid="_x0000_s40583"/>
                </a:ext>
                <a:ext uri="{FF2B5EF4-FFF2-40B4-BE49-F238E27FC236}">
                  <a16:creationId xmlns:a16="http://schemas.microsoft.com/office/drawing/2014/main" id="{00000000-0008-0000-0500-00008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235</xdr:row>
          <xdr:rowOff>85725</xdr:rowOff>
        </xdr:from>
        <xdr:to>
          <xdr:col>6</xdr:col>
          <xdr:colOff>1247775</xdr:colOff>
          <xdr:row>235</xdr:row>
          <xdr:rowOff>304800</xdr:rowOff>
        </xdr:to>
        <xdr:sp macro="" textlink="">
          <xdr:nvSpPr>
            <xdr:cNvPr id="40584" name="Drop Down 648" hidden="1">
              <a:extLst>
                <a:ext uri="{63B3BB69-23CF-44E3-9099-C40C66FF867C}">
                  <a14:compatExt spid="_x0000_s40584"/>
                </a:ext>
                <a:ext uri="{FF2B5EF4-FFF2-40B4-BE49-F238E27FC236}">
                  <a16:creationId xmlns:a16="http://schemas.microsoft.com/office/drawing/2014/main" id="{00000000-0008-0000-0500-00008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236</xdr:row>
          <xdr:rowOff>85725</xdr:rowOff>
        </xdr:from>
        <xdr:to>
          <xdr:col>6</xdr:col>
          <xdr:colOff>1247775</xdr:colOff>
          <xdr:row>236</xdr:row>
          <xdr:rowOff>304800</xdr:rowOff>
        </xdr:to>
        <xdr:sp macro="" textlink="">
          <xdr:nvSpPr>
            <xdr:cNvPr id="40585" name="Drop Down 649" hidden="1">
              <a:extLst>
                <a:ext uri="{63B3BB69-23CF-44E3-9099-C40C66FF867C}">
                  <a14:compatExt spid="_x0000_s40585"/>
                </a:ext>
                <a:ext uri="{FF2B5EF4-FFF2-40B4-BE49-F238E27FC236}">
                  <a16:creationId xmlns:a16="http://schemas.microsoft.com/office/drawing/2014/main" id="{00000000-0008-0000-0500-00008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237</xdr:row>
          <xdr:rowOff>85725</xdr:rowOff>
        </xdr:from>
        <xdr:to>
          <xdr:col>6</xdr:col>
          <xdr:colOff>1247775</xdr:colOff>
          <xdr:row>237</xdr:row>
          <xdr:rowOff>304800</xdr:rowOff>
        </xdr:to>
        <xdr:sp macro="" textlink="">
          <xdr:nvSpPr>
            <xdr:cNvPr id="40586" name="Drop Down 650" hidden="1">
              <a:extLst>
                <a:ext uri="{63B3BB69-23CF-44E3-9099-C40C66FF867C}">
                  <a14:compatExt spid="_x0000_s40586"/>
                </a:ext>
                <a:ext uri="{FF2B5EF4-FFF2-40B4-BE49-F238E27FC236}">
                  <a16:creationId xmlns:a16="http://schemas.microsoft.com/office/drawing/2014/main" id="{00000000-0008-0000-0500-00008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238</xdr:row>
          <xdr:rowOff>85725</xdr:rowOff>
        </xdr:from>
        <xdr:to>
          <xdr:col>6</xdr:col>
          <xdr:colOff>1247775</xdr:colOff>
          <xdr:row>238</xdr:row>
          <xdr:rowOff>304800</xdr:rowOff>
        </xdr:to>
        <xdr:sp macro="" textlink="">
          <xdr:nvSpPr>
            <xdr:cNvPr id="40587" name="Drop Down 651" hidden="1">
              <a:extLst>
                <a:ext uri="{63B3BB69-23CF-44E3-9099-C40C66FF867C}">
                  <a14:compatExt spid="_x0000_s40587"/>
                </a:ext>
                <a:ext uri="{FF2B5EF4-FFF2-40B4-BE49-F238E27FC236}">
                  <a16:creationId xmlns:a16="http://schemas.microsoft.com/office/drawing/2014/main" id="{00000000-0008-0000-0500-00008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239</xdr:row>
          <xdr:rowOff>85725</xdr:rowOff>
        </xdr:from>
        <xdr:to>
          <xdr:col>6</xdr:col>
          <xdr:colOff>1247775</xdr:colOff>
          <xdr:row>239</xdr:row>
          <xdr:rowOff>304800</xdr:rowOff>
        </xdr:to>
        <xdr:sp macro="" textlink="">
          <xdr:nvSpPr>
            <xdr:cNvPr id="40588" name="Drop Down 652" hidden="1">
              <a:extLst>
                <a:ext uri="{63B3BB69-23CF-44E3-9099-C40C66FF867C}">
                  <a14:compatExt spid="_x0000_s40588"/>
                </a:ext>
                <a:ext uri="{FF2B5EF4-FFF2-40B4-BE49-F238E27FC236}">
                  <a16:creationId xmlns:a16="http://schemas.microsoft.com/office/drawing/2014/main" id="{00000000-0008-0000-0500-00008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242</xdr:row>
          <xdr:rowOff>85725</xdr:rowOff>
        </xdr:from>
        <xdr:to>
          <xdr:col>6</xdr:col>
          <xdr:colOff>1247775</xdr:colOff>
          <xdr:row>242</xdr:row>
          <xdr:rowOff>304800</xdr:rowOff>
        </xdr:to>
        <xdr:sp macro="" textlink="">
          <xdr:nvSpPr>
            <xdr:cNvPr id="40589" name="Drop Down 653" hidden="1">
              <a:extLst>
                <a:ext uri="{63B3BB69-23CF-44E3-9099-C40C66FF867C}">
                  <a14:compatExt spid="_x0000_s40589"/>
                </a:ext>
                <a:ext uri="{FF2B5EF4-FFF2-40B4-BE49-F238E27FC236}">
                  <a16:creationId xmlns:a16="http://schemas.microsoft.com/office/drawing/2014/main" id="{00000000-0008-0000-0500-00008D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243</xdr:row>
          <xdr:rowOff>85725</xdr:rowOff>
        </xdr:from>
        <xdr:to>
          <xdr:col>6</xdr:col>
          <xdr:colOff>1247775</xdr:colOff>
          <xdr:row>243</xdr:row>
          <xdr:rowOff>304800</xdr:rowOff>
        </xdr:to>
        <xdr:sp macro="" textlink="">
          <xdr:nvSpPr>
            <xdr:cNvPr id="40590" name="Drop Down 654" hidden="1">
              <a:extLst>
                <a:ext uri="{63B3BB69-23CF-44E3-9099-C40C66FF867C}">
                  <a14:compatExt spid="_x0000_s40590"/>
                </a:ext>
                <a:ext uri="{FF2B5EF4-FFF2-40B4-BE49-F238E27FC236}">
                  <a16:creationId xmlns:a16="http://schemas.microsoft.com/office/drawing/2014/main" id="{00000000-0008-0000-0500-00008E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244</xdr:row>
          <xdr:rowOff>85725</xdr:rowOff>
        </xdr:from>
        <xdr:to>
          <xdr:col>6</xdr:col>
          <xdr:colOff>1247775</xdr:colOff>
          <xdr:row>244</xdr:row>
          <xdr:rowOff>304800</xdr:rowOff>
        </xdr:to>
        <xdr:sp macro="" textlink="">
          <xdr:nvSpPr>
            <xdr:cNvPr id="40591" name="Drop Down 655" hidden="1">
              <a:extLst>
                <a:ext uri="{63B3BB69-23CF-44E3-9099-C40C66FF867C}">
                  <a14:compatExt spid="_x0000_s40591"/>
                </a:ext>
                <a:ext uri="{FF2B5EF4-FFF2-40B4-BE49-F238E27FC236}">
                  <a16:creationId xmlns:a16="http://schemas.microsoft.com/office/drawing/2014/main" id="{00000000-0008-0000-0500-00008F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245</xdr:row>
          <xdr:rowOff>85725</xdr:rowOff>
        </xdr:from>
        <xdr:to>
          <xdr:col>6</xdr:col>
          <xdr:colOff>1247775</xdr:colOff>
          <xdr:row>245</xdr:row>
          <xdr:rowOff>304800</xdr:rowOff>
        </xdr:to>
        <xdr:sp macro="" textlink="">
          <xdr:nvSpPr>
            <xdr:cNvPr id="40592" name="Drop Down 656" hidden="1">
              <a:extLst>
                <a:ext uri="{63B3BB69-23CF-44E3-9099-C40C66FF867C}">
                  <a14:compatExt spid="_x0000_s40592"/>
                </a:ext>
                <a:ext uri="{FF2B5EF4-FFF2-40B4-BE49-F238E27FC236}">
                  <a16:creationId xmlns:a16="http://schemas.microsoft.com/office/drawing/2014/main" id="{00000000-0008-0000-0500-000090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246</xdr:row>
          <xdr:rowOff>85725</xdr:rowOff>
        </xdr:from>
        <xdr:to>
          <xdr:col>6</xdr:col>
          <xdr:colOff>1247775</xdr:colOff>
          <xdr:row>246</xdr:row>
          <xdr:rowOff>304800</xdr:rowOff>
        </xdr:to>
        <xdr:sp macro="" textlink="">
          <xdr:nvSpPr>
            <xdr:cNvPr id="40593" name="Drop Down 657" hidden="1">
              <a:extLst>
                <a:ext uri="{63B3BB69-23CF-44E3-9099-C40C66FF867C}">
                  <a14:compatExt spid="_x0000_s40593"/>
                </a:ext>
                <a:ext uri="{FF2B5EF4-FFF2-40B4-BE49-F238E27FC236}">
                  <a16:creationId xmlns:a16="http://schemas.microsoft.com/office/drawing/2014/main" id="{00000000-0008-0000-0500-000091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249</xdr:row>
          <xdr:rowOff>85725</xdr:rowOff>
        </xdr:from>
        <xdr:to>
          <xdr:col>6</xdr:col>
          <xdr:colOff>1247775</xdr:colOff>
          <xdr:row>249</xdr:row>
          <xdr:rowOff>304800</xdr:rowOff>
        </xdr:to>
        <xdr:sp macro="" textlink="">
          <xdr:nvSpPr>
            <xdr:cNvPr id="40594" name="Drop Down 658" hidden="1">
              <a:extLst>
                <a:ext uri="{63B3BB69-23CF-44E3-9099-C40C66FF867C}">
                  <a14:compatExt spid="_x0000_s40594"/>
                </a:ext>
                <a:ext uri="{FF2B5EF4-FFF2-40B4-BE49-F238E27FC236}">
                  <a16:creationId xmlns:a16="http://schemas.microsoft.com/office/drawing/2014/main" id="{00000000-0008-0000-0500-000092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250</xdr:row>
          <xdr:rowOff>85725</xdr:rowOff>
        </xdr:from>
        <xdr:to>
          <xdr:col>6</xdr:col>
          <xdr:colOff>1247775</xdr:colOff>
          <xdr:row>250</xdr:row>
          <xdr:rowOff>304800</xdr:rowOff>
        </xdr:to>
        <xdr:sp macro="" textlink="">
          <xdr:nvSpPr>
            <xdr:cNvPr id="40595" name="Drop Down 659" hidden="1">
              <a:extLst>
                <a:ext uri="{63B3BB69-23CF-44E3-9099-C40C66FF867C}">
                  <a14:compatExt spid="_x0000_s40595"/>
                </a:ext>
                <a:ext uri="{FF2B5EF4-FFF2-40B4-BE49-F238E27FC236}">
                  <a16:creationId xmlns:a16="http://schemas.microsoft.com/office/drawing/2014/main" id="{00000000-0008-0000-0500-000093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251</xdr:row>
          <xdr:rowOff>85725</xdr:rowOff>
        </xdr:from>
        <xdr:to>
          <xdr:col>6</xdr:col>
          <xdr:colOff>1247775</xdr:colOff>
          <xdr:row>251</xdr:row>
          <xdr:rowOff>304800</xdr:rowOff>
        </xdr:to>
        <xdr:sp macro="" textlink="">
          <xdr:nvSpPr>
            <xdr:cNvPr id="40596" name="Drop Down 660" hidden="1">
              <a:extLst>
                <a:ext uri="{63B3BB69-23CF-44E3-9099-C40C66FF867C}">
                  <a14:compatExt spid="_x0000_s40596"/>
                </a:ext>
                <a:ext uri="{FF2B5EF4-FFF2-40B4-BE49-F238E27FC236}">
                  <a16:creationId xmlns:a16="http://schemas.microsoft.com/office/drawing/2014/main" id="{00000000-0008-0000-0500-000094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255</xdr:row>
          <xdr:rowOff>85725</xdr:rowOff>
        </xdr:from>
        <xdr:to>
          <xdr:col>6</xdr:col>
          <xdr:colOff>1247775</xdr:colOff>
          <xdr:row>255</xdr:row>
          <xdr:rowOff>304800</xdr:rowOff>
        </xdr:to>
        <xdr:sp macro="" textlink="">
          <xdr:nvSpPr>
            <xdr:cNvPr id="40597" name="Drop Down 661" hidden="1">
              <a:extLst>
                <a:ext uri="{63B3BB69-23CF-44E3-9099-C40C66FF867C}">
                  <a14:compatExt spid="_x0000_s40597"/>
                </a:ext>
                <a:ext uri="{FF2B5EF4-FFF2-40B4-BE49-F238E27FC236}">
                  <a16:creationId xmlns:a16="http://schemas.microsoft.com/office/drawing/2014/main" id="{00000000-0008-0000-0500-000095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256</xdr:row>
          <xdr:rowOff>85725</xdr:rowOff>
        </xdr:from>
        <xdr:to>
          <xdr:col>6</xdr:col>
          <xdr:colOff>1247775</xdr:colOff>
          <xdr:row>256</xdr:row>
          <xdr:rowOff>304800</xdr:rowOff>
        </xdr:to>
        <xdr:sp macro="" textlink="">
          <xdr:nvSpPr>
            <xdr:cNvPr id="40598" name="Drop Down 662" hidden="1">
              <a:extLst>
                <a:ext uri="{63B3BB69-23CF-44E3-9099-C40C66FF867C}">
                  <a14:compatExt spid="_x0000_s40598"/>
                </a:ext>
                <a:ext uri="{FF2B5EF4-FFF2-40B4-BE49-F238E27FC236}">
                  <a16:creationId xmlns:a16="http://schemas.microsoft.com/office/drawing/2014/main" id="{00000000-0008-0000-0500-000096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257</xdr:row>
          <xdr:rowOff>85725</xdr:rowOff>
        </xdr:from>
        <xdr:to>
          <xdr:col>6</xdr:col>
          <xdr:colOff>1247775</xdr:colOff>
          <xdr:row>257</xdr:row>
          <xdr:rowOff>304800</xdr:rowOff>
        </xdr:to>
        <xdr:sp macro="" textlink="">
          <xdr:nvSpPr>
            <xdr:cNvPr id="40599" name="Drop Down 663" hidden="1">
              <a:extLst>
                <a:ext uri="{63B3BB69-23CF-44E3-9099-C40C66FF867C}">
                  <a14:compatExt spid="_x0000_s40599"/>
                </a:ext>
                <a:ext uri="{FF2B5EF4-FFF2-40B4-BE49-F238E27FC236}">
                  <a16:creationId xmlns:a16="http://schemas.microsoft.com/office/drawing/2014/main" id="{00000000-0008-0000-0500-000097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258</xdr:row>
          <xdr:rowOff>85725</xdr:rowOff>
        </xdr:from>
        <xdr:to>
          <xdr:col>6</xdr:col>
          <xdr:colOff>1247775</xdr:colOff>
          <xdr:row>258</xdr:row>
          <xdr:rowOff>304800</xdr:rowOff>
        </xdr:to>
        <xdr:sp macro="" textlink="">
          <xdr:nvSpPr>
            <xdr:cNvPr id="40600" name="Drop Down 664" hidden="1">
              <a:extLst>
                <a:ext uri="{63B3BB69-23CF-44E3-9099-C40C66FF867C}">
                  <a14:compatExt spid="_x0000_s40600"/>
                </a:ext>
                <a:ext uri="{FF2B5EF4-FFF2-40B4-BE49-F238E27FC236}">
                  <a16:creationId xmlns:a16="http://schemas.microsoft.com/office/drawing/2014/main" id="{00000000-0008-0000-0500-000098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259</xdr:row>
          <xdr:rowOff>85725</xdr:rowOff>
        </xdr:from>
        <xdr:to>
          <xdr:col>6</xdr:col>
          <xdr:colOff>1247775</xdr:colOff>
          <xdr:row>259</xdr:row>
          <xdr:rowOff>304800</xdr:rowOff>
        </xdr:to>
        <xdr:sp macro="" textlink="">
          <xdr:nvSpPr>
            <xdr:cNvPr id="40601" name="Drop Down 665" hidden="1">
              <a:extLst>
                <a:ext uri="{63B3BB69-23CF-44E3-9099-C40C66FF867C}">
                  <a14:compatExt spid="_x0000_s40601"/>
                </a:ext>
                <a:ext uri="{FF2B5EF4-FFF2-40B4-BE49-F238E27FC236}">
                  <a16:creationId xmlns:a16="http://schemas.microsoft.com/office/drawing/2014/main" id="{00000000-0008-0000-0500-000099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260</xdr:row>
          <xdr:rowOff>85725</xdr:rowOff>
        </xdr:from>
        <xdr:to>
          <xdr:col>6</xdr:col>
          <xdr:colOff>1247775</xdr:colOff>
          <xdr:row>260</xdr:row>
          <xdr:rowOff>304800</xdr:rowOff>
        </xdr:to>
        <xdr:sp macro="" textlink="">
          <xdr:nvSpPr>
            <xdr:cNvPr id="40602" name="Drop Down 666" hidden="1">
              <a:extLst>
                <a:ext uri="{63B3BB69-23CF-44E3-9099-C40C66FF867C}">
                  <a14:compatExt spid="_x0000_s40602"/>
                </a:ext>
                <a:ext uri="{FF2B5EF4-FFF2-40B4-BE49-F238E27FC236}">
                  <a16:creationId xmlns:a16="http://schemas.microsoft.com/office/drawing/2014/main" id="{00000000-0008-0000-0500-00009A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262</xdr:row>
          <xdr:rowOff>85725</xdr:rowOff>
        </xdr:from>
        <xdr:to>
          <xdr:col>6</xdr:col>
          <xdr:colOff>1247775</xdr:colOff>
          <xdr:row>262</xdr:row>
          <xdr:rowOff>304800</xdr:rowOff>
        </xdr:to>
        <xdr:sp macro="" textlink="">
          <xdr:nvSpPr>
            <xdr:cNvPr id="40603" name="Drop Down 667" hidden="1">
              <a:extLst>
                <a:ext uri="{63B3BB69-23CF-44E3-9099-C40C66FF867C}">
                  <a14:compatExt spid="_x0000_s40603"/>
                </a:ext>
                <a:ext uri="{FF2B5EF4-FFF2-40B4-BE49-F238E27FC236}">
                  <a16:creationId xmlns:a16="http://schemas.microsoft.com/office/drawing/2014/main" id="{00000000-0008-0000-0500-00009B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263</xdr:row>
          <xdr:rowOff>85725</xdr:rowOff>
        </xdr:from>
        <xdr:to>
          <xdr:col>6</xdr:col>
          <xdr:colOff>1247775</xdr:colOff>
          <xdr:row>263</xdr:row>
          <xdr:rowOff>304800</xdr:rowOff>
        </xdr:to>
        <xdr:sp macro="" textlink="">
          <xdr:nvSpPr>
            <xdr:cNvPr id="40604" name="Drop Down 668" hidden="1">
              <a:extLst>
                <a:ext uri="{63B3BB69-23CF-44E3-9099-C40C66FF867C}">
                  <a14:compatExt spid="_x0000_s40604"/>
                </a:ext>
                <a:ext uri="{FF2B5EF4-FFF2-40B4-BE49-F238E27FC236}">
                  <a16:creationId xmlns:a16="http://schemas.microsoft.com/office/drawing/2014/main" id="{00000000-0008-0000-0500-00009C9E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104775</xdr:colOff>
          <xdr:row>8</xdr:row>
          <xdr:rowOff>85725</xdr:rowOff>
        </xdr:from>
        <xdr:to>
          <xdr:col>6</xdr:col>
          <xdr:colOff>1247775</xdr:colOff>
          <xdr:row>8</xdr:row>
          <xdr:rowOff>304800</xdr:rowOff>
        </xdr:to>
        <xdr:sp macro="" textlink="">
          <xdr:nvSpPr>
            <xdr:cNvPr id="57718" name="Drop Down 374" hidden="1">
              <a:extLst>
                <a:ext uri="{63B3BB69-23CF-44E3-9099-C40C66FF867C}">
                  <a14:compatExt spid="_x0000_s57718"/>
                </a:ext>
                <a:ext uri="{FF2B5EF4-FFF2-40B4-BE49-F238E27FC236}">
                  <a16:creationId xmlns:a16="http://schemas.microsoft.com/office/drawing/2014/main" id="{00000000-0008-0000-0600-00007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xdr:row>
          <xdr:rowOff>85725</xdr:rowOff>
        </xdr:from>
        <xdr:to>
          <xdr:col>6</xdr:col>
          <xdr:colOff>1247775</xdr:colOff>
          <xdr:row>13</xdr:row>
          <xdr:rowOff>304800</xdr:rowOff>
        </xdr:to>
        <xdr:sp macro="" textlink="">
          <xdr:nvSpPr>
            <xdr:cNvPr id="57719" name="Drop Down 375" hidden="1">
              <a:extLst>
                <a:ext uri="{63B3BB69-23CF-44E3-9099-C40C66FF867C}">
                  <a14:compatExt spid="_x0000_s57719"/>
                </a:ext>
                <a:ext uri="{FF2B5EF4-FFF2-40B4-BE49-F238E27FC236}">
                  <a16:creationId xmlns:a16="http://schemas.microsoft.com/office/drawing/2014/main" id="{00000000-0008-0000-0600-00007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xdr:row>
          <xdr:rowOff>85725</xdr:rowOff>
        </xdr:from>
        <xdr:to>
          <xdr:col>6</xdr:col>
          <xdr:colOff>1247775</xdr:colOff>
          <xdr:row>43</xdr:row>
          <xdr:rowOff>304800</xdr:rowOff>
        </xdr:to>
        <xdr:sp macro="" textlink="">
          <xdr:nvSpPr>
            <xdr:cNvPr id="57720" name="Drop Down 376" hidden="1">
              <a:extLst>
                <a:ext uri="{63B3BB69-23CF-44E3-9099-C40C66FF867C}">
                  <a14:compatExt spid="_x0000_s57720"/>
                </a:ext>
                <a:ext uri="{FF2B5EF4-FFF2-40B4-BE49-F238E27FC236}">
                  <a16:creationId xmlns:a16="http://schemas.microsoft.com/office/drawing/2014/main" id="{00000000-0008-0000-0600-00007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50</xdr:row>
          <xdr:rowOff>85725</xdr:rowOff>
        </xdr:from>
        <xdr:to>
          <xdr:col>6</xdr:col>
          <xdr:colOff>1247775</xdr:colOff>
          <xdr:row>50</xdr:row>
          <xdr:rowOff>304800</xdr:rowOff>
        </xdr:to>
        <xdr:sp macro="" textlink="">
          <xdr:nvSpPr>
            <xdr:cNvPr id="57721" name="Drop Down 377" hidden="1">
              <a:extLst>
                <a:ext uri="{63B3BB69-23CF-44E3-9099-C40C66FF867C}">
                  <a14:compatExt spid="_x0000_s57721"/>
                </a:ext>
                <a:ext uri="{FF2B5EF4-FFF2-40B4-BE49-F238E27FC236}">
                  <a16:creationId xmlns:a16="http://schemas.microsoft.com/office/drawing/2014/main" id="{00000000-0008-0000-0600-00007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65</xdr:row>
          <xdr:rowOff>85725</xdr:rowOff>
        </xdr:from>
        <xdr:to>
          <xdr:col>6</xdr:col>
          <xdr:colOff>1247775</xdr:colOff>
          <xdr:row>65</xdr:row>
          <xdr:rowOff>304800</xdr:rowOff>
        </xdr:to>
        <xdr:sp macro="" textlink="">
          <xdr:nvSpPr>
            <xdr:cNvPr id="57722" name="Drop Down 378" hidden="1">
              <a:extLst>
                <a:ext uri="{63B3BB69-23CF-44E3-9099-C40C66FF867C}">
                  <a14:compatExt spid="_x0000_s57722"/>
                </a:ext>
                <a:ext uri="{FF2B5EF4-FFF2-40B4-BE49-F238E27FC236}">
                  <a16:creationId xmlns:a16="http://schemas.microsoft.com/office/drawing/2014/main" id="{00000000-0008-0000-0600-00007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66</xdr:row>
          <xdr:rowOff>85725</xdr:rowOff>
        </xdr:from>
        <xdr:to>
          <xdr:col>6</xdr:col>
          <xdr:colOff>1247775</xdr:colOff>
          <xdr:row>66</xdr:row>
          <xdr:rowOff>304800</xdr:rowOff>
        </xdr:to>
        <xdr:sp macro="" textlink="">
          <xdr:nvSpPr>
            <xdr:cNvPr id="57723" name="Drop Down 379" hidden="1">
              <a:extLst>
                <a:ext uri="{63B3BB69-23CF-44E3-9099-C40C66FF867C}">
                  <a14:compatExt spid="_x0000_s57723"/>
                </a:ext>
                <a:ext uri="{FF2B5EF4-FFF2-40B4-BE49-F238E27FC236}">
                  <a16:creationId xmlns:a16="http://schemas.microsoft.com/office/drawing/2014/main" id="{00000000-0008-0000-0600-00007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72</xdr:row>
          <xdr:rowOff>85725</xdr:rowOff>
        </xdr:from>
        <xdr:to>
          <xdr:col>6</xdr:col>
          <xdr:colOff>1247775</xdr:colOff>
          <xdr:row>72</xdr:row>
          <xdr:rowOff>304800</xdr:rowOff>
        </xdr:to>
        <xdr:sp macro="" textlink="">
          <xdr:nvSpPr>
            <xdr:cNvPr id="57724" name="Drop Down 380" hidden="1">
              <a:extLst>
                <a:ext uri="{63B3BB69-23CF-44E3-9099-C40C66FF867C}">
                  <a14:compatExt spid="_x0000_s57724"/>
                </a:ext>
                <a:ext uri="{FF2B5EF4-FFF2-40B4-BE49-F238E27FC236}">
                  <a16:creationId xmlns:a16="http://schemas.microsoft.com/office/drawing/2014/main" id="{00000000-0008-0000-0600-00007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78</xdr:row>
          <xdr:rowOff>85725</xdr:rowOff>
        </xdr:from>
        <xdr:to>
          <xdr:col>6</xdr:col>
          <xdr:colOff>1247775</xdr:colOff>
          <xdr:row>78</xdr:row>
          <xdr:rowOff>304800</xdr:rowOff>
        </xdr:to>
        <xdr:sp macro="" textlink="">
          <xdr:nvSpPr>
            <xdr:cNvPr id="57725" name="Drop Down 381" hidden="1">
              <a:extLst>
                <a:ext uri="{63B3BB69-23CF-44E3-9099-C40C66FF867C}">
                  <a14:compatExt spid="_x0000_s57725"/>
                </a:ext>
                <a:ext uri="{FF2B5EF4-FFF2-40B4-BE49-F238E27FC236}">
                  <a16:creationId xmlns:a16="http://schemas.microsoft.com/office/drawing/2014/main" id="{00000000-0008-0000-0600-00007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86</xdr:row>
          <xdr:rowOff>85725</xdr:rowOff>
        </xdr:from>
        <xdr:to>
          <xdr:col>6</xdr:col>
          <xdr:colOff>1247775</xdr:colOff>
          <xdr:row>86</xdr:row>
          <xdr:rowOff>304800</xdr:rowOff>
        </xdr:to>
        <xdr:sp macro="" textlink="">
          <xdr:nvSpPr>
            <xdr:cNvPr id="57726" name="Drop Down 382" hidden="1">
              <a:extLst>
                <a:ext uri="{63B3BB69-23CF-44E3-9099-C40C66FF867C}">
                  <a14:compatExt spid="_x0000_s57726"/>
                </a:ext>
                <a:ext uri="{FF2B5EF4-FFF2-40B4-BE49-F238E27FC236}">
                  <a16:creationId xmlns:a16="http://schemas.microsoft.com/office/drawing/2014/main" id="{00000000-0008-0000-0600-00007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87</xdr:row>
          <xdr:rowOff>85725</xdr:rowOff>
        </xdr:from>
        <xdr:to>
          <xdr:col>6</xdr:col>
          <xdr:colOff>1247775</xdr:colOff>
          <xdr:row>87</xdr:row>
          <xdr:rowOff>304800</xdr:rowOff>
        </xdr:to>
        <xdr:sp macro="" textlink="">
          <xdr:nvSpPr>
            <xdr:cNvPr id="57727" name="Drop Down 383" hidden="1">
              <a:extLst>
                <a:ext uri="{63B3BB69-23CF-44E3-9099-C40C66FF867C}">
                  <a14:compatExt spid="_x0000_s57727"/>
                </a:ext>
                <a:ext uri="{FF2B5EF4-FFF2-40B4-BE49-F238E27FC236}">
                  <a16:creationId xmlns:a16="http://schemas.microsoft.com/office/drawing/2014/main" id="{00000000-0008-0000-0600-00007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93</xdr:row>
          <xdr:rowOff>85725</xdr:rowOff>
        </xdr:from>
        <xdr:to>
          <xdr:col>6</xdr:col>
          <xdr:colOff>1247775</xdr:colOff>
          <xdr:row>93</xdr:row>
          <xdr:rowOff>304800</xdr:rowOff>
        </xdr:to>
        <xdr:sp macro="" textlink="">
          <xdr:nvSpPr>
            <xdr:cNvPr id="57728" name="Drop Down 384" hidden="1">
              <a:extLst>
                <a:ext uri="{63B3BB69-23CF-44E3-9099-C40C66FF867C}">
                  <a14:compatExt spid="_x0000_s57728"/>
                </a:ext>
                <a:ext uri="{FF2B5EF4-FFF2-40B4-BE49-F238E27FC236}">
                  <a16:creationId xmlns:a16="http://schemas.microsoft.com/office/drawing/2014/main" id="{00000000-0008-0000-0600-00008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111</xdr:row>
          <xdr:rowOff>85725</xdr:rowOff>
        </xdr:from>
        <xdr:to>
          <xdr:col>6</xdr:col>
          <xdr:colOff>1247775</xdr:colOff>
          <xdr:row>111</xdr:row>
          <xdr:rowOff>304800</xdr:rowOff>
        </xdr:to>
        <xdr:sp macro="" textlink="">
          <xdr:nvSpPr>
            <xdr:cNvPr id="57729" name="Drop Down 385" hidden="1">
              <a:extLst>
                <a:ext uri="{63B3BB69-23CF-44E3-9099-C40C66FF867C}">
                  <a14:compatExt spid="_x0000_s57729"/>
                </a:ext>
                <a:ext uri="{FF2B5EF4-FFF2-40B4-BE49-F238E27FC236}">
                  <a16:creationId xmlns:a16="http://schemas.microsoft.com/office/drawing/2014/main" id="{00000000-0008-0000-0600-00008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117</xdr:row>
          <xdr:rowOff>85725</xdr:rowOff>
        </xdr:from>
        <xdr:to>
          <xdr:col>6</xdr:col>
          <xdr:colOff>1247775</xdr:colOff>
          <xdr:row>117</xdr:row>
          <xdr:rowOff>304800</xdr:rowOff>
        </xdr:to>
        <xdr:sp macro="" textlink="">
          <xdr:nvSpPr>
            <xdr:cNvPr id="57730" name="Drop Down 386" hidden="1">
              <a:extLst>
                <a:ext uri="{63B3BB69-23CF-44E3-9099-C40C66FF867C}">
                  <a14:compatExt spid="_x0000_s57730"/>
                </a:ext>
                <a:ext uri="{FF2B5EF4-FFF2-40B4-BE49-F238E27FC236}">
                  <a16:creationId xmlns:a16="http://schemas.microsoft.com/office/drawing/2014/main" id="{00000000-0008-0000-0600-00008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128</xdr:row>
          <xdr:rowOff>85725</xdr:rowOff>
        </xdr:from>
        <xdr:to>
          <xdr:col>6</xdr:col>
          <xdr:colOff>1247775</xdr:colOff>
          <xdr:row>128</xdr:row>
          <xdr:rowOff>304800</xdr:rowOff>
        </xdr:to>
        <xdr:sp macro="" textlink="">
          <xdr:nvSpPr>
            <xdr:cNvPr id="57731" name="Drop Down 387" hidden="1">
              <a:extLst>
                <a:ext uri="{63B3BB69-23CF-44E3-9099-C40C66FF867C}">
                  <a14:compatExt spid="_x0000_s57731"/>
                </a:ext>
                <a:ext uri="{FF2B5EF4-FFF2-40B4-BE49-F238E27FC236}">
                  <a16:creationId xmlns:a16="http://schemas.microsoft.com/office/drawing/2014/main" id="{00000000-0008-0000-0600-00008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129</xdr:row>
          <xdr:rowOff>85725</xdr:rowOff>
        </xdr:from>
        <xdr:to>
          <xdr:col>6</xdr:col>
          <xdr:colOff>1247775</xdr:colOff>
          <xdr:row>129</xdr:row>
          <xdr:rowOff>304800</xdr:rowOff>
        </xdr:to>
        <xdr:sp macro="" textlink="">
          <xdr:nvSpPr>
            <xdr:cNvPr id="57732" name="Drop Down 388" hidden="1">
              <a:extLst>
                <a:ext uri="{63B3BB69-23CF-44E3-9099-C40C66FF867C}">
                  <a14:compatExt spid="_x0000_s57732"/>
                </a:ext>
                <a:ext uri="{FF2B5EF4-FFF2-40B4-BE49-F238E27FC236}">
                  <a16:creationId xmlns:a16="http://schemas.microsoft.com/office/drawing/2014/main" id="{00000000-0008-0000-0600-00008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141</xdr:row>
          <xdr:rowOff>85725</xdr:rowOff>
        </xdr:from>
        <xdr:to>
          <xdr:col>6</xdr:col>
          <xdr:colOff>1247775</xdr:colOff>
          <xdr:row>141</xdr:row>
          <xdr:rowOff>304800</xdr:rowOff>
        </xdr:to>
        <xdr:sp macro="" textlink="">
          <xdr:nvSpPr>
            <xdr:cNvPr id="57733" name="Drop Down 389" hidden="1">
              <a:extLst>
                <a:ext uri="{63B3BB69-23CF-44E3-9099-C40C66FF867C}">
                  <a14:compatExt spid="_x0000_s57733"/>
                </a:ext>
                <a:ext uri="{FF2B5EF4-FFF2-40B4-BE49-F238E27FC236}">
                  <a16:creationId xmlns:a16="http://schemas.microsoft.com/office/drawing/2014/main" id="{00000000-0008-0000-0600-00008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160</xdr:row>
          <xdr:rowOff>85725</xdr:rowOff>
        </xdr:from>
        <xdr:to>
          <xdr:col>6</xdr:col>
          <xdr:colOff>1247775</xdr:colOff>
          <xdr:row>160</xdr:row>
          <xdr:rowOff>304800</xdr:rowOff>
        </xdr:to>
        <xdr:sp macro="" textlink="">
          <xdr:nvSpPr>
            <xdr:cNvPr id="57734" name="Drop Down 390" hidden="1">
              <a:extLst>
                <a:ext uri="{63B3BB69-23CF-44E3-9099-C40C66FF867C}">
                  <a14:compatExt spid="_x0000_s57734"/>
                </a:ext>
                <a:ext uri="{FF2B5EF4-FFF2-40B4-BE49-F238E27FC236}">
                  <a16:creationId xmlns:a16="http://schemas.microsoft.com/office/drawing/2014/main" id="{00000000-0008-0000-0600-00008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174</xdr:row>
          <xdr:rowOff>85725</xdr:rowOff>
        </xdr:from>
        <xdr:to>
          <xdr:col>6</xdr:col>
          <xdr:colOff>1247775</xdr:colOff>
          <xdr:row>174</xdr:row>
          <xdr:rowOff>304800</xdr:rowOff>
        </xdr:to>
        <xdr:sp macro="" textlink="">
          <xdr:nvSpPr>
            <xdr:cNvPr id="57735" name="Drop Down 391" hidden="1">
              <a:extLst>
                <a:ext uri="{63B3BB69-23CF-44E3-9099-C40C66FF867C}">
                  <a14:compatExt spid="_x0000_s57735"/>
                </a:ext>
                <a:ext uri="{FF2B5EF4-FFF2-40B4-BE49-F238E27FC236}">
                  <a16:creationId xmlns:a16="http://schemas.microsoft.com/office/drawing/2014/main" id="{00000000-0008-0000-0600-00008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175</xdr:row>
          <xdr:rowOff>85725</xdr:rowOff>
        </xdr:from>
        <xdr:to>
          <xdr:col>6</xdr:col>
          <xdr:colOff>1247775</xdr:colOff>
          <xdr:row>175</xdr:row>
          <xdr:rowOff>304800</xdr:rowOff>
        </xdr:to>
        <xdr:sp macro="" textlink="">
          <xdr:nvSpPr>
            <xdr:cNvPr id="57736" name="Drop Down 392" hidden="1">
              <a:extLst>
                <a:ext uri="{63B3BB69-23CF-44E3-9099-C40C66FF867C}">
                  <a14:compatExt spid="_x0000_s57736"/>
                </a:ext>
                <a:ext uri="{FF2B5EF4-FFF2-40B4-BE49-F238E27FC236}">
                  <a16:creationId xmlns:a16="http://schemas.microsoft.com/office/drawing/2014/main" id="{00000000-0008-0000-0600-00008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182</xdr:row>
          <xdr:rowOff>85725</xdr:rowOff>
        </xdr:from>
        <xdr:to>
          <xdr:col>6</xdr:col>
          <xdr:colOff>1247775</xdr:colOff>
          <xdr:row>182</xdr:row>
          <xdr:rowOff>304800</xdr:rowOff>
        </xdr:to>
        <xdr:sp macro="" textlink="">
          <xdr:nvSpPr>
            <xdr:cNvPr id="57737" name="Drop Down 393" hidden="1">
              <a:extLst>
                <a:ext uri="{63B3BB69-23CF-44E3-9099-C40C66FF867C}">
                  <a14:compatExt spid="_x0000_s57737"/>
                </a:ext>
                <a:ext uri="{FF2B5EF4-FFF2-40B4-BE49-F238E27FC236}">
                  <a16:creationId xmlns:a16="http://schemas.microsoft.com/office/drawing/2014/main" id="{00000000-0008-0000-0600-00008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183</xdr:row>
          <xdr:rowOff>85725</xdr:rowOff>
        </xdr:from>
        <xdr:to>
          <xdr:col>6</xdr:col>
          <xdr:colOff>1247775</xdr:colOff>
          <xdr:row>183</xdr:row>
          <xdr:rowOff>304800</xdr:rowOff>
        </xdr:to>
        <xdr:sp macro="" textlink="">
          <xdr:nvSpPr>
            <xdr:cNvPr id="57738" name="Drop Down 394" hidden="1">
              <a:extLst>
                <a:ext uri="{63B3BB69-23CF-44E3-9099-C40C66FF867C}">
                  <a14:compatExt spid="_x0000_s57738"/>
                </a:ext>
                <a:ext uri="{FF2B5EF4-FFF2-40B4-BE49-F238E27FC236}">
                  <a16:creationId xmlns:a16="http://schemas.microsoft.com/office/drawing/2014/main" id="{00000000-0008-0000-0600-00008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197</xdr:row>
          <xdr:rowOff>85725</xdr:rowOff>
        </xdr:from>
        <xdr:to>
          <xdr:col>6</xdr:col>
          <xdr:colOff>1247775</xdr:colOff>
          <xdr:row>197</xdr:row>
          <xdr:rowOff>304800</xdr:rowOff>
        </xdr:to>
        <xdr:sp macro="" textlink="">
          <xdr:nvSpPr>
            <xdr:cNvPr id="57739" name="Drop Down 395" hidden="1">
              <a:extLst>
                <a:ext uri="{63B3BB69-23CF-44E3-9099-C40C66FF867C}">
                  <a14:compatExt spid="_x0000_s57739"/>
                </a:ext>
                <a:ext uri="{FF2B5EF4-FFF2-40B4-BE49-F238E27FC236}">
                  <a16:creationId xmlns:a16="http://schemas.microsoft.com/office/drawing/2014/main" id="{00000000-0008-0000-0600-00008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216</xdr:row>
          <xdr:rowOff>85725</xdr:rowOff>
        </xdr:from>
        <xdr:to>
          <xdr:col>6</xdr:col>
          <xdr:colOff>1247775</xdr:colOff>
          <xdr:row>216</xdr:row>
          <xdr:rowOff>304800</xdr:rowOff>
        </xdr:to>
        <xdr:sp macro="" textlink="">
          <xdr:nvSpPr>
            <xdr:cNvPr id="57740" name="Drop Down 396" hidden="1">
              <a:extLst>
                <a:ext uri="{63B3BB69-23CF-44E3-9099-C40C66FF867C}">
                  <a14:compatExt spid="_x0000_s57740"/>
                </a:ext>
                <a:ext uri="{FF2B5EF4-FFF2-40B4-BE49-F238E27FC236}">
                  <a16:creationId xmlns:a16="http://schemas.microsoft.com/office/drawing/2014/main" id="{00000000-0008-0000-0600-00008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234</xdr:row>
          <xdr:rowOff>85725</xdr:rowOff>
        </xdr:from>
        <xdr:to>
          <xdr:col>6</xdr:col>
          <xdr:colOff>1247775</xdr:colOff>
          <xdr:row>234</xdr:row>
          <xdr:rowOff>304800</xdr:rowOff>
        </xdr:to>
        <xdr:sp macro="" textlink="">
          <xdr:nvSpPr>
            <xdr:cNvPr id="57741" name="Drop Down 397" hidden="1">
              <a:extLst>
                <a:ext uri="{63B3BB69-23CF-44E3-9099-C40C66FF867C}">
                  <a14:compatExt spid="_x0000_s57741"/>
                </a:ext>
                <a:ext uri="{FF2B5EF4-FFF2-40B4-BE49-F238E27FC236}">
                  <a16:creationId xmlns:a16="http://schemas.microsoft.com/office/drawing/2014/main" id="{00000000-0008-0000-0600-00008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85725</xdr:rowOff>
        </xdr:from>
        <xdr:to>
          <xdr:col>6</xdr:col>
          <xdr:colOff>1247775</xdr:colOff>
          <xdr:row>10</xdr:row>
          <xdr:rowOff>304800</xdr:rowOff>
        </xdr:to>
        <xdr:sp macro="" textlink="">
          <xdr:nvSpPr>
            <xdr:cNvPr id="57742" name="Drop Down 398" hidden="1">
              <a:extLst>
                <a:ext uri="{63B3BB69-23CF-44E3-9099-C40C66FF867C}">
                  <a14:compatExt spid="_x0000_s57742"/>
                </a:ext>
                <a:ext uri="{FF2B5EF4-FFF2-40B4-BE49-F238E27FC236}">
                  <a16:creationId xmlns:a16="http://schemas.microsoft.com/office/drawing/2014/main" id="{00000000-0008-0000-0600-00008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85725</xdr:rowOff>
        </xdr:from>
        <xdr:to>
          <xdr:col>6</xdr:col>
          <xdr:colOff>1247775</xdr:colOff>
          <xdr:row>11</xdr:row>
          <xdr:rowOff>304800</xdr:rowOff>
        </xdr:to>
        <xdr:sp macro="" textlink="">
          <xdr:nvSpPr>
            <xdr:cNvPr id="57743" name="Drop Down 399" hidden="1">
              <a:extLst>
                <a:ext uri="{63B3BB69-23CF-44E3-9099-C40C66FF867C}">
                  <a14:compatExt spid="_x0000_s57743"/>
                </a:ext>
                <a:ext uri="{FF2B5EF4-FFF2-40B4-BE49-F238E27FC236}">
                  <a16:creationId xmlns:a16="http://schemas.microsoft.com/office/drawing/2014/main" id="{00000000-0008-0000-0600-00008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85725</xdr:rowOff>
        </xdr:from>
        <xdr:to>
          <xdr:col>6</xdr:col>
          <xdr:colOff>1247775</xdr:colOff>
          <xdr:row>12</xdr:row>
          <xdr:rowOff>304800</xdr:rowOff>
        </xdr:to>
        <xdr:sp macro="" textlink="">
          <xdr:nvSpPr>
            <xdr:cNvPr id="57744" name="Drop Down 400" hidden="1">
              <a:extLst>
                <a:ext uri="{63B3BB69-23CF-44E3-9099-C40C66FF867C}">
                  <a14:compatExt spid="_x0000_s57744"/>
                </a:ext>
                <a:ext uri="{FF2B5EF4-FFF2-40B4-BE49-F238E27FC236}">
                  <a16:creationId xmlns:a16="http://schemas.microsoft.com/office/drawing/2014/main" id="{00000000-0008-0000-0600-00009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85725</xdr:rowOff>
        </xdr:from>
        <xdr:to>
          <xdr:col>6</xdr:col>
          <xdr:colOff>1247775</xdr:colOff>
          <xdr:row>15</xdr:row>
          <xdr:rowOff>304800</xdr:rowOff>
        </xdr:to>
        <xdr:sp macro="" textlink="">
          <xdr:nvSpPr>
            <xdr:cNvPr id="57745" name="Drop Down 401" hidden="1">
              <a:extLst>
                <a:ext uri="{63B3BB69-23CF-44E3-9099-C40C66FF867C}">
                  <a14:compatExt spid="_x0000_s57745"/>
                </a:ext>
                <a:ext uri="{FF2B5EF4-FFF2-40B4-BE49-F238E27FC236}">
                  <a16:creationId xmlns:a16="http://schemas.microsoft.com/office/drawing/2014/main" id="{00000000-0008-0000-0600-00009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85725</xdr:rowOff>
        </xdr:from>
        <xdr:to>
          <xdr:col>6</xdr:col>
          <xdr:colOff>1247775</xdr:colOff>
          <xdr:row>16</xdr:row>
          <xdr:rowOff>304800</xdr:rowOff>
        </xdr:to>
        <xdr:sp macro="" textlink="">
          <xdr:nvSpPr>
            <xdr:cNvPr id="57746" name="Drop Down 402" hidden="1">
              <a:extLst>
                <a:ext uri="{63B3BB69-23CF-44E3-9099-C40C66FF867C}">
                  <a14:compatExt spid="_x0000_s57746"/>
                </a:ext>
                <a:ext uri="{FF2B5EF4-FFF2-40B4-BE49-F238E27FC236}">
                  <a16:creationId xmlns:a16="http://schemas.microsoft.com/office/drawing/2014/main" id="{00000000-0008-0000-0600-00009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85725</xdr:rowOff>
        </xdr:from>
        <xdr:to>
          <xdr:col>6</xdr:col>
          <xdr:colOff>1247775</xdr:colOff>
          <xdr:row>18</xdr:row>
          <xdr:rowOff>304800</xdr:rowOff>
        </xdr:to>
        <xdr:sp macro="" textlink="">
          <xdr:nvSpPr>
            <xdr:cNvPr id="57747" name="Drop Down 403" hidden="1">
              <a:extLst>
                <a:ext uri="{63B3BB69-23CF-44E3-9099-C40C66FF867C}">
                  <a14:compatExt spid="_x0000_s57747"/>
                </a:ext>
                <a:ext uri="{FF2B5EF4-FFF2-40B4-BE49-F238E27FC236}">
                  <a16:creationId xmlns:a16="http://schemas.microsoft.com/office/drawing/2014/main" id="{00000000-0008-0000-0600-00009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xdr:row>
          <xdr:rowOff>85725</xdr:rowOff>
        </xdr:from>
        <xdr:to>
          <xdr:col>6</xdr:col>
          <xdr:colOff>1247775</xdr:colOff>
          <xdr:row>19</xdr:row>
          <xdr:rowOff>304800</xdr:rowOff>
        </xdr:to>
        <xdr:sp macro="" textlink="">
          <xdr:nvSpPr>
            <xdr:cNvPr id="57748" name="Drop Down 404" hidden="1">
              <a:extLst>
                <a:ext uri="{63B3BB69-23CF-44E3-9099-C40C66FF867C}">
                  <a14:compatExt spid="_x0000_s57748"/>
                </a:ext>
                <a:ext uri="{FF2B5EF4-FFF2-40B4-BE49-F238E27FC236}">
                  <a16:creationId xmlns:a16="http://schemas.microsoft.com/office/drawing/2014/main" id="{00000000-0008-0000-0600-00009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85725</xdr:rowOff>
        </xdr:from>
        <xdr:to>
          <xdr:col>6</xdr:col>
          <xdr:colOff>1247775</xdr:colOff>
          <xdr:row>20</xdr:row>
          <xdr:rowOff>304800</xdr:rowOff>
        </xdr:to>
        <xdr:sp macro="" textlink="">
          <xdr:nvSpPr>
            <xdr:cNvPr id="57749" name="Drop Down 405" hidden="1">
              <a:extLst>
                <a:ext uri="{63B3BB69-23CF-44E3-9099-C40C66FF867C}">
                  <a14:compatExt spid="_x0000_s57749"/>
                </a:ext>
                <a:ext uri="{FF2B5EF4-FFF2-40B4-BE49-F238E27FC236}">
                  <a16:creationId xmlns:a16="http://schemas.microsoft.com/office/drawing/2014/main" id="{00000000-0008-0000-0600-00009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xdr:row>
          <xdr:rowOff>85725</xdr:rowOff>
        </xdr:from>
        <xdr:to>
          <xdr:col>6</xdr:col>
          <xdr:colOff>1247775</xdr:colOff>
          <xdr:row>21</xdr:row>
          <xdr:rowOff>304800</xdr:rowOff>
        </xdr:to>
        <xdr:sp macro="" textlink="">
          <xdr:nvSpPr>
            <xdr:cNvPr id="57750" name="Drop Down 406" hidden="1">
              <a:extLst>
                <a:ext uri="{63B3BB69-23CF-44E3-9099-C40C66FF867C}">
                  <a14:compatExt spid="_x0000_s57750"/>
                </a:ext>
                <a:ext uri="{FF2B5EF4-FFF2-40B4-BE49-F238E27FC236}">
                  <a16:creationId xmlns:a16="http://schemas.microsoft.com/office/drawing/2014/main" id="{00000000-0008-0000-0600-00009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85725</xdr:rowOff>
        </xdr:from>
        <xdr:to>
          <xdr:col>6</xdr:col>
          <xdr:colOff>1247775</xdr:colOff>
          <xdr:row>22</xdr:row>
          <xdr:rowOff>304800</xdr:rowOff>
        </xdr:to>
        <xdr:sp macro="" textlink="">
          <xdr:nvSpPr>
            <xdr:cNvPr id="57751" name="Drop Down 407" hidden="1">
              <a:extLst>
                <a:ext uri="{63B3BB69-23CF-44E3-9099-C40C66FF867C}">
                  <a14:compatExt spid="_x0000_s57751"/>
                </a:ext>
                <a:ext uri="{FF2B5EF4-FFF2-40B4-BE49-F238E27FC236}">
                  <a16:creationId xmlns:a16="http://schemas.microsoft.com/office/drawing/2014/main" id="{00000000-0008-0000-0600-00009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85725</xdr:rowOff>
        </xdr:from>
        <xdr:to>
          <xdr:col>6</xdr:col>
          <xdr:colOff>1247775</xdr:colOff>
          <xdr:row>23</xdr:row>
          <xdr:rowOff>304800</xdr:rowOff>
        </xdr:to>
        <xdr:sp macro="" textlink="">
          <xdr:nvSpPr>
            <xdr:cNvPr id="57752" name="Drop Down 408" hidden="1">
              <a:extLst>
                <a:ext uri="{63B3BB69-23CF-44E3-9099-C40C66FF867C}">
                  <a14:compatExt spid="_x0000_s57752"/>
                </a:ext>
                <a:ext uri="{FF2B5EF4-FFF2-40B4-BE49-F238E27FC236}">
                  <a16:creationId xmlns:a16="http://schemas.microsoft.com/office/drawing/2014/main" id="{00000000-0008-0000-0600-00009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85725</xdr:rowOff>
        </xdr:from>
        <xdr:to>
          <xdr:col>6</xdr:col>
          <xdr:colOff>1247775</xdr:colOff>
          <xdr:row>24</xdr:row>
          <xdr:rowOff>304800</xdr:rowOff>
        </xdr:to>
        <xdr:sp macro="" textlink="">
          <xdr:nvSpPr>
            <xdr:cNvPr id="57753" name="Drop Down 409" hidden="1">
              <a:extLst>
                <a:ext uri="{63B3BB69-23CF-44E3-9099-C40C66FF867C}">
                  <a14:compatExt spid="_x0000_s57753"/>
                </a:ext>
                <a:ext uri="{FF2B5EF4-FFF2-40B4-BE49-F238E27FC236}">
                  <a16:creationId xmlns:a16="http://schemas.microsoft.com/office/drawing/2014/main" id="{00000000-0008-0000-0600-00009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85725</xdr:rowOff>
        </xdr:from>
        <xdr:to>
          <xdr:col>6</xdr:col>
          <xdr:colOff>1247775</xdr:colOff>
          <xdr:row>26</xdr:row>
          <xdr:rowOff>304800</xdr:rowOff>
        </xdr:to>
        <xdr:sp macro="" textlink="">
          <xdr:nvSpPr>
            <xdr:cNvPr id="57754" name="Drop Down 410" hidden="1">
              <a:extLst>
                <a:ext uri="{63B3BB69-23CF-44E3-9099-C40C66FF867C}">
                  <a14:compatExt spid="_x0000_s57754"/>
                </a:ext>
                <a:ext uri="{FF2B5EF4-FFF2-40B4-BE49-F238E27FC236}">
                  <a16:creationId xmlns:a16="http://schemas.microsoft.com/office/drawing/2014/main" id="{00000000-0008-0000-0600-00009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85725</xdr:rowOff>
        </xdr:from>
        <xdr:to>
          <xdr:col>6</xdr:col>
          <xdr:colOff>1247775</xdr:colOff>
          <xdr:row>27</xdr:row>
          <xdr:rowOff>304800</xdr:rowOff>
        </xdr:to>
        <xdr:sp macro="" textlink="">
          <xdr:nvSpPr>
            <xdr:cNvPr id="57755" name="Drop Down 411" hidden="1">
              <a:extLst>
                <a:ext uri="{63B3BB69-23CF-44E3-9099-C40C66FF867C}">
                  <a14:compatExt spid="_x0000_s57755"/>
                </a:ext>
                <a:ext uri="{FF2B5EF4-FFF2-40B4-BE49-F238E27FC236}">
                  <a16:creationId xmlns:a16="http://schemas.microsoft.com/office/drawing/2014/main" id="{00000000-0008-0000-0600-00009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85725</xdr:rowOff>
        </xdr:from>
        <xdr:to>
          <xdr:col>6</xdr:col>
          <xdr:colOff>1247775</xdr:colOff>
          <xdr:row>28</xdr:row>
          <xdr:rowOff>304800</xdr:rowOff>
        </xdr:to>
        <xdr:sp macro="" textlink="">
          <xdr:nvSpPr>
            <xdr:cNvPr id="57756" name="Drop Down 412" hidden="1">
              <a:extLst>
                <a:ext uri="{63B3BB69-23CF-44E3-9099-C40C66FF867C}">
                  <a14:compatExt spid="_x0000_s57756"/>
                </a:ext>
                <a:ext uri="{FF2B5EF4-FFF2-40B4-BE49-F238E27FC236}">
                  <a16:creationId xmlns:a16="http://schemas.microsoft.com/office/drawing/2014/main" id="{00000000-0008-0000-0600-00009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29</xdr:row>
          <xdr:rowOff>85725</xdr:rowOff>
        </xdr:from>
        <xdr:to>
          <xdr:col>6</xdr:col>
          <xdr:colOff>1247775</xdr:colOff>
          <xdr:row>29</xdr:row>
          <xdr:rowOff>304800</xdr:rowOff>
        </xdr:to>
        <xdr:sp macro="" textlink="">
          <xdr:nvSpPr>
            <xdr:cNvPr id="57757" name="Drop Down 413" hidden="1">
              <a:extLst>
                <a:ext uri="{63B3BB69-23CF-44E3-9099-C40C66FF867C}">
                  <a14:compatExt spid="_x0000_s57757"/>
                </a:ext>
                <a:ext uri="{FF2B5EF4-FFF2-40B4-BE49-F238E27FC236}">
                  <a16:creationId xmlns:a16="http://schemas.microsoft.com/office/drawing/2014/main" id="{00000000-0008-0000-0600-00009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31</xdr:row>
          <xdr:rowOff>85725</xdr:rowOff>
        </xdr:from>
        <xdr:to>
          <xdr:col>6</xdr:col>
          <xdr:colOff>1247775</xdr:colOff>
          <xdr:row>31</xdr:row>
          <xdr:rowOff>304800</xdr:rowOff>
        </xdr:to>
        <xdr:sp macro="" textlink="">
          <xdr:nvSpPr>
            <xdr:cNvPr id="57758" name="Drop Down 414" hidden="1">
              <a:extLst>
                <a:ext uri="{63B3BB69-23CF-44E3-9099-C40C66FF867C}">
                  <a14:compatExt spid="_x0000_s57758"/>
                </a:ext>
                <a:ext uri="{FF2B5EF4-FFF2-40B4-BE49-F238E27FC236}">
                  <a16:creationId xmlns:a16="http://schemas.microsoft.com/office/drawing/2014/main" id="{00000000-0008-0000-0600-00009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xdr:row>
          <xdr:rowOff>85725</xdr:rowOff>
        </xdr:from>
        <xdr:to>
          <xdr:col>6</xdr:col>
          <xdr:colOff>1247775</xdr:colOff>
          <xdr:row>32</xdr:row>
          <xdr:rowOff>304800</xdr:rowOff>
        </xdr:to>
        <xdr:sp macro="" textlink="">
          <xdr:nvSpPr>
            <xdr:cNvPr id="57759" name="Drop Down 415" hidden="1">
              <a:extLst>
                <a:ext uri="{63B3BB69-23CF-44E3-9099-C40C66FF867C}">
                  <a14:compatExt spid="_x0000_s57759"/>
                </a:ext>
                <a:ext uri="{FF2B5EF4-FFF2-40B4-BE49-F238E27FC236}">
                  <a16:creationId xmlns:a16="http://schemas.microsoft.com/office/drawing/2014/main" id="{00000000-0008-0000-0600-00009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xdr:row>
          <xdr:rowOff>85725</xdr:rowOff>
        </xdr:from>
        <xdr:to>
          <xdr:col>6</xdr:col>
          <xdr:colOff>1247775</xdr:colOff>
          <xdr:row>33</xdr:row>
          <xdr:rowOff>304800</xdr:rowOff>
        </xdr:to>
        <xdr:sp macro="" textlink="">
          <xdr:nvSpPr>
            <xdr:cNvPr id="57760" name="Drop Down 416" hidden="1">
              <a:extLst>
                <a:ext uri="{63B3BB69-23CF-44E3-9099-C40C66FF867C}">
                  <a14:compatExt spid="_x0000_s57760"/>
                </a:ext>
                <a:ext uri="{FF2B5EF4-FFF2-40B4-BE49-F238E27FC236}">
                  <a16:creationId xmlns:a16="http://schemas.microsoft.com/office/drawing/2014/main" id="{00000000-0008-0000-0600-0000A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xdr:row>
          <xdr:rowOff>85725</xdr:rowOff>
        </xdr:from>
        <xdr:to>
          <xdr:col>6</xdr:col>
          <xdr:colOff>1247775</xdr:colOff>
          <xdr:row>34</xdr:row>
          <xdr:rowOff>304800</xdr:rowOff>
        </xdr:to>
        <xdr:sp macro="" textlink="">
          <xdr:nvSpPr>
            <xdr:cNvPr id="57761" name="Drop Down 417" hidden="1">
              <a:extLst>
                <a:ext uri="{63B3BB69-23CF-44E3-9099-C40C66FF867C}">
                  <a14:compatExt spid="_x0000_s57761"/>
                </a:ext>
                <a:ext uri="{FF2B5EF4-FFF2-40B4-BE49-F238E27FC236}">
                  <a16:creationId xmlns:a16="http://schemas.microsoft.com/office/drawing/2014/main" id="{00000000-0008-0000-0600-0000A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35</xdr:row>
          <xdr:rowOff>85725</xdr:rowOff>
        </xdr:from>
        <xdr:to>
          <xdr:col>6</xdr:col>
          <xdr:colOff>1247775</xdr:colOff>
          <xdr:row>35</xdr:row>
          <xdr:rowOff>304800</xdr:rowOff>
        </xdr:to>
        <xdr:sp macro="" textlink="">
          <xdr:nvSpPr>
            <xdr:cNvPr id="57762" name="Drop Down 418" hidden="1">
              <a:extLst>
                <a:ext uri="{63B3BB69-23CF-44E3-9099-C40C66FF867C}">
                  <a14:compatExt spid="_x0000_s57762"/>
                </a:ext>
                <a:ext uri="{FF2B5EF4-FFF2-40B4-BE49-F238E27FC236}">
                  <a16:creationId xmlns:a16="http://schemas.microsoft.com/office/drawing/2014/main" id="{00000000-0008-0000-0600-0000A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xdr:row>
          <xdr:rowOff>85725</xdr:rowOff>
        </xdr:from>
        <xdr:to>
          <xdr:col>6</xdr:col>
          <xdr:colOff>1247775</xdr:colOff>
          <xdr:row>37</xdr:row>
          <xdr:rowOff>304800</xdr:rowOff>
        </xdr:to>
        <xdr:sp macro="" textlink="">
          <xdr:nvSpPr>
            <xdr:cNvPr id="57763" name="Drop Down 419" hidden="1">
              <a:extLst>
                <a:ext uri="{63B3BB69-23CF-44E3-9099-C40C66FF867C}">
                  <a14:compatExt spid="_x0000_s57763"/>
                </a:ext>
                <a:ext uri="{FF2B5EF4-FFF2-40B4-BE49-F238E27FC236}">
                  <a16:creationId xmlns:a16="http://schemas.microsoft.com/office/drawing/2014/main" id="{00000000-0008-0000-0600-0000A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38</xdr:row>
          <xdr:rowOff>85725</xdr:rowOff>
        </xdr:from>
        <xdr:to>
          <xdr:col>6</xdr:col>
          <xdr:colOff>1247775</xdr:colOff>
          <xdr:row>38</xdr:row>
          <xdr:rowOff>304800</xdr:rowOff>
        </xdr:to>
        <xdr:sp macro="" textlink="">
          <xdr:nvSpPr>
            <xdr:cNvPr id="57764" name="Drop Down 420" hidden="1">
              <a:extLst>
                <a:ext uri="{63B3BB69-23CF-44E3-9099-C40C66FF867C}">
                  <a14:compatExt spid="_x0000_s57764"/>
                </a:ext>
                <a:ext uri="{FF2B5EF4-FFF2-40B4-BE49-F238E27FC236}">
                  <a16:creationId xmlns:a16="http://schemas.microsoft.com/office/drawing/2014/main" id="{00000000-0008-0000-0600-0000A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xdr:row>
          <xdr:rowOff>85725</xdr:rowOff>
        </xdr:from>
        <xdr:to>
          <xdr:col>6</xdr:col>
          <xdr:colOff>1247775</xdr:colOff>
          <xdr:row>39</xdr:row>
          <xdr:rowOff>304800</xdr:rowOff>
        </xdr:to>
        <xdr:sp macro="" textlink="">
          <xdr:nvSpPr>
            <xdr:cNvPr id="57765" name="Drop Down 421" hidden="1">
              <a:extLst>
                <a:ext uri="{63B3BB69-23CF-44E3-9099-C40C66FF867C}">
                  <a14:compatExt spid="_x0000_s57765"/>
                </a:ext>
                <a:ext uri="{FF2B5EF4-FFF2-40B4-BE49-F238E27FC236}">
                  <a16:creationId xmlns:a16="http://schemas.microsoft.com/office/drawing/2014/main" id="{00000000-0008-0000-0600-0000A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40</xdr:row>
          <xdr:rowOff>85725</xdr:rowOff>
        </xdr:from>
        <xdr:to>
          <xdr:col>6</xdr:col>
          <xdr:colOff>1247775</xdr:colOff>
          <xdr:row>40</xdr:row>
          <xdr:rowOff>304800</xdr:rowOff>
        </xdr:to>
        <xdr:sp macro="" textlink="">
          <xdr:nvSpPr>
            <xdr:cNvPr id="57766" name="Drop Down 422" hidden="1">
              <a:extLst>
                <a:ext uri="{63B3BB69-23CF-44E3-9099-C40C66FF867C}">
                  <a14:compatExt spid="_x0000_s57766"/>
                </a:ext>
                <a:ext uri="{FF2B5EF4-FFF2-40B4-BE49-F238E27FC236}">
                  <a16:creationId xmlns:a16="http://schemas.microsoft.com/office/drawing/2014/main" id="{00000000-0008-0000-0600-0000A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85725</xdr:rowOff>
        </xdr:from>
        <xdr:to>
          <xdr:col>6</xdr:col>
          <xdr:colOff>1247775</xdr:colOff>
          <xdr:row>41</xdr:row>
          <xdr:rowOff>304800</xdr:rowOff>
        </xdr:to>
        <xdr:sp macro="" textlink="">
          <xdr:nvSpPr>
            <xdr:cNvPr id="57767" name="Drop Down 423" hidden="1">
              <a:extLst>
                <a:ext uri="{63B3BB69-23CF-44E3-9099-C40C66FF867C}">
                  <a14:compatExt spid="_x0000_s57767"/>
                </a:ext>
                <a:ext uri="{FF2B5EF4-FFF2-40B4-BE49-F238E27FC236}">
                  <a16:creationId xmlns:a16="http://schemas.microsoft.com/office/drawing/2014/main" id="{00000000-0008-0000-0600-0000A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xdr:row>
          <xdr:rowOff>85725</xdr:rowOff>
        </xdr:from>
        <xdr:to>
          <xdr:col>6</xdr:col>
          <xdr:colOff>1247775</xdr:colOff>
          <xdr:row>42</xdr:row>
          <xdr:rowOff>304800</xdr:rowOff>
        </xdr:to>
        <xdr:sp macro="" textlink="">
          <xdr:nvSpPr>
            <xdr:cNvPr id="57768" name="Drop Down 424" hidden="1">
              <a:extLst>
                <a:ext uri="{63B3BB69-23CF-44E3-9099-C40C66FF867C}">
                  <a14:compatExt spid="_x0000_s57768"/>
                </a:ext>
                <a:ext uri="{FF2B5EF4-FFF2-40B4-BE49-F238E27FC236}">
                  <a16:creationId xmlns:a16="http://schemas.microsoft.com/office/drawing/2014/main" id="{00000000-0008-0000-0600-0000A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45</xdr:row>
          <xdr:rowOff>85725</xdr:rowOff>
        </xdr:from>
        <xdr:to>
          <xdr:col>6</xdr:col>
          <xdr:colOff>1247775</xdr:colOff>
          <xdr:row>45</xdr:row>
          <xdr:rowOff>304800</xdr:rowOff>
        </xdr:to>
        <xdr:sp macro="" textlink="">
          <xdr:nvSpPr>
            <xdr:cNvPr id="57769" name="Drop Down 425" hidden="1">
              <a:extLst>
                <a:ext uri="{63B3BB69-23CF-44E3-9099-C40C66FF867C}">
                  <a14:compatExt spid="_x0000_s57769"/>
                </a:ext>
                <a:ext uri="{FF2B5EF4-FFF2-40B4-BE49-F238E27FC236}">
                  <a16:creationId xmlns:a16="http://schemas.microsoft.com/office/drawing/2014/main" id="{00000000-0008-0000-0600-0000A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xdr:row>
          <xdr:rowOff>85725</xdr:rowOff>
        </xdr:from>
        <xdr:to>
          <xdr:col>6</xdr:col>
          <xdr:colOff>1247775</xdr:colOff>
          <xdr:row>46</xdr:row>
          <xdr:rowOff>304800</xdr:rowOff>
        </xdr:to>
        <xdr:sp macro="" textlink="">
          <xdr:nvSpPr>
            <xdr:cNvPr id="57770" name="Drop Down 426" hidden="1">
              <a:extLst>
                <a:ext uri="{63B3BB69-23CF-44E3-9099-C40C66FF867C}">
                  <a14:compatExt spid="_x0000_s57770"/>
                </a:ext>
                <a:ext uri="{FF2B5EF4-FFF2-40B4-BE49-F238E27FC236}">
                  <a16:creationId xmlns:a16="http://schemas.microsoft.com/office/drawing/2014/main" id="{00000000-0008-0000-0600-0000A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47</xdr:row>
          <xdr:rowOff>85725</xdr:rowOff>
        </xdr:from>
        <xdr:to>
          <xdr:col>6</xdr:col>
          <xdr:colOff>1247775</xdr:colOff>
          <xdr:row>47</xdr:row>
          <xdr:rowOff>304800</xdr:rowOff>
        </xdr:to>
        <xdr:sp macro="" textlink="">
          <xdr:nvSpPr>
            <xdr:cNvPr id="57771" name="Drop Down 427" hidden="1">
              <a:extLst>
                <a:ext uri="{63B3BB69-23CF-44E3-9099-C40C66FF867C}">
                  <a14:compatExt spid="_x0000_s57771"/>
                </a:ext>
                <a:ext uri="{FF2B5EF4-FFF2-40B4-BE49-F238E27FC236}">
                  <a16:creationId xmlns:a16="http://schemas.microsoft.com/office/drawing/2014/main" id="{00000000-0008-0000-0600-0000A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52</xdr:row>
          <xdr:rowOff>85725</xdr:rowOff>
        </xdr:from>
        <xdr:to>
          <xdr:col>6</xdr:col>
          <xdr:colOff>1247775</xdr:colOff>
          <xdr:row>52</xdr:row>
          <xdr:rowOff>304800</xdr:rowOff>
        </xdr:to>
        <xdr:sp macro="" textlink="">
          <xdr:nvSpPr>
            <xdr:cNvPr id="57772" name="Drop Down 428" hidden="1">
              <a:extLst>
                <a:ext uri="{63B3BB69-23CF-44E3-9099-C40C66FF867C}">
                  <a14:compatExt spid="_x0000_s57772"/>
                </a:ext>
                <a:ext uri="{FF2B5EF4-FFF2-40B4-BE49-F238E27FC236}">
                  <a16:creationId xmlns:a16="http://schemas.microsoft.com/office/drawing/2014/main" id="{00000000-0008-0000-0600-0000A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53</xdr:row>
          <xdr:rowOff>85725</xdr:rowOff>
        </xdr:from>
        <xdr:to>
          <xdr:col>6</xdr:col>
          <xdr:colOff>1247775</xdr:colOff>
          <xdr:row>53</xdr:row>
          <xdr:rowOff>304800</xdr:rowOff>
        </xdr:to>
        <xdr:sp macro="" textlink="">
          <xdr:nvSpPr>
            <xdr:cNvPr id="57773" name="Drop Down 429" hidden="1">
              <a:extLst>
                <a:ext uri="{63B3BB69-23CF-44E3-9099-C40C66FF867C}">
                  <a14:compatExt spid="_x0000_s57773"/>
                </a:ext>
                <a:ext uri="{FF2B5EF4-FFF2-40B4-BE49-F238E27FC236}">
                  <a16:creationId xmlns:a16="http://schemas.microsoft.com/office/drawing/2014/main" id="{00000000-0008-0000-0600-0000A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xdr:row>
          <xdr:rowOff>85725</xdr:rowOff>
        </xdr:from>
        <xdr:to>
          <xdr:col>6</xdr:col>
          <xdr:colOff>1247775</xdr:colOff>
          <xdr:row>54</xdr:row>
          <xdr:rowOff>304800</xdr:rowOff>
        </xdr:to>
        <xdr:sp macro="" textlink="">
          <xdr:nvSpPr>
            <xdr:cNvPr id="57774" name="Drop Down 430" hidden="1">
              <a:extLst>
                <a:ext uri="{63B3BB69-23CF-44E3-9099-C40C66FF867C}">
                  <a14:compatExt spid="_x0000_s57774"/>
                </a:ext>
                <a:ext uri="{FF2B5EF4-FFF2-40B4-BE49-F238E27FC236}">
                  <a16:creationId xmlns:a16="http://schemas.microsoft.com/office/drawing/2014/main" id="{00000000-0008-0000-0600-0000A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56</xdr:row>
          <xdr:rowOff>85725</xdr:rowOff>
        </xdr:from>
        <xdr:to>
          <xdr:col>6</xdr:col>
          <xdr:colOff>1247775</xdr:colOff>
          <xdr:row>56</xdr:row>
          <xdr:rowOff>304800</xdr:rowOff>
        </xdr:to>
        <xdr:sp macro="" textlink="">
          <xdr:nvSpPr>
            <xdr:cNvPr id="57775" name="Drop Down 431" hidden="1">
              <a:extLst>
                <a:ext uri="{63B3BB69-23CF-44E3-9099-C40C66FF867C}">
                  <a14:compatExt spid="_x0000_s57775"/>
                </a:ext>
                <a:ext uri="{FF2B5EF4-FFF2-40B4-BE49-F238E27FC236}">
                  <a16:creationId xmlns:a16="http://schemas.microsoft.com/office/drawing/2014/main" id="{00000000-0008-0000-0600-0000A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57</xdr:row>
          <xdr:rowOff>85725</xdr:rowOff>
        </xdr:from>
        <xdr:to>
          <xdr:col>6</xdr:col>
          <xdr:colOff>1247775</xdr:colOff>
          <xdr:row>57</xdr:row>
          <xdr:rowOff>304800</xdr:rowOff>
        </xdr:to>
        <xdr:sp macro="" textlink="">
          <xdr:nvSpPr>
            <xdr:cNvPr id="57776" name="Drop Down 432" hidden="1">
              <a:extLst>
                <a:ext uri="{63B3BB69-23CF-44E3-9099-C40C66FF867C}">
                  <a14:compatExt spid="_x0000_s57776"/>
                </a:ext>
                <a:ext uri="{FF2B5EF4-FFF2-40B4-BE49-F238E27FC236}">
                  <a16:creationId xmlns:a16="http://schemas.microsoft.com/office/drawing/2014/main" id="{00000000-0008-0000-0600-0000B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58</xdr:row>
          <xdr:rowOff>85725</xdr:rowOff>
        </xdr:from>
        <xdr:to>
          <xdr:col>6</xdr:col>
          <xdr:colOff>1247775</xdr:colOff>
          <xdr:row>58</xdr:row>
          <xdr:rowOff>304800</xdr:rowOff>
        </xdr:to>
        <xdr:sp macro="" textlink="">
          <xdr:nvSpPr>
            <xdr:cNvPr id="57777" name="Drop Down 433" hidden="1">
              <a:extLst>
                <a:ext uri="{63B3BB69-23CF-44E3-9099-C40C66FF867C}">
                  <a14:compatExt spid="_x0000_s57777"/>
                </a:ext>
                <a:ext uri="{FF2B5EF4-FFF2-40B4-BE49-F238E27FC236}">
                  <a16:creationId xmlns:a16="http://schemas.microsoft.com/office/drawing/2014/main" id="{00000000-0008-0000-0600-0000B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59</xdr:row>
          <xdr:rowOff>85725</xdr:rowOff>
        </xdr:from>
        <xdr:to>
          <xdr:col>6</xdr:col>
          <xdr:colOff>1247775</xdr:colOff>
          <xdr:row>59</xdr:row>
          <xdr:rowOff>304800</xdr:rowOff>
        </xdr:to>
        <xdr:sp macro="" textlink="">
          <xdr:nvSpPr>
            <xdr:cNvPr id="57778" name="Drop Down 434" hidden="1">
              <a:extLst>
                <a:ext uri="{63B3BB69-23CF-44E3-9099-C40C66FF867C}">
                  <a14:compatExt spid="_x0000_s57778"/>
                </a:ext>
                <a:ext uri="{FF2B5EF4-FFF2-40B4-BE49-F238E27FC236}">
                  <a16:creationId xmlns:a16="http://schemas.microsoft.com/office/drawing/2014/main" id="{00000000-0008-0000-0600-0000B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60</xdr:row>
          <xdr:rowOff>85725</xdr:rowOff>
        </xdr:from>
        <xdr:to>
          <xdr:col>6</xdr:col>
          <xdr:colOff>1247775</xdr:colOff>
          <xdr:row>60</xdr:row>
          <xdr:rowOff>304800</xdr:rowOff>
        </xdr:to>
        <xdr:sp macro="" textlink="">
          <xdr:nvSpPr>
            <xdr:cNvPr id="57779" name="Drop Down 435" hidden="1">
              <a:extLst>
                <a:ext uri="{63B3BB69-23CF-44E3-9099-C40C66FF867C}">
                  <a14:compatExt spid="_x0000_s57779"/>
                </a:ext>
                <a:ext uri="{FF2B5EF4-FFF2-40B4-BE49-F238E27FC236}">
                  <a16:creationId xmlns:a16="http://schemas.microsoft.com/office/drawing/2014/main" id="{00000000-0008-0000-0600-0000B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61</xdr:row>
          <xdr:rowOff>85725</xdr:rowOff>
        </xdr:from>
        <xdr:to>
          <xdr:col>6</xdr:col>
          <xdr:colOff>1247775</xdr:colOff>
          <xdr:row>61</xdr:row>
          <xdr:rowOff>304800</xdr:rowOff>
        </xdr:to>
        <xdr:sp macro="" textlink="">
          <xdr:nvSpPr>
            <xdr:cNvPr id="57780" name="Drop Down 436" hidden="1">
              <a:extLst>
                <a:ext uri="{63B3BB69-23CF-44E3-9099-C40C66FF867C}">
                  <a14:compatExt spid="_x0000_s57780"/>
                </a:ext>
                <a:ext uri="{FF2B5EF4-FFF2-40B4-BE49-F238E27FC236}">
                  <a16:creationId xmlns:a16="http://schemas.microsoft.com/office/drawing/2014/main" id="{00000000-0008-0000-0600-0000B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63</xdr:row>
          <xdr:rowOff>85725</xdr:rowOff>
        </xdr:from>
        <xdr:to>
          <xdr:col>6</xdr:col>
          <xdr:colOff>1247775</xdr:colOff>
          <xdr:row>63</xdr:row>
          <xdr:rowOff>304800</xdr:rowOff>
        </xdr:to>
        <xdr:sp macro="" textlink="">
          <xdr:nvSpPr>
            <xdr:cNvPr id="57781" name="Drop Down 437" hidden="1">
              <a:extLst>
                <a:ext uri="{63B3BB69-23CF-44E3-9099-C40C66FF867C}">
                  <a14:compatExt spid="_x0000_s57781"/>
                </a:ext>
                <a:ext uri="{FF2B5EF4-FFF2-40B4-BE49-F238E27FC236}">
                  <a16:creationId xmlns:a16="http://schemas.microsoft.com/office/drawing/2014/main" id="{00000000-0008-0000-0600-0000B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64</xdr:row>
          <xdr:rowOff>85725</xdr:rowOff>
        </xdr:from>
        <xdr:to>
          <xdr:col>6</xdr:col>
          <xdr:colOff>1247775</xdr:colOff>
          <xdr:row>64</xdr:row>
          <xdr:rowOff>304800</xdr:rowOff>
        </xdr:to>
        <xdr:sp macro="" textlink="">
          <xdr:nvSpPr>
            <xdr:cNvPr id="57782" name="Drop Down 438" hidden="1">
              <a:extLst>
                <a:ext uri="{63B3BB69-23CF-44E3-9099-C40C66FF867C}">
                  <a14:compatExt spid="_x0000_s57782"/>
                </a:ext>
                <a:ext uri="{FF2B5EF4-FFF2-40B4-BE49-F238E27FC236}">
                  <a16:creationId xmlns:a16="http://schemas.microsoft.com/office/drawing/2014/main" id="{00000000-0008-0000-0600-0000B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68</xdr:row>
          <xdr:rowOff>85725</xdr:rowOff>
        </xdr:from>
        <xdr:to>
          <xdr:col>6</xdr:col>
          <xdr:colOff>1247775</xdr:colOff>
          <xdr:row>68</xdr:row>
          <xdr:rowOff>304800</xdr:rowOff>
        </xdr:to>
        <xdr:sp macro="" textlink="">
          <xdr:nvSpPr>
            <xdr:cNvPr id="57783" name="Drop Down 439" hidden="1">
              <a:extLst>
                <a:ext uri="{63B3BB69-23CF-44E3-9099-C40C66FF867C}">
                  <a14:compatExt spid="_x0000_s57783"/>
                </a:ext>
                <a:ext uri="{FF2B5EF4-FFF2-40B4-BE49-F238E27FC236}">
                  <a16:creationId xmlns:a16="http://schemas.microsoft.com/office/drawing/2014/main" id="{00000000-0008-0000-0600-0000B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69</xdr:row>
          <xdr:rowOff>85725</xdr:rowOff>
        </xdr:from>
        <xdr:to>
          <xdr:col>6</xdr:col>
          <xdr:colOff>1247775</xdr:colOff>
          <xdr:row>69</xdr:row>
          <xdr:rowOff>304800</xdr:rowOff>
        </xdr:to>
        <xdr:sp macro="" textlink="">
          <xdr:nvSpPr>
            <xdr:cNvPr id="57784" name="Drop Down 440" hidden="1">
              <a:extLst>
                <a:ext uri="{63B3BB69-23CF-44E3-9099-C40C66FF867C}">
                  <a14:compatExt spid="_x0000_s57784"/>
                </a:ext>
                <a:ext uri="{FF2B5EF4-FFF2-40B4-BE49-F238E27FC236}">
                  <a16:creationId xmlns:a16="http://schemas.microsoft.com/office/drawing/2014/main" id="{00000000-0008-0000-0600-0000B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70</xdr:row>
          <xdr:rowOff>85725</xdr:rowOff>
        </xdr:from>
        <xdr:to>
          <xdr:col>6</xdr:col>
          <xdr:colOff>1247775</xdr:colOff>
          <xdr:row>70</xdr:row>
          <xdr:rowOff>304800</xdr:rowOff>
        </xdr:to>
        <xdr:sp macro="" textlink="">
          <xdr:nvSpPr>
            <xdr:cNvPr id="57785" name="Drop Down 441" hidden="1">
              <a:extLst>
                <a:ext uri="{63B3BB69-23CF-44E3-9099-C40C66FF867C}">
                  <a14:compatExt spid="_x0000_s57785"/>
                </a:ext>
                <a:ext uri="{FF2B5EF4-FFF2-40B4-BE49-F238E27FC236}">
                  <a16:creationId xmlns:a16="http://schemas.microsoft.com/office/drawing/2014/main" id="{00000000-0008-0000-0600-0000B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74</xdr:row>
          <xdr:rowOff>85725</xdr:rowOff>
        </xdr:from>
        <xdr:to>
          <xdr:col>6</xdr:col>
          <xdr:colOff>1247775</xdr:colOff>
          <xdr:row>74</xdr:row>
          <xdr:rowOff>304800</xdr:rowOff>
        </xdr:to>
        <xdr:sp macro="" textlink="">
          <xdr:nvSpPr>
            <xdr:cNvPr id="57786" name="Drop Down 442" hidden="1">
              <a:extLst>
                <a:ext uri="{63B3BB69-23CF-44E3-9099-C40C66FF867C}">
                  <a14:compatExt spid="_x0000_s57786"/>
                </a:ext>
                <a:ext uri="{FF2B5EF4-FFF2-40B4-BE49-F238E27FC236}">
                  <a16:creationId xmlns:a16="http://schemas.microsoft.com/office/drawing/2014/main" id="{00000000-0008-0000-0600-0000B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75</xdr:row>
          <xdr:rowOff>85725</xdr:rowOff>
        </xdr:from>
        <xdr:to>
          <xdr:col>6</xdr:col>
          <xdr:colOff>1247775</xdr:colOff>
          <xdr:row>75</xdr:row>
          <xdr:rowOff>304800</xdr:rowOff>
        </xdr:to>
        <xdr:sp macro="" textlink="">
          <xdr:nvSpPr>
            <xdr:cNvPr id="57787" name="Drop Down 443" hidden="1">
              <a:extLst>
                <a:ext uri="{63B3BB69-23CF-44E3-9099-C40C66FF867C}">
                  <a14:compatExt spid="_x0000_s57787"/>
                </a:ext>
                <a:ext uri="{FF2B5EF4-FFF2-40B4-BE49-F238E27FC236}">
                  <a16:creationId xmlns:a16="http://schemas.microsoft.com/office/drawing/2014/main" id="{00000000-0008-0000-0600-0000B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76</xdr:row>
          <xdr:rowOff>85725</xdr:rowOff>
        </xdr:from>
        <xdr:to>
          <xdr:col>6</xdr:col>
          <xdr:colOff>1247775</xdr:colOff>
          <xdr:row>76</xdr:row>
          <xdr:rowOff>304800</xdr:rowOff>
        </xdr:to>
        <xdr:sp macro="" textlink="">
          <xdr:nvSpPr>
            <xdr:cNvPr id="57788" name="Drop Down 444" hidden="1">
              <a:extLst>
                <a:ext uri="{63B3BB69-23CF-44E3-9099-C40C66FF867C}">
                  <a14:compatExt spid="_x0000_s57788"/>
                </a:ext>
                <a:ext uri="{FF2B5EF4-FFF2-40B4-BE49-F238E27FC236}">
                  <a16:creationId xmlns:a16="http://schemas.microsoft.com/office/drawing/2014/main" id="{00000000-0008-0000-0600-0000B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80</xdr:row>
          <xdr:rowOff>85725</xdr:rowOff>
        </xdr:from>
        <xdr:to>
          <xdr:col>6</xdr:col>
          <xdr:colOff>1247775</xdr:colOff>
          <xdr:row>80</xdr:row>
          <xdr:rowOff>304800</xdr:rowOff>
        </xdr:to>
        <xdr:sp macro="" textlink="">
          <xdr:nvSpPr>
            <xdr:cNvPr id="57789" name="Drop Down 445" hidden="1">
              <a:extLst>
                <a:ext uri="{63B3BB69-23CF-44E3-9099-C40C66FF867C}">
                  <a14:compatExt spid="_x0000_s57789"/>
                </a:ext>
                <a:ext uri="{FF2B5EF4-FFF2-40B4-BE49-F238E27FC236}">
                  <a16:creationId xmlns:a16="http://schemas.microsoft.com/office/drawing/2014/main" id="{00000000-0008-0000-0600-0000B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81</xdr:row>
          <xdr:rowOff>85725</xdr:rowOff>
        </xdr:from>
        <xdr:to>
          <xdr:col>6</xdr:col>
          <xdr:colOff>1247775</xdr:colOff>
          <xdr:row>81</xdr:row>
          <xdr:rowOff>304800</xdr:rowOff>
        </xdr:to>
        <xdr:sp macro="" textlink="">
          <xdr:nvSpPr>
            <xdr:cNvPr id="57790" name="Drop Down 446" hidden="1">
              <a:extLst>
                <a:ext uri="{63B3BB69-23CF-44E3-9099-C40C66FF867C}">
                  <a14:compatExt spid="_x0000_s57790"/>
                </a:ext>
                <a:ext uri="{FF2B5EF4-FFF2-40B4-BE49-F238E27FC236}">
                  <a16:creationId xmlns:a16="http://schemas.microsoft.com/office/drawing/2014/main" id="{00000000-0008-0000-0600-0000B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82</xdr:row>
          <xdr:rowOff>85725</xdr:rowOff>
        </xdr:from>
        <xdr:to>
          <xdr:col>6</xdr:col>
          <xdr:colOff>1247775</xdr:colOff>
          <xdr:row>82</xdr:row>
          <xdr:rowOff>304800</xdr:rowOff>
        </xdr:to>
        <xdr:sp macro="" textlink="">
          <xdr:nvSpPr>
            <xdr:cNvPr id="57791" name="Drop Down 447" hidden="1">
              <a:extLst>
                <a:ext uri="{63B3BB69-23CF-44E3-9099-C40C66FF867C}">
                  <a14:compatExt spid="_x0000_s57791"/>
                </a:ext>
                <a:ext uri="{FF2B5EF4-FFF2-40B4-BE49-F238E27FC236}">
                  <a16:creationId xmlns:a16="http://schemas.microsoft.com/office/drawing/2014/main" id="{00000000-0008-0000-0600-0000B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84</xdr:row>
          <xdr:rowOff>85725</xdr:rowOff>
        </xdr:from>
        <xdr:to>
          <xdr:col>6</xdr:col>
          <xdr:colOff>1247775</xdr:colOff>
          <xdr:row>84</xdr:row>
          <xdr:rowOff>304800</xdr:rowOff>
        </xdr:to>
        <xdr:sp macro="" textlink="">
          <xdr:nvSpPr>
            <xdr:cNvPr id="57792" name="Drop Down 448" hidden="1">
              <a:extLst>
                <a:ext uri="{63B3BB69-23CF-44E3-9099-C40C66FF867C}">
                  <a14:compatExt spid="_x0000_s57792"/>
                </a:ext>
                <a:ext uri="{FF2B5EF4-FFF2-40B4-BE49-F238E27FC236}">
                  <a16:creationId xmlns:a16="http://schemas.microsoft.com/office/drawing/2014/main" id="{00000000-0008-0000-0600-0000C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85</xdr:row>
          <xdr:rowOff>85725</xdr:rowOff>
        </xdr:from>
        <xdr:to>
          <xdr:col>6</xdr:col>
          <xdr:colOff>1247775</xdr:colOff>
          <xdr:row>85</xdr:row>
          <xdr:rowOff>304800</xdr:rowOff>
        </xdr:to>
        <xdr:sp macro="" textlink="">
          <xdr:nvSpPr>
            <xdr:cNvPr id="57793" name="Drop Down 449" hidden="1">
              <a:extLst>
                <a:ext uri="{63B3BB69-23CF-44E3-9099-C40C66FF867C}">
                  <a14:compatExt spid="_x0000_s57793"/>
                </a:ext>
                <a:ext uri="{FF2B5EF4-FFF2-40B4-BE49-F238E27FC236}">
                  <a16:creationId xmlns:a16="http://schemas.microsoft.com/office/drawing/2014/main" id="{00000000-0008-0000-0600-0000C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89</xdr:row>
          <xdr:rowOff>85725</xdr:rowOff>
        </xdr:from>
        <xdr:to>
          <xdr:col>6</xdr:col>
          <xdr:colOff>1247775</xdr:colOff>
          <xdr:row>89</xdr:row>
          <xdr:rowOff>304800</xdr:rowOff>
        </xdr:to>
        <xdr:sp macro="" textlink="">
          <xdr:nvSpPr>
            <xdr:cNvPr id="57794" name="Drop Down 450" hidden="1">
              <a:extLst>
                <a:ext uri="{63B3BB69-23CF-44E3-9099-C40C66FF867C}">
                  <a14:compatExt spid="_x0000_s57794"/>
                </a:ext>
                <a:ext uri="{FF2B5EF4-FFF2-40B4-BE49-F238E27FC236}">
                  <a16:creationId xmlns:a16="http://schemas.microsoft.com/office/drawing/2014/main" id="{00000000-0008-0000-0600-0000C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90</xdr:row>
          <xdr:rowOff>85725</xdr:rowOff>
        </xdr:from>
        <xdr:to>
          <xdr:col>6</xdr:col>
          <xdr:colOff>1247775</xdr:colOff>
          <xdr:row>90</xdr:row>
          <xdr:rowOff>304800</xdr:rowOff>
        </xdr:to>
        <xdr:sp macro="" textlink="">
          <xdr:nvSpPr>
            <xdr:cNvPr id="57795" name="Drop Down 451" hidden="1">
              <a:extLst>
                <a:ext uri="{63B3BB69-23CF-44E3-9099-C40C66FF867C}">
                  <a14:compatExt spid="_x0000_s57795"/>
                </a:ext>
                <a:ext uri="{FF2B5EF4-FFF2-40B4-BE49-F238E27FC236}">
                  <a16:creationId xmlns:a16="http://schemas.microsoft.com/office/drawing/2014/main" id="{00000000-0008-0000-0600-0000C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91</xdr:row>
          <xdr:rowOff>85725</xdr:rowOff>
        </xdr:from>
        <xdr:to>
          <xdr:col>6</xdr:col>
          <xdr:colOff>1247775</xdr:colOff>
          <xdr:row>91</xdr:row>
          <xdr:rowOff>304800</xdr:rowOff>
        </xdr:to>
        <xdr:sp macro="" textlink="">
          <xdr:nvSpPr>
            <xdr:cNvPr id="57796" name="Drop Down 452" hidden="1">
              <a:extLst>
                <a:ext uri="{63B3BB69-23CF-44E3-9099-C40C66FF867C}">
                  <a14:compatExt spid="_x0000_s57796"/>
                </a:ext>
                <a:ext uri="{FF2B5EF4-FFF2-40B4-BE49-F238E27FC236}">
                  <a16:creationId xmlns:a16="http://schemas.microsoft.com/office/drawing/2014/main" id="{00000000-0008-0000-0600-0000C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95</xdr:row>
          <xdr:rowOff>85725</xdr:rowOff>
        </xdr:from>
        <xdr:to>
          <xdr:col>6</xdr:col>
          <xdr:colOff>1247775</xdr:colOff>
          <xdr:row>95</xdr:row>
          <xdr:rowOff>304800</xdr:rowOff>
        </xdr:to>
        <xdr:sp macro="" textlink="">
          <xdr:nvSpPr>
            <xdr:cNvPr id="57797" name="Drop Down 453" hidden="1">
              <a:extLst>
                <a:ext uri="{63B3BB69-23CF-44E3-9099-C40C66FF867C}">
                  <a14:compatExt spid="_x0000_s57797"/>
                </a:ext>
                <a:ext uri="{FF2B5EF4-FFF2-40B4-BE49-F238E27FC236}">
                  <a16:creationId xmlns:a16="http://schemas.microsoft.com/office/drawing/2014/main" id="{00000000-0008-0000-0600-0000C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96</xdr:row>
          <xdr:rowOff>85725</xdr:rowOff>
        </xdr:from>
        <xdr:to>
          <xdr:col>6</xdr:col>
          <xdr:colOff>1247775</xdr:colOff>
          <xdr:row>96</xdr:row>
          <xdr:rowOff>304800</xdr:rowOff>
        </xdr:to>
        <xdr:sp macro="" textlink="">
          <xdr:nvSpPr>
            <xdr:cNvPr id="57798" name="Drop Down 454" hidden="1">
              <a:extLst>
                <a:ext uri="{63B3BB69-23CF-44E3-9099-C40C66FF867C}">
                  <a14:compatExt spid="_x0000_s57798"/>
                </a:ext>
                <a:ext uri="{FF2B5EF4-FFF2-40B4-BE49-F238E27FC236}">
                  <a16:creationId xmlns:a16="http://schemas.microsoft.com/office/drawing/2014/main" id="{00000000-0008-0000-0600-0000C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98</xdr:row>
          <xdr:rowOff>85725</xdr:rowOff>
        </xdr:from>
        <xdr:to>
          <xdr:col>6</xdr:col>
          <xdr:colOff>1247775</xdr:colOff>
          <xdr:row>98</xdr:row>
          <xdr:rowOff>304800</xdr:rowOff>
        </xdr:to>
        <xdr:sp macro="" textlink="">
          <xdr:nvSpPr>
            <xdr:cNvPr id="57799" name="Drop Down 455" hidden="1">
              <a:extLst>
                <a:ext uri="{63B3BB69-23CF-44E3-9099-C40C66FF867C}">
                  <a14:compatExt spid="_x0000_s57799"/>
                </a:ext>
                <a:ext uri="{FF2B5EF4-FFF2-40B4-BE49-F238E27FC236}">
                  <a16:creationId xmlns:a16="http://schemas.microsoft.com/office/drawing/2014/main" id="{00000000-0008-0000-0600-0000C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99</xdr:row>
          <xdr:rowOff>85725</xdr:rowOff>
        </xdr:from>
        <xdr:to>
          <xdr:col>6</xdr:col>
          <xdr:colOff>1247775</xdr:colOff>
          <xdr:row>99</xdr:row>
          <xdr:rowOff>304800</xdr:rowOff>
        </xdr:to>
        <xdr:sp macro="" textlink="">
          <xdr:nvSpPr>
            <xdr:cNvPr id="57800" name="Drop Down 456" hidden="1">
              <a:extLst>
                <a:ext uri="{63B3BB69-23CF-44E3-9099-C40C66FF867C}">
                  <a14:compatExt spid="_x0000_s57800"/>
                </a:ext>
                <a:ext uri="{FF2B5EF4-FFF2-40B4-BE49-F238E27FC236}">
                  <a16:creationId xmlns:a16="http://schemas.microsoft.com/office/drawing/2014/main" id="{00000000-0008-0000-0600-0000C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100</xdr:row>
          <xdr:rowOff>85725</xdr:rowOff>
        </xdr:from>
        <xdr:to>
          <xdr:col>6</xdr:col>
          <xdr:colOff>1247775</xdr:colOff>
          <xdr:row>100</xdr:row>
          <xdr:rowOff>304800</xdr:rowOff>
        </xdr:to>
        <xdr:sp macro="" textlink="">
          <xdr:nvSpPr>
            <xdr:cNvPr id="57801" name="Drop Down 457" hidden="1">
              <a:extLst>
                <a:ext uri="{63B3BB69-23CF-44E3-9099-C40C66FF867C}">
                  <a14:compatExt spid="_x0000_s57801"/>
                </a:ext>
                <a:ext uri="{FF2B5EF4-FFF2-40B4-BE49-F238E27FC236}">
                  <a16:creationId xmlns:a16="http://schemas.microsoft.com/office/drawing/2014/main" id="{00000000-0008-0000-0600-0000C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101</xdr:row>
          <xdr:rowOff>85725</xdr:rowOff>
        </xdr:from>
        <xdr:to>
          <xdr:col>6</xdr:col>
          <xdr:colOff>1247775</xdr:colOff>
          <xdr:row>101</xdr:row>
          <xdr:rowOff>304800</xdr:rowOff>
        </xdr:to>
        <xdr:sp macro="" textlink="">
          <xdr:nvSpPr>
            <xdr:cNvPr id="57802" name="Drop Down 458" hidden="1">
              <a:extLst>
                <a:ext uri="{63B3BB69-23CF-44E3-9099-C40C66FF867C}">
                  <a14:compatExt spid="_x0000_s57802"/>
                </a:ext>
                <a:ext uri="{FF2B5EF4-FFF2-40B4-BE49-F238E27FC236}">
                  <a16:creationId xmlns:a16="http://schemas.microsoft.com/office/drawing/2014/main" id="{00000000-0008-0000-0600-0000C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103</xdr:row>
          <xdr:rowOff>85725</xdr:rowOff>
        </xdr:from>
        <xdr:to>
          <xdr:col>6</xdr:col>
          <xdr:colOff>1247775</xdr:colOff>
          <xdr:row>103</xdr:row>
          <xdr:rowOff>304800</xdr:rowOff>
        </xdr:to>
        <xdr:sp macro="" textlink="">
          <xdr:nvSpPr>
            <xdr:cNvPr id="57803" name="Drop Down 459" hidden="1">
              <a:extLst>
                <a:ext uri="{63B3BB69-23CF-44E3-9099-C40C66FF867C}">
                  <a14:compatExt spid="_x0000_s57803"/>
                </a:ext>
                <a:ext uri="{FF2B5EF4-FFF2-40B4-BE49-F238E27FC236}">
                  <a16:creationId xmlns:a16="http://schemas.microsoft.com/office/drawing/2014/main" id="{00000000-0008-0000-0600-0000C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104</xdr:row>
          <xdr:rowOff>85725</xdr:rowOff>
        </xdr:from>
        <xdr:to>
          <xdr:col>6</xdr:col>
          <xdr:colOff>1247775</xdr:colOff>
          <xdr:row>104</xdr:row>
          <xdr:rowOff>304800</xdr:rowOff>
        </xdr:to>
        <xdr:sp macro="" textlink="">
          <xdr:nvSpPr>
            <xdr:cNvPr id="57804" name="Drop Down 460" hidden="1">
              <a:extLst>
                <a:ext uri="{63B3BB69-23CF-44E3-9099-C40C66FF867C}">
                  <a14:compatExt spid="_x0000_s57804"/>
                </a:ext>
                <a:ext uri="{FF2B5EF4-FFF2-40B4-BE49-F238E27FC236}">
                  <a16:creationId xmlns:a16="http://schemas.microsoft.com/office/drawing/2014/main" id="{00000000-0008-0000-0600-0000C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105</xdr:row>
          <xdr:rowOff>85725</xdr:rowOff>
        </xdr:from>
        <xdr:to>
          <xdr:col>6</xdr:col>
          <xdr:colOff>1247775</xdr:colOff>
          <xdr:row>105</xdr:row>
          <xdr:rowOff>304800</xdr:rowOff>
        </xdr:to>
        <xdr:sp macro="" textlink="">
          <xdr:nvSpPr>
            <xdr:cNvPr id="57805" name="Drop Down 461" hidden="1">
              <a:extLst>
                <a:ext uri="{63B3BB69-23CF-44E3-9099-C40C66FF867C}">
                  <a14:compatExt spid="_x0000_s57805"/>
                </a:ext>
                <a:ext uri="{FF2B5EF4-FFF2-40B4-BE49-F238E27FC236}">
                  <a16:creationId xmlns:a16="http://schemas.microsoft.com/office/drawing/2014/main" id="{00000000-0008-0000-0600-0000C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106</xdr:row>
          <xdr:rowOff>85725</xdr:rowOff>
        </xdr:from>
        <xdr:to>
          <xdr:col>6</xdr:col>
          <xdr:colOff>1247775</xdr:colOff>
          <xdr:row>106</xdr:row>
          <xdr:rowOff>304800</xdr:rowOff>
        </xdr:to>
        <xdr:sp macro="" textlink="">
          <xdr:nvSpPr>
            <xdr:cNvPr id="57806" name="Drop Down 462" hidden="1">
              <a:extLst>
                <a:ext uri="{63B3BB69-23CF-44E3-9099-C40C66FF867C}">
                  <a14:compatExt spid="_x0000_s57806"/>
                </a:ext>
                <a:ext uri="{FF2B5EF4-FFF2-40B4-BE49-F238E27FC236}">
                  <a16:creationId xmlns:a16="http://schemas.microsoft.com/office/drawing/2014/main" id="{00000000-0008-0000-0600-0000C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108</xdr:row>
          <xdr:rowOff>85725</xdr:rowOff>
        </xdr:from>
        <xdr:to>
          <xdr:col>6</xdr:col>
          <xdr:colOff>1247775</xdr:colOff>
          <xdr:row>108</xdr:row>
          <xdr:rowOff>304800</xdr:rowOff>
        </xdr:to>
        <xdr:sp macro="" textlink="">
          <xdr:nvSpPr>
            <xdr:cNvPr id="57807" name="Drop Down 463" hidden="1">
              <a:extLst>
                <a:ext uri="{63B3BB69-23CF-44E3-9099-C40C66FF867C}">
                  <a14:compatExt spid="_x0000_s57807"/>
                </a:ext>
                <a:ext uri="{FF2B5EF4-FFF2-40B4-BE49-F238E27FC236}">
                  <a16:creationId xmlns:a16="http://schemas.microsoft.com/office/drawing/2014/main" id="{00000000-0008-0000-0600-0000C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109</xdr:row>
          <xdr:rowOff>85725</xdr:rowOff>
        </xdr:from>
        <xdr:to>
          <xdr:col>6</xdr:col>
          <xdr:colOff>1247775</xdr:colOff>
          <xdr:row>109</xdr:row>
          <xdr:rowOff>304800</xdr:rowOff>
        </xdr:to>
        <xdr:sp macro="" textlink="">
          <xdr:nvSpPr>
            <xdr:cNvPr id="57808" name="Drop Down 464" hidden="1">
              <a:extLst>
                <a:ext uri="{63B3BB69-23CF-44E3-9099-C40C66FF867C}">
                  <a14:compatExt spid="_x0000_s57808"/>
                </a:ext>
                <a:ext uri="{FF2B5EF4-FFF2-40B4-BE49-F238E27FC236}">
                  <a16:creationId xmlns:a16="http://schemas.microsoft.com/office/drawing/2014/main" id="{00000000-0008-0000-0600-0000D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113</xdr:row>
          <xdr:rowOff>85725</xdr:rowOff>
        </xdr:from>
        <xdr:to>
          <xdr:col>6</xdr:col>
          <xdr:colOff>1247775</xdr:colOff>
          <xdr:row>113</xdr:row>
          <xdr:rowOff>304800</xdr:rowOff>
        </xdr:to>
        <xdr:sp macro="" textlink="">
          <xdr:nvSpPr>
            <xdr:cNvPr id="57809" name="Drop Down 465" hidden="1">
              <a:extLst>
                <a:ext uri="{63B3BB69-23CF-44E3-9099-C40C66FF867C}">
                  <a14:compatExt spid="_x0000_s57809"/>
                </a:ext>
                <a:ext uri="{FF2B5EF4-FFF2-40B4-BE49-F238E27FC236}">
                  <a16:creationId xmlns:a16="http://schemas.microsoft.com/office/drawing/2014/main" id="{00000000-0008-0000-0600-0000D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114</xdr:row>
          <xdr:rowOff>85725</xdr:rowOff>
        </xdr:from>
        <xdr:to>
          <xdr:col>6</xdr:col>
          <xdr:colOff>1247775</xdr:colOff>
          <xdr:row>114</xdr:row>
          <xdr:rowOff>304800</xdr:rowOff>
        </xdr:to>
        <xdr:sp macro="" textlink="">
          <xdr:nvSpPr>
            <xdr:cNvPr id="57810" name="Drop Down 466" hidden="1">
              <a:extLst>
                <a:ext uri="{63B3BB69-23CF-44E3-9099-C40C66FF867C}">
                  <a14:compatExt spid="_x0000_s57810"/>
                </a:ext>
                <a:ext uri="{FF2B5EF4-FFF2-40B4-BE49-F238E27FC236}">
                  <a16:creationId xmlns:a16="http://schemas.microsoft.com/office/drawing/2014/main" id="{00000000-0008-0000-0600-0000D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119</xdr:row>
          <xdr:rowOff>85725</xdr:rowOff>
        </xdr:from>
        <xdr:to>
          <xdr:col>6</xdr:col>
          <xdr:colOff>1247775</xdr:colOff>
          <xdr:row>119</xdr:row>
          <xdr:rowOff>304800</xdr:rowOff>
        </xdr:to>
        <xdr:sp macro="" textlink="">
          <xdr:nvSpPr>
            <xdr:cNvPr id="57811" name="Drop Down 467" hidden="1">
              <a:extLst>
                <a:ext uri="{63B3BB69-23CF-44E3-9099-C40C66FF867C}">
                  <a14:compatExt spid="_x0000_s57811"/>
                </a:ext>
                <a:ext uri="{FF2B5EF4-FFF2-40B4-BE49-F238E27FC236}">
                  <a16:creationId xmlns:a16="http://schemas.microsoft.com/office/drawing/2014/main" id="{00000000-0008-0000-0600-0000D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120</xdr:row>
          <xdr:rowOff>85725</xdr:rowOff>
        </xdr:from>
        <xdr:to>
          <xdr:col>6</xdr:col>
          <xdr:colOff>1247775</xdr:colOff>
          <xdr:row>120</xdr:row>
          <xdr:rowOff>304800</xdr:rowOff>
        </xdr:to>
        <xdr:sp macro="" textlink="">
          <xdr:nvSpPr>
            <xdr:cNvPr id="57812" name="Drop Down 468" hidden="1">
              <a:extLst>
                <a:ext uri="{63B3BB69-23CF-44E3-9099-C40C66FF867C}">
                  <a14:compatExt spid="_x0000_s57812"/>
                </a:ext>
                <a:ext uri="{FF2B5EF4-FFF2-40B4-BE49-F238E27FC236}">
                  <a16:creationId xmlns:a16="http://schemas.microsoft.com/office/drawing/2014/main" id="{00000000-0008-0000-0600-0000D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121</xdr:row>
          <xdr:rowOff>85725</xdr:rowOff>
        </xdr:from>
        <xdr:to>
          <xdr:col>6</xdr:col>
          <xdr:colOff>1247775</xdr:colOff>
          <xdr:row>121</xdr:row>
          <xdr:rowOff>304800</xdr:rowOff>
        </xdr:to>
        <xdr:sp macro="" textlink="">
          <xdr:nvSpPr>
            <xdr:cNvPr id="57813" name="Drop Down 469" hidden="1">
              <a:extLst>
                <a:ext uri="{63B3BB69-23CF-44E3-9099-C40C66FF867C}">
                  <a14:compatExt spid="_x0000_s57813"/>
                </a:ext>
                <a:ext uri="{FF2B5EF4-FFF2-40B4-BE49-F238E27FC236}">
                  <a16:creationId xmlns:a16="http://schemas.microsoft.com/office/drawing/2014/main" id="{00000000-0008-0000-0600-0000D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122</xdr:row>
          <xdr:rowOff>85725</xdr:rowOff>
        </xdr:from>
        <xdr:to>
          <xdr:col>6</xdr:col>
          <xdr:colOff>1247775</xdr:colOff>
          <xdr:row>122</xdr:row>
          <xdr:rowOff>304800</xdr:rowOff>
        </xdr:to>
        <xdr:sp macro="" textlink="">
          <xdr:nvSpPr>
            <xdr:cNvPr id="57814" name="Drop Down 470" hidden="1">
              <a:extLst>
                <a:ext uri="{63B3BB69-23CF-44E3-9099-C40C66FF867C}">
                  <a14:compatExt spid="_x0000_s57814"/>
                </a:ext>
                <a:ext uri="{FF2B5EF4-FFF2-40B4-BE49-F238E27FC236}">
                  <a16:creationId xmlns:a16="http://schemas.microsoft.com/office/drawing/2014/main" id="{00000000-0008-0000-0600-0000D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124</xdr:row>
          <xdr:rowOff>85725</xdr:rowOff>
        </xdr:from>
        <xdr:to>
          <xdr:col>6</xdr:col>
          <xdr:colOff>1247775</xdr:colOff>
          <xdr:row>124</xdr:row>
          <xdr:rowOff>304800</xdr:rowOff>
        </xdr:to>
        <xdr:sp macro="" textlink="">
          <xdr:nvSpPr>
            <xdr:cNvPr id="57815" name="Drop Down 471" hidden="1">
              <a:extLst>
                <a:ext uri="{63B3BB69-23CF-44E3-9099-C40C66FF867C}">
                  <a14:compatExt spid="_x0000_s57815"/>
                </a:ext>
                <a:ext uri="{FF2B5EF4-FFF2-40B4-BE49-F238E27FC236}">
                  <a16:creationId xmlns:a16="http://schemas.microsoft.com/office/drawing/2014/main" id="{00000000-0008-0000-0600-0000D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125</xdr:row>
          <xdr:rowOff>85725</xdr:rowOff>
        </xdr:from>
        <xdr:to>
          <xdr:col>6</xdr:col>
          <xdr:colOff>1247775</xdr:colOff>
          <xdr:row>125</xdr:row>
          <xdr:rowOff>304800</xdr:rowOff>
        </xdr:to>
        <xdr:sp macro="" textlink="">
          <xdr:nvSpPr>
            <xdr:cNvPr id="57816" name="Drop Down 472" hidden="1">
              <a:extLst>
                <a:ext uri="{63B3BB69-23CF-44E3-9099-C40C66FF867C}">
                  <a14:compatExt spid="_x0000_s57816"/>
                </a:ext>
                <a:ext uri="{FF2B5EF4-FFF2-40B4-BE49-F238E27FC236}">
                  <a16:creationId xmlns:a16="http://schemas.microsoft.com/office/drawing/2014/main" id="{00000000-0008-0000-0600-0000D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126</xdr:row>
          <xdr:rowOff>85725</xdr:rowOff>
        </xdr:from>
        <xdr:to>
          <xdr:col>6</xdr:col>
          <xdr:colOff>1247775</xdr:colOff>
          <xdr:row>126</xdr:row>
          <xdr:rowOff>304800</xdr:rowOff>
        </xdr:to>
        <xdr:sp macro="" textlink="">
          <xdr:nvSpPr>
            <xdr:cNvPr id="57817" name="Drop Down 473" hidden="1">
              <a:extLst>
                <a:ext uri="{63B3BB69-23CF-44E3-9099-C40C66FF867C}">
                  <a14:compatExt spid="_x0000_s57817"/>
                </a:ext>
                <a:ext uri="{FF2B5EF4-FFF2-40B4-BE49-F238E27FC236}">
                  <a16:creationId xmlns:a16="http://schemas.microsoft.com/office/drawing/2014/main" id="{00000000-0008-0000-0600-0000D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127</xdr:row>
          <xdr:rowOff>85725</xdr:rowOff>
        </xdr:from>
        <xdr:to>
          <xdr:col>6</xdr:col>
          <xdr:colOff>1247775</xdr:colOff>
          <xdr:row>127</xdr:row>
          <xdr:rowOff>304800</xdr:rowOff>
        </xdr:to>
        <xdr:sp macro="" textlink="">
          <xdr:nvSpPr>
            <xdr:cNvPr id="57818" name="Drop Down 474" hidden="1">
              <a:extLst>
                <a:ext uri="{63B3BB69-23CF-44E3-9099-C40C66FF867C}">
                  <a14:compatExt spid="_x0000_s57818"/>
                </a:ext>
                <a:ext uri="{FF2B5EF4-FFF2-40B4-BE49-F238E27FC236}">
                  <a16:creationId xmlns:a16="http://schemas.microsoft.com/office/drawing/2014/main" id="{00000000-0008-0000-0600-0000D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131</xdr:row>
          <xdr:rowOff>85725</xdr:rowOff>
        </xdr:from>
        <xdr:to>
          <xdr:col>6</xdr:col>
          <xdr:colOff>1247775</xdr:colOff>
          <xdr:row>131</xdr:row>
          <xdr:rowOff>304800</xdr:rowOff>
        </xdr:to>
        <xdr:sp macro="" textlink="">
          <xdr:nvSpPr>
            <xdr:cNvPr id="57819" name="Drop Down 475" hidden="1">
              <a:extLst>
                <a:ext uri="{63B3BB69-23CF-44E3-9099-C40C66FF867C}">
                  <a14:compatExt spid="_x0000_s57819"/>
                </a:ext>
                <a:ext uri="{FF2B5EF4-FFF2-40B4-BE49-F238E27FC236}">
                  <a16:creationId xmlns:a16="http://schemas.microsoft.com/office/drawing/2014/main" id="{00000000-0008-0000-0600-0000D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132</xdr:row>
          <xdr:rowOff>85725</xdr:rowOff>
        </xdr:from>
        <xdr:to>
          <xdr:col>6</xdr:col>
          <xdr:colOff>1247775</xdr:colOff>
          <xdr:row>132</xdr:row>
          <xdr:rowOff>304800</xdr:rowOff>
        </xdr:to>
        <xdr:sp macro="" textlink="">
          <xdr:nvSpPr>
            <xdr:cNvPr id="57820" name="Drop Down 476" hidden="1">
              <a:extLst>
                <a:ext uri="{63B3BB69-23CF-44E3-9099-C40C66FF867C}">
                  <a14:compatExt spid="_x0000_s57820"/>
                </a:ext>
                <a:ext uri="{FF2B5EF4-FFF2-40B4-BE49-F238E27FC236}">
                  <a16:creationId xmlns:a16="http://schemas.microsoft.com/office/drawing/2014/main" id="{00000000-0008-0000-0600-0000D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133</xdr:row>
          <xdr:rowOff>85725</xdr:rowOff>
        </xdr:from>
        <xdr:to>
          <xdr:col>6</xdr:col>
          <xdr:colOff>1247775</xdr:colOff>
          <xdr:row>133</xdr:row>
          <xdr:rowOff>304800</xdr:rowOff>
        </xdr:to>
        <xdr:sp macro="" textlink="">
          <xdr:nvSpPr>
            <xdr:cNvPr id="57821" name="Drop Down 477" hidden="1">
              <a:extLst>
                <a:ext uri="{63B3BB69-23CF-44E3-9099-C40C66FF867C}">
                  <a14:compatExt spid="_x0000_s57821"/>
                </a:ext>
                <a:ext uri="{FF2B5EF4-FFF2-40B4-BE49-F238E27FC236}">
                  <a16:creationId xmlns:a16="http://schemas.microsoft.com/office/drawing/2014/main" id="{00000000-0008-0000-0600-0000D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134</xdr:row>
          <xdr:rowOff>85725</xdr:rowOff>
        </xdr:from>
        <xdr:to>
          <xdr:col>6</xdr:col>
          <xdr:colOff>1247775</xdr:colOff>
          <xdr:row>134</xdr:row>
          <xdr:rowOff>304800</xdr:rowOff>
        </xdr:to>
        <xdr:sp macro="" textlink="">
          <xdr:nvSpPr>
            <xdr:cNvPr id="57822" name="Drop Down 478" hidden="1">
              <a:extLst>
                <a:ext uri="{63B3BB69-23CF-44E3-9099-C40C66FF867C}">
                  <a14:compatExt spid="_x0000_s57822"/>
                </a:ext>
                <a:ext uri="{FF2B5EF4-FFF2-40B4-BE49-F238E27FC236}">
                  <a16:creationId xmlns:a16="http://schemas.microsoft.com/office/drawing/2014/main" id="{00000000-0008-0000-0600-0000D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135</xdr:row>
          <xdr:rowOff>85725</xdr:rowOff>
        </xdr:from>
        <xdr:to>
          <xdr:col>6</xdr:col>
          <xdr:colOff>1247775</xdr:colOff>
          <xdr:row>135</xdr:row>
          <xdr:rowOff>304800</xdr:rowOff>
        </xdr:to>
        <xdr:sp macro="" textlink="">
          <xdr:nvSpPr>
            <xdr:cNvPr id="57823" name="Drop Down 479" hidden="1">
              <a:extLst>
                <a:ext uri="{63B3BB69-23CF-44E3-9099-C40C66FF867C}">
                  <a14:compatExt spid="_x0000_s57823"/>
                </a:ext>
                <a:ext uri="{FF2B5EF4-FFF2-40B4-BE49-F238E27FC236}">
                  <a16:creationId xmlns:a16="http://schemas.microsoft.com/office/drawing/2014/main" id="{00000000-0008-0000-0600-0000D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136</xdr:row>
          <xdr:rowOff>85725</xdr:rowOff>
        </xdr:from>
        <xdr:to>
          <xdr:col>6</xdr:col>
          <xdr:colOff>1247775</xdr:colOff>
          <xdr:row>136</xdr:row>
          <xdr:rowOff>304800</xdr:rowOff>
        </xdr:to>
        <xdr:sp macro="" textlink="">
          <xdr:nvSpPr>
            <xdr:cNvPr id="57824" name="Drop Down 480" hidden="1">
              <a:extLst>
                <a:ext uri="{63B3BB69-23CF-44E3-9099-C40C66FF867C}">
                  <a14:compatExt spid="_x0000_s57824"/>
                </a:ext>
                <a:ext uri="{FF2B5EF4-FFF2-40B4-BE49-F238E27FC236}">
                  <a16:creationId xmlns:a16="http://schemas.microsoft.com/office/drawing/2014/main" id="{00000000-0008-0000-0600-0000E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137</xdr:row>
          <xdr:rowOff>85725</xdr:rowOff>
        </xdr:from>
        <xdr:to>
          <xdr:col>6</xdr:col>
          <xdr:colOff>1247775</xdr:colOff>
          <xdr:row>137</xdr:row>
          <xdr:rowOff>304800</xdr:rowOff>
        </xdr:to>
        <xdr:sp macro="" textlink="">
          <xdr:nvSpPr>
            <xdr:cNvPr id="57825" name="Drop Down 481" hidden="1">
              <a:extLst>
                <a:ext uri="{63B3BB69-23CF-44E3-9099-C40C66FF867C}">
                  <a14:compatExt spid="_x0000_s57825"/>
                </a:ext>
                <a:ext uri="{FF2B5EF4-FFF2-40B4-BE49-F238E27FC236}">
                  <a16:creationId xmlns:a16="http://schemas.microsoft.com/office/drawing/2014/main" id="{00000000-0008-0000-0600-0000E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139</xdr:row>
          <xdr:rowOff>85725</xdr:rowOff>
        </xdr:from>
        <xdr:to>
          <xdr:col>6</xdr:col>
          <xdr:colOff>1247775</xdr:colOff>
          <xdr:row>139</xdr:row>
          <xdr:rowOff>304800</xdr:rowOff>
        </xdr:to>
        <xdr:sp macro="" textlink="">
          <xdr:nvSpPr>
            <xdr:cNvPr id="57826" name="Drop Down 482" hidden="1">
              <a:extLst>
                <a:ext uri="{63B3BB69-23CF-44E3-9099-C40C66FF867C}">
                  <a14:compatExt spid="_x0000_s57826"/>
                </a:ext>
                <a:ext uri="{FF2B5EF4-FFF2-40B4-BE49-F238E27FC236}">
                  <a16:creationId xmlns:a16="http://schemas.microsoft.com/office/drawing/2014/main" id="{00000000-0008-0000-0600-0000E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140</xdr:row>
          <xdr:rowOff>85725</xdr:rowOff>
        </xdr:from>
        <xdr:to>
          <xdr:col>6</xdr:col>
          <xdr:colOff>1247775</xdr:colOff>
          <xdr:row>140</xdr:row>
          <xdr:rowOff>304800</xdr:rowOff>
        </xdr:to>
        <xdr:sp macro="" textlink="">
          <xdr:nvSpPr>
            <xdr:cNvPr id="57827" name="Drop Down 483" hidden="1">
              <a:extLst>
                <a:ext uri="{63B3BB69-23CF-44E3-9099-C40C66FF867C}">
                  <a14:compatExt spid="_x0000_s57827"/>
                </a:ext>
                <a:ext uri="{FF2B5EF4-FFF2-40B4-BE49-F238E27FC236}">
                  <a16:creationId xmlns:a16="http://schemas.microsoft.com/office/drawing/2014/main" id="{00000000-0008-0000-0600-0000E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143</xdr:row>
          <xdr:rowOff>85725</xdr:rowOff>
        </xdr:from>
        <xdr:to>
          <xdr:col>6</xdr:col>
          <xdr:colOff>1247775</xdr:colOff>
          <xdr:row>143</xdr:row>
          <xdr:rowOff>304800</xdr:rowOff>
        </xdr:to>
        <xdr:sp macro="" textlink="">
          <xdr:nvSpPr>
            <xdr:cNvPr id="57828" name="Drop Down 484" hidden="1">
              <a:extLst>
                <a:ext uri="{63B3BB69-23CF-44E3-9099-C40C66FF867C}">
                  <a14:compatExt spid="_x0000_s57828"/>
                </a:ext>
                <a:ext uri="{FF2B5EF4-FFF2-40B4-BE49-F238E27FC236}">
                  <a16:creationId xmlns:a16="http://schemas.microsoft.com/office/drawing/2014/main" id="{00000000-0008-0000-0600-0000E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144</xdr:row>
          <xdr:rowOff>85725</xdr:rowOff>
        </xdr:from>
        <xdr:to>
          <xdr:col>6</xdr:col>
          <xdr:colOff>1247775</xdr:colOff>
          <xdr:row>144</xdr:row>
          <xdr:rowOff>304800</xdr:rowOff>
        </xdr:to>
        <xdr:sp macro="" textlink="">
          <xdr:nvSpPr>
            <xdr:cNvPr id="57829" name="Drop Down 485" hidden="1">
              <a:extLst>
                <a:ext uri="{63B3BB69-23CF-44E3-9099-C40C66FF867C}">
                  <a14:compatExt spid="_x0000_s57829"/>
                </a:ext>
                <a:ext uri="{FF2B5EF4-FFF2-40B4-BE49-F238E27FC236}">
                  <a16:creationId xmlns:a16="http://schemas.microsoft.com/office/drawing/2014/main" id="{00000000-0008-0000-0600-0000E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145</xdr:row>
          <xdr:rowOff>85725</xdr:rowOff>
        </xdr:from>
        <xdr:to>
          <xdr:col>6</xdr:col>
          <xdr:colOff>1247775</xdr:colOff>
          <xdr:row>145</xdr:row>
          <xdr:rowOff>304800</xdr:rowOff>
        </xdr:to>
        <xdr:sp macro="" textlink="">
          <xdr:nvSpPr>
            <xdr:cNvPr id="57830" name="Drop Down 486" hidden="1">
              <a:extLst>
                <a:ext uri="{63B3BB69-23CF-44E3-9099-C40C66FF867C}">
                  <a14:compatExt spid="_x0000_s57830"/>
                </a:ext>
                <a:ext uri="{FF2B5EF4-FFF2-40B4-BE49-F238E27FC236}">
                  <a16:creationId xmlns:a16="http://schemas.microsoft.com/office/drawing/2014/main" id="{00000000-0008-0000-0600-0000E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146</xdr:row>
          <xdr:rowOff>85725</xdr:rowOff>
        </xdr:from>
        <xdr:to>
          <xdr:col>6</xdr:col>
          <xdr:colOff>1247775</xdr:colOff>
          <xdr:row>146</xdr:row>
          <xdr:rowOff>304800</xdr:rowOff>
        </xdr:to>
        <xdr:sp macro="" textlink="">
          <xdr:nvSpPr>
            <xdr:cNvPr id="57831" name="Drop Down 487" hidden="1">
              <a:extLst>
                <a:ext uri="{63B3BB69-23CF-44E3-9099-C40C66FF867C}">
                  <a14:compatExt spid="_x0000_s57831"/>
                </a:ext>
                <a:ext uri="{FF2B5EF4-FFF2-40B4-BE49-F238E27FC236}">
                  <a16:creationId xmlns:a16="http://schemas.microsoft.com/office/drawing/2014/main" id="{00000000-0008-0000-0600-0000E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147</xdr:row>
          <xdr:rowOff>85725</xdr:rowOff>
        </xdr:from>
        <xdr:to>
          <xdr:col>6</xdr:col>
          <xdr:colOff>1247775</xdr:colOff>
          <xdr:row>147</xdr:row>
          <xdr:rowOff>304800</xdr:rowOff>
        </xdr:to>
        <xdr:sp macro="" textlink="">
          <xdr:nvSpPr>
            <xdr:cNvPr id="57832" name="Drop Down 488" hidden="1">
              <a:extLst>
                <a:ext uri="{63B3BB69-23CF-44E3-9099-C40C66FF867C}">
                  <a14:compatExt spid="_x0000_s57832"/>
                </a:ext>
                <a:ext uri="{FF2B5EF4-FFF2-40B4-BE49-F238E27FC236}">
                  <a16:creationId xmlns:a16="http://schemas.microsoft.com/office/drawing/2014/main" id="{00000000-0008-0000-0600-0000E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148</xdr:row>
          <xdr:rowOff>85725</xdr:rowOff>
        </xdr:from>
        <xdr:to>
          <xdr:col>6</xdr:col>
          <xdr:colOff>1247775</xdr:colOff>
          <xdr:row>148</xdr:row>
          <xdr:rowOff>304800</xdr:rowOff>
        </xdr:to>
        <xdr:sp macro="" textlink="">
          <xdr:nvSpPr>
            <xdr:cNvPr id="57833" name="Drop Down 489" hidden="1">
              <a:extLst>
                <a:ext uri="{63B3BB69-23CF-44E3-9099-C40C66FF867C}">
                  <a14:compatExt spid="_x0000_s57833"/>
                </a:ext>
                <a:ext uri="{FF2B5EF4-FFF2-40B4-BE49-F238E27FC236}">
                  <a16:creationId xmlns:a16="http://schemas.microsoft.com/office/drawing/2014/main" id="{00000000-0008-0000-0600-0000E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150</xdr:row>
          <xdr:rowOff>85725</xdr:rowOff>
        </xdr:from>
        <xdr:to>
          <xdr:col>6</xdr:col>
          <xdr:colOff>1247775</xdr:colOff>
          <xdr:row>150</xdr:row>
          <xdr:rowOff>304800</xdr:rowOff>
        </xdr:to>
        <xdr:sp macro="" textlink="">
          <xdr:nvSpPr>
            <xdr:cNvPr id="57834" name="Drop Down 490" hidden="1">
              <a:extLst>
                <a:ext uri="{63B3BB69-23CF-44E3-9099-C40C66FF867C}">
                  <a14:compatExt spid="_x0000_s57834"/>
                </a:ext>
                <a:ext uri="{FF2B5EF4-FFF2-40B4-BE49-F238E27FC236}">
                  <a16:creationId xmlns:a16="http://schemas.microsoft.com/office/drawing/2014/main" id="{00000000-0008-0000-0600-0000E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151</xdr:row>
          <xdr:rowOff>85725</xdr:rowOff>
        </xdr:from>
        <xdr:to>
          <xdr:col>6</xdr:col>
          <xdr:colOff>1247775</xdr:colOff>
          <xdr:row>151</xdr:row>
          <xdr:rowOff>304800</xdr:rowOff>
        </xdr:to>
        <xdr:sp macro="" textlink="">
          <xdr:nvSpPr>
            <xdr:cNvPr id="57835" name="Drop Down 491" hidden="1">
              <a:extLst>
                <a:ext uri="{63B3BB69-23CF-44E3-9099-C40C66FF867C}">
                  <a14:compatExt spid="_x0000_s57835"/>
                </a:ext>
                <a:ext uri="{FF2B5EF4-FFF2-40B4-BE49-F238E27FC236}">
                  <a16:creationId xmlns:a16="http://schemas.microsoft.com/office/drawing/2014/main" id="{00000000-0008-0000-0600-0000E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152</xdr:row>
          <xdr:rowOff>85725</xdr:rowOff>
        </xdr:from>
        <xdr:to>
          <xdr:col>6</xdr:col>
          <xdr:colOff>1247775</xdr:colOff>
          <xdr:row>152</xdr:row>
          <xdr:rowOff>304800</xdr:rowOff>
        </xdr:to>
        <xdr:sp macro="" textlink="">
          <xdr:nvSpPr>
            <xdr:cNvPr id="57836" name="Drop Down 492" hidden="1">
              <a:extLst>
                <a:ext uri="{63B3BB69-23CF-44E3-9099-C40C66FF867C}">
                  <a14:compatExt spid="_x0000_s57836"/>
                </a:ext>
                <a:ext uri="{FF2B5EF4-FFF2-40B4-BE49-F238E27FC236}">
                  <a16:creationId xmlns:a16="http://schemas.microsoft.com/office/drawing/2014/main" id="{00000000-0008-0000-0600-0000E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153</xdr:row>
          <xdr:rowOff>85725</xdr:rowOff>
        </xdr:from>
        <xdr:to>
          <xdr:col>6</xdr:col>
          <xdr:colOff>1247775</xdr:colOff>
          <xdr:row>153</xdr:row>
          <xdr:rowOff>304800</xdr:rowOff>
        </xdr:to>
        <xdr:sp macro="" textlink="">
          <xdr:nvSpPr>
            <xdr:cNvPr id="57837" name="Drop Down 493" hidden="1">
              <a:extLst>
                <a:ext uri="{63B3BB69-23CF-44E3-9099-C40C66FF867C}">
                  <a14:compatExt spid="_x0000_s57837"/>
                </a:ext>
                <a:ext uri="{FF2B5EF4-FFF2-40B4-BE49-F238E27FC236}">
                  <a16:creationId xmlns:a16="http://schemas.microsoft.com/office/drawing/2014/main" id="{00000000-0008-0000-0600-0000E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154</xdr:row>
          <xdr:rowOff>85725</xdr:rowOff>
        </xdr:from>
        <xdr:to>
          <xdr:col>6</xdr:col>
          <xdr:colOff>1247775</xdr:colOff>
          <xdr:row>154</xdr:row>
          <xdr:rowOff>304800</xdr:rowOff>
        </xdr:to>
        <xdr:sp macro="" textlink="">
          <xdr:nvSpPr>
            <xdr:cNvPr id="57838" name="Drop Down 494" hidden="1">
              <a:extLst>
                <a:ext uri="{63B3BB69-23CF-44E3-9099-C40C66FF867C}">
                  <a14:compatExt spid="_x0000_s57838"/>
                </a:ext>
                <a:ext uri="{FF2B5EF4-FFF2-40B4-BE49-F238E27FC236}">
                  <a16:creationId xmlns:a16="http://schemas.microsoft.com/office/drawing/2014/main" id="{00000000-0008-0000-0600-0000E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155</xdr:row>
          <xdr:rowOff>85725</xdr:rowOff>
        </xdr:from>
        <xdr:to>
          <xdr:col>6</xdr:col>
          <xdr:colOff>1247775</xdr:colOff>
          <xdr:row>155</xdr:row>
          <xdr:rowOff>304800</xdr:rowOff>
        </xdr:to>
        <xdr:sp macro="" textlink="">
          <xdr:nvSpPr>
            <xdr:cNvPr id="57839" name="Drop Down 495" hidden="1">
              <a:extLst>
                <a:ext uri="{63B3BB69-23CF-44E3-9099-C40C66FF867C}">
                  <a14:compatExt spid="_x0000_s57839"/>
                </a:ext>
                <a:ext uri="{FF2B5EF4-FFF2-40B4-BE49-F238E27FC236}">
                  <a16:creationId xmlns:a16="http://schemas.microsoft.com/office/drawing/2014/main" id="{00000000-0008-0000-0600-0000E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157</xdr:row>
          <xdr:rowOff>85725</xdr:rowOff>
        </xdr:from>
        <xdr:to>
          <xdr:col>6</xdr:col>
          <xdr:colOff>1247775</xdr:colOff>
          <xdr:row>157</xdr:row>
          <xdr:rowOff>304800</xdr:rowOff>
        </xdr:to>
        <xdr:sp macro="" textlink="">
          <xdr:nvSpPr>
            <xdr:cNvPr id="57840" name="Drop Down 496" hidden="1">
              <a:extLst>
                <a:ext uri="{63B3BB69-23CF-44E3-9099-C40C66FF867C}">
                  <a14:compatExt spid="_x0000_s57840"/>
                </a:ext>
                <a:ext uri="{FF2B5EF4-FFF2-40B4-BE49-F238E27FC236}">
                  <a16:creationId xmlns:a16="http://schemas.microsoft.com/office/drawing/2014/main" id="{00000000-0008-0000-0600-0000F0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158</xdr:row>
          <xdr:rowOff>85725</xdr:rowOff>
        </xdr:from>
        <xdr:to>
          <xdr:col>6</xdr:col>
          <xdr:colOff>1247775</xdr:colOff>
          <xdr:row>158</xdr:row>
          <xdr:rowOff>304800</xdr:rowOff>
        </xdr:to>
        <xdr:sp macro="" textlink="">
          <xdr:nvSpPr>
            <xdr:cNvPr id="57841" name="Drop Down 497" hidden="1">
              <a:extLst>
                <a:ext uri="{63B3BB69-23CF-44E3-9099-C40C66FF867C}">
                  <a14:compatExt spid="_x0000_s57841"/>
                </a:ext>
                <a:ext uri="{FF2B5EF4-FFF2-40B4-BE49-F238E27FC236}">
                  <a16:creationId xmlns:a16="http://schemas.microsoft.com/office/drawing/2014/main" id="{00000000-0008-0000-0600-0000F1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162</xdr:row>
          <xdr:rowOff>85725</xdr:rowOff>
        </xdr:from>
        <xdr:to>
          <xdr:col>6</xdr:col>
          <xdr:colOff>1247775</xdr:colOff>
          <xdr:row>162</xdr:row>
          <xdr:rowOff>304800</xdr:rowOff>
        </xdr:to>
        <xdr:sp macro="" textlink="">
          <xdr:nvSpPr>
            <xdr:cNvPr id="57842" name="Drop Down 498" hidden="1">
              <a:extLst>
                <a:ext uri="{63B3BB69-23CF-44E3-9099-C40C66FF867C}">
                  <a14:compatExt spid="_x0000_s57842"/>
                </a:ext>
                <a:ext uri="{FF2B5EF4-FFF2-40B4-BE49-F238E27FC236}">
                  <a16:creationId xmlns:a16="http://schemas.microsoft.com/office/drawing/2014/main" id="{00000000-0008-0000-0600-0000F2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163</xdr:row>
          <xdr:rowOff>85725</xdr:rowOff>
        </xdr:from>
        <xdr:to>
          <xdr:col>6</xdr:col>
          <xdr:colOff>1247775</xdr:colOff>
          <xdr:row>163</xdr:row>
          <xdr:rowOff>304800</xdr:rowOff>
        </xdr:to>
        <xdr:sp macro="" textlink="">
          <xdr:nvSpPr>
            <xdr:cNvPr id="57843" name="Drop Down 499" hidden="1">
              <a:extLst>
                <a:ext uri="{63B3BB69-23CF-44E3-9099-C40C66FF867C}">
                  <a14:compatExt spid="_x0000_s57843"/>
                </a:ext>
                <a:ext uri="{FF2B5EF4-FFF2-40B4-BE49-F238E27FC236}">
                  <a16:creationId xmlns:a16="http://schemas.microsoft.com/office/drawing/2014/main" id="{00000000-0008-0000-0600-0000F3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164</xdr:row>
          <xdr:rowOff>85725</xdr:rowOff>
        </xdr:from>
        <xdr:to>
          <xdr:col>6</xdr:col>
          <xdr:colOff>1247775</xdr:colOff>
          <xdr:row>164</xdr:row>
          <xdr:rowOff>304800</xdr:rowOff>
        </xdr:to>
        <xdr:sp macro="" textlink="">
          <xdr:nvSpPr>
            <xdr:cNvPr id="57844" name="Drop Down 500" hidden="1">
              <a:extLst>
                <a:ext uri="{63B3BB69-23CF-44E3-9099-C40C66FF867C}">
                  <a14:compatExt spid="_x0000_s57844"/>
                </a:ext>
                <a:ext uri="{FF2B5EF4-FFF2-40B4-BE49-F238E27FC236}">
                  <a16:creationId xmlns:a16="http://schemas.microsoft.com/office/drawing/2014/main" id="{00000000-0008-0000-0600-0000F4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165</xdr:row>
          <xdr:rowOff>85725</xdr:rowOff>
        </xdr:from>
        <xdr:to>
          <xdr:col>6</xdr:col>
          <xdr:colOff>1247775</xdr:colOff>
          <xdr:row>165</xdr:row>
          <xdr:rowOff>304800</xdr:rowOff>
        </xdr:to>
        <xdr:sp macro="" textlink="">
          <xdr:nvSpPr>
            <xdr:cNvPr id="57845" name="Drop Down 501" hidden="1">
              <a:extLst>
                <a:ext uri="{63B3BB69-23CF-44E3-9099-C40C66FF867C}">
                  <a14:compatExt spid="_x0000_s57845"/>
                </a:ext>
                <a:ext uri="{FF2B5EF4-FFF2-40B4-BE49-F238E27FC236}">
                  <a16:creationId xmlns:a16="http://schemas.microsoft.com/office/drawing/2014/main" id="{00000000-0008-0000-0600-0000F5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166</xdr:row>
          <xdr:rowOff>85725</xdr:rowOff>
        </xdr:from>
        <xdr:to>
          <xdr:col>6</xdr:col>
          <xdr:colOff>1247775</xdr:colOff>
          <xdr:row>166</xdr:row>
          <xdr:rowOff>304800</xdr:rowOff>
        </xdr:to>
        <xdr:sp macro="" textlink="">
          <xdr:nvSpPr>
            <xdr:cNvPr id="57846" name="Drop Down 502" hidden="1">
              <a:extLst>
                <a:ext uri="{63B3BB69-23CF-44E3-9099-C40C66FF867C}">
                  <a14:compatExt spid="_x0000_s57846"/>
                </a:ext>
                <a:ext uri="{FF2B5EF4-FFF2-40B4-BE49-F238E27FC236}">
                  <a16:creationId xmlns:a16="http://schemas.microsoft.com/office/drawing/2014/main" id="{00000000-0008-0000-0600-0000F6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168</xdr:row>
          <xdr:rowOff>85725</xdr:rowOff>
        </xdr:from>
        <xdr:to>
          <xdr:col>6</xdr:col>
          <xdr:colOff>1247775</xdr:colOff>
          <xdr:row>168</xdr:row>
          <xdr:rowOff>304800</xdr:rowOff>
        </xdr:to>
        <xdr:sp macro="" textlink="">
          <xdr:nvSpPr>
            <xdr:cNvPr id="57847" name="Drop Down 503" hidden="1">
              <a:extLst>
                <a:ext uri="{63B3BB69-23CF-44E3-9099-C40C66FF867C}">
                  <a14:compatExt spid="_x0000_s57847"/>
                </a:ext>
                <a:ext uri="{FF2B5EF4-FFF2-40B4-BE49-F238E27FC236}">
                  <a16:creationId xmlns:a16="http://schemas.microsoft.com/office/drawing/2014/main" id="{00000000-0008-0000-0600-0000F7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169</xdr:row>
          <xdr:rowOff>85725</xdr:rowOff>
        </xdr:from>
        <xdr:to>
          <xdr:col>6</xdr:col>
          <xdr:colOff>1247775</xdr:colOff>
          <xdr:row>169</xdr:row>
          <xdr:rowOff>304800</xdr:rowOff>
        </xdr:to>
        <xdr:sp macro="" textlink="">
          <xdr:nvSpPr>
            <xdr:cNvPr id="57848" name="Drop Down 504" hidden="1">
              <a:extLst>
                <a:ext uri="{63B3BB69-23CF-44E3-9099-C40C66FF867C}">
                  <a14:compatExt spid="_x0000_s57848"/>
                </a:ext>
                <a:ext uri="{FF2B5EF4-FFF2-40B4-BE49-F238E27FC236}">
                  <a16:creationId xmlns:a16="http://schemas.microsoft.com/office/drawing/2014/main" id="{00000000-0008-0000-0600-0000F8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170</xdr:row>
          <xdr:rowOff>85725</xdr:rowOff>
        </xdr:from>
        <xdr:to>
          <xdr:col>6</xdr:col>
          <xdr:colOff>1247775</xdr:colOff>
          <xdr:row>170</xdr:row>
          <xdr:rowOff>304800</xdr:rowOff>
        </xdr:to>
        <xdr:sp macro="" textlink="">
          <xdr:nvSpPr>
            <xdr:cNvPr id="57849" name="Drop Down 505" hidden="1">
              <a:extLst>
                <a:ext uri="{63B3BB69-23CF-44E3-9099-C40C66FF867C}">
                  <a14:compatExt spid="_x0000_s57849"/>
                </a:ext>
                <a:ext uri="{FF2B5EF4-FFF2-40B4-BE49-F238E27FC236}">
                  <a16:creationId xmlns:a16="http://schemas.microsoft.com/office/drawing/2014/main" id="{00000000-0008-0000-0600-0000F9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171</xdr:row>
          <xdr:rowOff>85725</xdr:rowOff>
        </xdr:from>
        <xdr:to>
          <xdr:col>6</xdr:col>
          <xdr:colOff>1247775</xdr:colOff>
          <xdr:row>171</xdr:row>
          <xdr:rowOff>304800</xdr:rowOff>
        </xdr:to>
        <xdr:sp macro="" textlink="">
          <xdr:nvSpPr>
            <xdr:cNvPr id="57850" name="Drop Down 506" hidden="1">
              <a:extLst>
                <a:ext uri="{63B3BB69-23CF-44E3-9099-C40C66FF867C}">
                  <a14:compatExt spid="_x0000_s57850"/>
                </a:ext>
                <a:ext uri="{FF2B5EF4-FFF2-40B4-BE49-F238E27FC236}">
                  <a16:creationId xmlns:a16="http://schemas.microsoft.com/office/drawing/2014/main" id="{00000000-0008-0000-0600-0000FA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172</xdr:row>
          <xdr:rowOff>85725</xdr:rowOff>
        </xdr:from>
        <xdr:to>
          <xdr:col>6</xdr:col>
          <xdr:colOff>1247775</xdr:colOff>
          <xdr:row>172</xdr:row>
          <xdr:rowOff>304800</xdr:rowOff>
        </xdr:to>
        <xdr:sp macro="" textlink="">
          <xdr:nvSpPr>
            <xdr:cNvPr id="57851" name="Drop Down 507" hidden="1">
              <a:extLst>
                <a:ext uri="{63B3BB69-23CF-44E3-9099-C40C66FF867C}">
                  <a14:compatExt spid="_x0000_s57851"/>
                </a:ext>
                <a:ext uri="{FF2B5EF4-FFF2-40B4-BE49-F238E27FC236}">
                  <a16:creationId xmlns:a16="http://schemas.microsoft.com/office/drawing/2014/main" id="{00000000-0008-0000-0600-0000FB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173</xdr:row>
          <xdr:rowOff>85725</xdr:rowOff>
        </xdr:from>
        <xdr:to>
          <xdr:col>6</xdr:col>
          <xdr:colOff>1247775</xdr:colOff>
          <xdr:row>173</xdr:row>
          <xdr:rowOff>304800</xdr:rowOff>
        </xdr:to>
        <xdr:sp macro="" textlink="">
          <xdr:nvSpPr>
            <xdr:cNvPr id="57852" name="Drop Down 508" hidden="1">
              <a:extLst>
                <a:ext uri="{63B3BB69-23CF-44E3-9099-C40C66FF867C}">
                  <a14:compatExt spid="_x0000_s57852"/>
                </a:ext>
                <a:ext uri="{FF2B5EF4-FFF2-40B4-BE49-F238E27FC236}">
                  <a16:creationId xmlns:a16="http://schemas.microsoft.com/office/drawing/2014/main" id="{00000000-0008-0000-0600-0000FC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177</xdr:row>
          <xdr:rowOff>85725</xdr:rowOff>
        </xdr:from>
        <xdr:to>
          <xdr:col>6</xdr:col>
          <xdr:colOff>1247775</xdr:colOff>
          <xdr:row>177</xdr:row>
          <xdr:rowOff>304800</xdr:rowOff>
        </xdr:to>
        <xdr:sp macro="" textlink="">
          <xdr:nvSpPr>
            <xdr:cNvPr id="57853" name="Drop Down 509" hidden="1">
              <a:extLst>
                <a:ext uri="{63B3BB69-23CF-44E3-9099-C40C66FF867C}">
                  <a14:compatExt spid="_x0000_s57853"/>
                </a:ext>
                <a:ext uri="{FF2B5EF4-FFF2-40B4-BE49-F238E27FC236}">
                  <a16:creationId xmlns:a16="http://schemas.microsoft.com/office/drawing/2014/main" id="{00000000-0008-0000-0600-0000FD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178</xdr:row>
          <xdr:rowOff>85725</xdr:rowOff>
        </xdr:from>
        <xdr:to>
          <xdr:col>6</xdr:col>
          <xdr:colOff>1247775</xdr:colOff>
          <xdr:row>178</xdr:row>
          <xdr:rowOff>304800</xdr:rowOff>
        </xdr:to>
        <xdr:sp macro="" textlink="">
          <xdr:nvSpPr>
            <xdr:cNvPr id="57854" name="Drop Down 510" hidden="1">
              <a:extLst>
                <a:ext uri="{63B3BB69-23CF-44E3-9099-C40C66FF867C}">
                  <a14:compatExt spid="_x0000_s57854"/>
                </a:ext>
                <a:ext uri="{FF2B5EF4-FFF2-40B4-BE49-F238E27FC236}">
                  <a16:creationId xmlns:a16="http://schemas.microsoft.com/office/drawing/2014/main" id="{00000000-0008-0000-0600-0000FE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179</xdr:row>
          <xdr:rowOff>85725</xdr:rowOff>
        </xdr:from>
        <xdr:to>
          <xdr:col>6</xdr:col>
          <xdr:colOff>1247775</xdr:colOff>
          <xdr:row>179</xdr:row>
          <xdr:rowOff>304800</xdr:rowOff>
        </xdr:to>
        <xdr:sp macro="" textlink="">
          <xdr:nvSpPr>
            <xdr:cNvPr id="57855" name="Drop Down 511" hidden="1">
              <a:extLst>
                <a:ext uri="{63B3BB69-23CF-44E3-9099-C40C66FF867C}">
                  <a14:compatExt spid="_x0000_s57855"/>
                </a:ext>
                <a:ext uri="{FF2B5EF4-FFF2-40B4-BE49-F238E27FC236}">
                  <a16:creationId xmlns:a16="http://schemas.microsoft.com/office/drawing/2014/main" id="{00000000-0008-0000-0600-0000FFE1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180</xdr:row>
          <xdr:rowOff>85725</xdr:rowOff>
        </xdr:from>
        <xdr:to>
          <xdr:col>6</xdr:col>
          <xdr:colOff>1247775</xdr:colOff>
          <xdr:row>180</xdr:row>
          <xdr:rowOff>304800</xdr:rowOff>
        </xdr:to>
        <xdr:sp macro="" textlink="">
          <xdr:nvSpPr>
            <xdr:cNvPr id="57856" name="Drop Down 512" hidden="1">
              <a:extLst>
                <a:ext uri="{63B3BB69-23CF-44E3-9099-C40C66FF867C}">
                  <a14:compatExt spid="_x0000_s57856"/>
                </a:ext>
                <a:ext uri="{FF2B5EF4-FFF2-40B4-BE49-F238E27FC236}">
                  <a16:creationId xmlns:a16="http://schemas.microsoft.com/office/drawing/2014/main" id="{00000000-0008-0000-0600-000000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185</xdr:row>
          <xdr:rowOff>85725</xdr:rowOff>
        </xdr:from>
        <xdr:to>
          <xdr:col>6</xdr:col>
          <xdr:colOff>1247775</xdr:colOff>
          <xdr:row>185</xdr:row>
          <xdr:rowOff>304800</xdr:rowOff>
        </xdr:to>
        <xdr:sp macro="" textlink="">
          <xdr:nvSpPr>
            <xdr:cNvPr id="57857" name="Drop Down 513" hidden="1">
              <a:extLst>
                <a:ext uri="{63B3BB69-23CF-44E3-9099-C40C66FF867C}">
                  <a14:compatExt spid="_x0000_s57857"/>
                </a:ext>
                <a:ext uri="{FF2B5EF4-FFF2-40B4-BE49-F238E27FC236}">
                  <a16:creationId xmlns:a16="http://schemas.microsoft.com/office/drawing/2014/main" id="{00000000-0008-0000-0600-000001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186</xdr:row>
          <xdr:rowOff>85725</xdr:rowOff>
        </xdr:from>
        <xdr:to>
          <xdr:col>6</xdr:col>
          <xdr:colOff>1247775</xdr:colOff>
          <xdr:row>186</xdr:row>
          <xdr:rowOff>304800</xdr:rowOff>
        </xdr:to>
        <xdr:sp macro="" textlink="">
          <xdr:nvSpPr>
            <xdr:cNvPr id="57858" name="Drop Down 514" hidden="1">
              <a:extLst>
                <a:ext uri="{63B3BB69-23CF-44E3-9099-C40C66FF867C}">
                  <a14:compatExt spid="_x0000_s57858"/>
                </a:ext>
                <a:ext uri="{FF2B5EF4-FFF2-40B4-BE49-F238E27FC236}">
                  <a16:creationId xmlns:a16="http://schemas.microsoft.com/office/drawing/2014/main" id="{00000000-0008-0000-0600-000002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187</xdr:row>
          <xdr:rowOff>85725</xdr:rowOff>
        </xdr:from>
        <xdr:to>
          <xdr:col>6</xdr:col>
          <xdr:colOff>1247775</xdr:colOff>
          <xdr:row>187</xdr:row>
          <xdr:rowOff>304800</xdr:rowOff>
        </xdr:to>
        <xdr:sp macro="" textlink="">
          <xdr:nvSpPr>
            <xdr:cNvPr id="57859" name="Drop Down 515" hidden="1">
              <a:extLst>
                <a:ext uri="{63B3BB69-23CF-44E3-9099-C40C66FF867C}">
                  <a14:compatExt spid="_x0000_s57859"/>
                </a:ext>
                <a:ext uri="{FF2B5EF4-FFF2-40B4-BE49-F238E27FC236}">
                  <a16:creationId xmlns:a16="http://schemas.microsoft.com/office/drawing/2014/main" id="{00000000-0008-0000-0600-000003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188</xdr:row>
          <xdr:rowOff>85725</xdr:rowOff>
        </xdr:from>
        <xdr:to>
          <xdr:col>6</xdr:col>
          <xdr:colOff>1247775</xdr:colOff>
          <xdr:row>188</xdr:row>
          <xdr:rowOff>304800</xdr:rowOff>
        </xdr:to>
        <xdr:sp macro="" textlink="">
          <xdr:nvSpPr>
            <xdr:cNvPr id="57860" name="Drop Down 516" hidden="1">
              <a:extLst>
                <a:ext uri="{63B3BB69-23CF-44E3-9099-C40C66FF867C}">
                  <a14:compatExt spid="_x0000_s57860"/>
                </a:ext>
                <a:ext uri="{FF2B5EF4-FFF2-40B4-BE49-F238E27FC236}">
                  <a16:creationId xmlns:a16="http://schemas.microsoft.com/office/drawing/2014/main" id="{00000000-0008-0000-0600-000004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190</xdr:row>
          <xdr:rowOff>85725</xdr:rowOff>
        </xdr:from>
        <xdr:to>
          <xdr:col>6</xdr:col>
          <xdr:colOff>1247775</xdr:colOff>
          <xdr:row>190</xdr:row>
          <xdr:rowOff>304800</xdr:rowOff>
        </xdr:to>
        <xdr:sp macro="" textlink="">
          <xdr:nvSpPr>
            <xdr:cNvPr id="57861" name="Drop Down 517" hidden="1">
              <a:extLst>
                <a:ext uri="{63B3BB69-23CF-44E3-9099-C40C66FF867C}">
                  <a14:compatExt spid="_x0000_s57861"/>
                </a:ext>
                <a:ext uri="{FF2B5EF4-FFF2-40B4-BE49-F238E27FC236}">
                  <a16:creationId xmlns:a16="http://schemas.microsoft.com/office/drawing/2014/main" id="{00000000-0008-0000-0600-000005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191</xdr:row>
          <xdr:rowOff>85725</xdr:rowOff>
        </xdr:from>
        <xdr:to>
          <xdr:col>6</xdr:col>
          <xdr:colOff>1247775</xdr:colOff>
          <xdr:row>191</xdr:row>
          <xdr:rowOff>304800</xdr:rowOff>
        </xdr:to>
        <xdr:sp macro="" textlink="">
          <xdr:nvSpPr>
            <xdr:cNvPr id="57862" name="Drop Down 518" hidden="1">
              <a:extLst>
                <a:ext uri="{63B3BB69-23CF-44E3-9099-C40C66FF867C}">
                  <a14:compatExt spid="_x0000_s57862"/>
                </a:ext>
                <a:ext uri="{FF2B5EF4-FFF2-40B4-BE49-F238E27FC236}">
                  <a16:creationId xmlns:a16="http://schemas.microsoft.com/office/drawing/2014/main" id="{00000000-0008-0000-0600-000006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192</xdr:row>
          <xdr:rowOff>85725</xdr:rowOff>
        </xdr:from>
        <xdr:to>
          <xdr:col>6</xdr:col>
          <xdr:colOff>1247775</xdr:colOff>
          <xdr:row>192</xdr:row>
          <xdr:rowOff>304800</xdr:rowOff>
        </xdr:to>
        <xdr:sp macro="" textlink="">
          <xdr:nvSpPr>
            <xdr:cNvPr id="57863" name="Drop Down 519" hidden="1">
              <a:extLst>
                <a:ext uri="{63B3BB69-23CF-44E3-9099-C40C66FF867C}">
                  <a14:compatExt spid="_x0000_s57863"/>
                </a:ext>
                <a:ext uri="{FF2B5EF4-FFF2-40B4-BE49-F238E27FC236}">
                  <a16:creationId xmlns:a16="http://schemas.microsoft.com/office/drawing/2014/main" id="{00000000-0008-0000-0600-000007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193</xdr:row>
          <xdr:rowOff>85725</xdr:rowOff>
        </xdr:from>
        <xdr:to>
          <xdr:col>6</xdr:col>
          <xdr:colOff>1247775</xdr:colOff>
          <xdr:row>193</xdr:row>
          <xdr:rowOff>304800</xdr:rowOff>
        </xdr:to>
        <xdr:sp macro="" textlink="">
          <xdr:nvSpPr>
            <xdr:cNvPr id="57864" name="Drop Down 520" hidden="1">
              <a:extLst>
                <a:ext uri="{63B3BB69-23CF-44E3-9099-C40C66FF867C}">
                  <a14:compatExt spid="_x0000_s57864"/>
                </a:ext>
                <a:ext uri="{FF2B5EF4-FFF2-40B4-BE49-F238E27FC236}">
                  <a16:creationId xmlns:a16="http://schemas.microsoft.com/office/drawing/2014/main" id="{00000000-0008-0000-0600-000008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195</xdr:row>
          <xdr:rowOff>85725</xdr:rowOff>
        </xdr:from>
        <xdr:to>
          <xdr:col>6</xdr:col>
          <xdr:colOff>1247775</xdr:colOff>
          <xdr:row>195</xdr:row>
          <xdr:rowOff>304800</xdr:rowOff>
        </xdr:to>
        <xdr:sp macro="" textlink="">
          <xdr:nvSpPr>
            <xdr:cNvPr id="57865" name="Drop Down 521" hidden="1">
              <a:extLst>
                <a:ext uri="{63B3BB69-23CF-44E3-9099-C40C66FF867C}">
                  <a14:compatExt spid="_x0000_s57865"/>
                </a:ext>
                <a:ext uri="{FF2B5EF4-FFF2-40B4-BE49-F238E27FC236}">
                  <a16:creationId xmlns:a16="http://schemas.microsoft.com/office/drawing/2014/main" id="{00000000-0008-0000-0600-000009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196</xdr:row>
          <xdr:rowOff>85725</xdr:rowOff>
        </xdr:from>
        <xdr:to>
          <xdr:col>6</xdr:col>
          <xdr:colOff>1247775</xdr:colOff>
          <xdr:row>196</xdr:row>
          <xdr:rowOff>304800</xdr:rowOff>
        </xdr:to>
        <xdr:sp macro="" textlink="">
          <xdr:nvSpPr>
            <xdr:cNvPr id="57866" name="Drop Down 522" hidden="1">
              <a:extLst>
                <a:ext uri="{63B3BB69-23CF-44E3-9099-C40C66FF867C}">
                  <a14:compatExt spid="_x0000_s57866"/>
                </a:ext>
                <a:ext uri="{FF2B5EF4-FFF2-40B4-BE49-F238E27FC236}">
                  <a16:creationId xmlns:a16="http://schemas.microsoft.com/office/drawing/2014/main" id="{00000000-0008-0000-0600-00000A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199</xdr:row>
          <xdr:rowOff>85725</xdr:rowOff>
        </xdr:from>
        <xdr:to>
          <xdr:col>6</xdr:col>
          <xdr:colOff>1247775</xdr:colOff>
          <xdr:row>199</xdr:row>
          <xdr:rowOff>304800</xdr:rowOff>
        </xdr:to>
        <xdr:sp macro="" textlink="">
          <xdr:nvSpPr>
            <xdr:cNvPr id="57867" name="Drop Down 523" hidden="1">
              <a:extLst>
                <a:ext uri="{63B3BB69-23CF-44E3-9099-C40C66FF867C}">
                  <a14:compatExt spid="_x0000_s57867"/>
                </a:ext>
                <a:ext uri="{FF2B5EF4-FFF2-40B4-BE49-F238E27FC236}">
                  <a16:creationId xmlns:a16="http://schemas.microsoft.com/office/drawing/2014/main" id="{00000000-0008-0000-0600-00000B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200</xdr:row>
          <xdr:rowOff>85725</xdr:rowOff>
        </xdr:from>
        <xdr:to>
          <xdr:col>6</xdr:col>
          <xdr:colOff>1247775</xdr:colOff>
          <xdr:row>200</xdr:row>
          <xdr:rowOff>304800</xdr:rowOff>
        </xdr:to>
        <xdr:sp macro="" textlink="">
          <xdr:nvSpPr>
            <xdr:cNvPr id="57868" name="Drop Down 524" hidden="1">
              <a:extLst>
                <a:ext uri="{63B3BB69-23CF-44E3-9099-C40C66FF867C}">
                  <a14:compatExt spid="_x0000_s57868"/>
                </a:ext>
                <a:ext uri="{FF2B5EF4-FFF2-40B4-BE49-F238E27FC236}">
                  <a16:creationId xmlns:a16="http://schemas.microsoft.com/office/drawing/2014/main" id="{00000000-0008-0000-0600-00000C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201</xdr:row>
          <xdr:rowOff>85725</xdr:rowOff>
        </xdr:from>
        <xdr:to>
          <xdr:col>6</xdr:col>
          <xdr:colOff>1247775</xdr:colOff>
          <xdr:row>201</xdr:row>
          <xdr:rowOff>304800</xdr:rowOff>
        </xdr:to>
        <xdr:sp macro="" textlink="">
          <xdr:nvSpPr>
            <xdr:cNvPr id="57869" name="Drop Down 525" hidden="1">
              <a:extLst>
                <a:ext uri="{63B3BB69-23CF-44E3-9099-C40C66FF867C}">
                  <a14:compatExt spid="_x0000_s57869"/>
                </a:ext>
                <a:ext uri="{FF2B5EF4-FFF2-40B4-BE49-F238E27FC236}">
                  <a16:creationId xmlns:a16="http://schemas.microsoft.com/office/drawing/2014/main" id="{00000000-0008-0000-0600-00000D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202</xdr:row>
          <xdr:rowOff>85725</xdr:rowOff>
        </xdr:from>
        <xdr:to>
          <xdr:col>6</xdr:col>
          <xdr:colOff>1247775</xdr:colOff>
          <xdr:row>202</xdr:row>
          <xdr:rowOff>304800</xdr:rowOff>
        </xdr:to>
        <xdr:sp macro="" textlink="">
          <xdr:nvSpPr>
            <xdr:cNvPr id="57870" name="Drop Down 526" hidden="1">
              <a:extLst>
                <a:ext uri="{63B3BB69-23CF-44E3-9099-C40C66FF867C}">
                  <a14:compatExt spid="_x0000_s57870"/>
                </a:ext>
                <a:ext uri="{FF2B5EF4-FFF2-40B4-BE49-F238E27FC236}">
                  <a16:creationId xmlns:a16="http://schemas.microsoft.com/office/drawing/2014/main" id="{00000000-0008-0000-0600-00000E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203</xdr:row>
          <xdr:rowOff>85725</xdr:rowOff>
        </xdr:from>
        <xdr:to>
          <xdr:col>6</xdr:col>
          <xdr:colOff>1247775</xdr:colOff>
          <xdr:row>203</xdr:row>
          <xdr:rowOff>304800</xdr:rowOff>
        </xdr:to>
        <xdr:sp macro="" textlink="">
          <xdr:nvSpPr>
            <xdr:cNvPr id="57871" name="Drop Down 527" hidden="1">
              <a:extLst>
                <a:ext uri="{63B3BB69-23CF-44E3-9099-C40C66FF867C}">
                  <a14:compatExt spid="_x0000_s57871"/>
                </a:ext>
                <a:ext uri="{FF2B5EF4-FFF2-40B4-BE49-F238E27FC236}">
                  <a16:creationId xmlns:a16="http://schemas.microsoft.com/office/drawing/2014/main" id="{00000000-0008-0000-0600-00000F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204</xdr:row>
          <xdr:rowOff>85725</xdr:rowOff>
        </xdr:from>
        <xdr:to>
          <xdr:col>6</xdr:col>
          <xdr:colOff>1247775</xdr:colOff>
          <xdr:row>204</xdr:row>
          <xdr:rowOff>304800</xdr:rowOff>
        </xdr:to>
        <xdr:sp macro="" textlink="">
          <xdr:nvSpPr>
            <xdr:cNvPr id="57872" name="Drop Down 528" hidden="1">
              <a:extLst>
                <a:ext uri="{63B3BB69-23CF-44E3-9099-C40C66FF867C}">
                  <a14:compatExt spid="_x0000_s57872"/>
                </a:ext>
                <a:ext uri="{FF2B5EF4-FFF2-40B4-BE49-F238E27FC236}">
                  <a16:creationId xmlns:a16="http://schemas.microsoft.com/office/drawing/2014/main" id="{00000000-0008-0000-0600-000010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206</xdr:row>
          <xdr:rowOff>85725</xdr:rowOff>
        </xdr:from>
        <xdr:to>
          <xdr:col>6</xdr:col>
          <xdr:colOff>1247775</xdr:colOff>
          <xdr:row>206</xdr:row>
          <xdr:rowOff>304800</xdr:rowOff>
        </xdr:to>
        <xdr:sp macro="" textlink="">
          <xdr:nvSpPr>
            <xdr:cNvPr id="57873" name="Drop Down 529" hidden="1">
              <a:extLst>
                <a:ext uri="{63B3BB69-23CF-44E3-9099-C40C66FF867C}">
                  <a14:compatExt spid="_x0000_s57873"/>
                </a:ext>
                <a:ext uri="{FF2B5EF4-FFF2-40B4-BE49-F238E27FC236}">
                  <a16:creationId xmlns:a16="http://schemas.microsoft.com/office/drawing/2014/main" id="{00000000-0008-0000-0600-000011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207</xdr:row>
          <xdr:rowOff>85725</xdr:rowOff>
        </xdr:from>
        <xdr:to>
          <xdr:col>6</xdr:col>
          <xdr:colOff>1247775</xdr:colOff>
          <xdr:row>207</xdr:row>
          <xdr:rowOff>304800</xdr:rowOff>
        </xdr:to>
        <xdr:sp macro="" textlink="">
          <xdr:nvSpPr>
            <xdr:cNvPr id="57874" name="Drop Down 530" hidden="1">
              <a:extLst>
                <a:ext uri="{63B3BB69-23CF-44E3-9099-C40C66FF867C}">
                  <a14:compatExt spid="_x0000_s57874"/>
                </a:ext>
                <a:ext uri="{FF2B5EF4-FFF2-40B4-BE49-F238E27FC236}">
                  <a16:creationId xmlns:a16="http://schemas.microsoft.com/office/drawing/2014/main" id="{00000000-0008-0000-0600-000012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209</xdr:row>
          <xdr:rowOff>85725</xdr:rowOff>
        </xdr:from>
        <xdr:to>
          <xdr:col>6</xdr:col>
          <xdr:colOff>1247775</xdr:colOff>
          <xdr:row>209</xdr:row>
          <xdr:rowOff>304800</xdr:rowOff>
        </xdr:to>
        <xdr:sp macro="" textlink="">
          <xdr:nvSpPr>
            <xdr:cNvPr id="57875" name="Drop Down 531" hidden="1">
              <a:extLst>
                <a:ext uri="{63B3BB69-23CF-44E3-9099-C40C66FF867C}">
                  <a14:compatExt spid="_x0000_s57875"/>
                </a:ext>
                <a:ext uri="{FF2B5EF4-FFF2-40B4-BE49-F238E27FC236}">
                  <a16:creationId xmlns:a16="http://schemas.microsoft.com/office/drawing/2014/main" id="{00000000-0008-0000-0600-000013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210</xdr:row>
          <xdr:rowOff>85725</xdr:rowOff>
        </xdr:from>
        <xdr:to>
          <xdr:col>6</xdr:col>
          <xdr:colOff>1247775</xdr:colOff>
          <xdr:row>210</xdr:row>
          <xdr:rowOff>304800</xdr:rowOff>
        </xdr:to>
        <xdr:sp macro="" textlink="">
          <xdr:nvSpPr>
            <xdr:cNvPr id="57876" name="Drop Down 532" hidden="1">
              <a:extLst>
                <a:ext uri="{63B3BB69-23CF-44E3-9099-C40C66FF867C}">
                  <a14:compatExt spid="_x0000_s57876"/>
                </a:ext>
                <a:ext uri="{FF2B5EF4-FFF2-40B4-BE49-F238E27FC236}">
                  <a16:creationId xmlns:a16="http://schemas.microsoft.com/office/drawing/2014/main" id="{00000000-0008-0000-0600-000014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212</xdr:row>
          <xdr:rowOff>85725</xdr:rowOff>
        </xdr:from>
        <xdr:to>
          <xdr:col>6</xdr:col>
          <xdr:colOff>1247775</xdr:colOff>
          <xdr:row>212</xdr:row>
          <xdr:rowOff>304800</xdr:rowOff>
        </xdr:to>
        <xdr:sp macro="" textlink="">
          <xdr:nvSpPr>
            <xdr:cNvPr id="57877" name="Drop Down 533" hidden="1">
              <a:extLst>
                <a:ext uri="{63B3BB69-23CF-44E3-9099-C40C66FF867C}">
                  <a14:compatExt spid="_x0000_s57877"/>
                </a:ext>
                <a:ext uri="{FF2B5EF4-FFF2-40B4-BE49-F238E27FC236}">
                  <a16:creationId xmlns:a16="http://schemas.microsoft.com/office/drawing/2014/main" id="{00000000-0008-0000-0600-000015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213</xdr:row>
          <xdr:rowOff>85725</xdr:rowOff>
        </xdr:from>
        <xdr:to>
          <xdr:col>6</xdr:col>
          <xdr:colOff>1247775</xdr:colOff>
          <xdr:row>213</xdr:row>
          <xdr:rowOff>304800</xdr:rowOff>
        </xdr:to>
        <xdr:sp macro="" textlink="">
          <xdr:nvSpPr>
            <xdr:cNvPr id="57878" name="Drop Down 534" hidden="1">
              <a:extLst>
                <a:ext uri="{63B3BB69-23CF-44E3-9099-C40C66FF867C}">
                  <a14:compatExt spid="_x0000_s57878"/>
                </a:ext>
                <a:ext uri="{FF2B5EF4-FFF2-40B4-BE49-F238E27FC236}">
                  <a16:creationId xmlns:a16="http://schemas.microsoft.com/office/drawing/2014/main" id="{00000000-0008-0000-0600-000016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218</xdr:row>
          <xdr:rowOff>85725</xdr:rowOff>
        </xdr:from>
        <xdr:to>
          <xdr:col>6</xdr:col>
          <xdr:colOff>1247775</xdr:colOff>
          <xdr:row>218</xdr:row>
          <xdr:rowOff>304800</xdr:rowOff>
        </xdr:to>
        <xdr:sp macro="" textlink="">
          <xdr:nvSpPr>
            <xdr:cNvPr id="57879" name="Drop Down 535" hidden="1">
              <a:extLst>
                <a:ext uri="{63B3BB69-23CF-44E3-9099-C40C66FF867C}">
                  <a14:compatExt spid="_x0000_s57879"/>
                </a:ext>
                <a:ext uri="{FF2B5EF4-FFF2-40B4-BE49-F238E27FC236}">
                  <a16:creationId xmlns:a16="http://schemas.microsoft.com/office/drawing/2014/main" id="{00000000-0008-0000-0600-000017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219</xdr:row>
          <xdr:rowOff>85725</xdr:rowOff>
        </xdr:from>
        <xdr:to>
          <xdr:col>6</xdr:col>
          <xdr:colOff>1247775</xdr:colOff>
          <xdr:row>219</xdr:row>
          <xdr:rowOff>304800</xdr:rowOff>
        </xdr:to>
        <xdr:sp macro="" textlink="">
          <xdr:nvSpPr>
            <xdr:cNvPr id="57880" name="Drop Down 536" hidden="1">
              <a:extLst>
                <a:ext uri="{63B3BB69-23CF-44E3-9099-C40C66FF867C}">
                  <a14:compatExt spid="_x0000_s57880"/>
                </a:ext>
                <a:ext uri="{FF2B5EF4-FFF2-40B4-BE49-F238E27FC236}">
                  <a16:creationId xmlns:a16="http://schemas.microsoft.com/office/drawing/2014/main" id="{00000000-0008-0000-0600-000018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220</xdr:row>
          <xdr:rowOff>85725</xdr:rowOff>
        </xdr:from>
        <xdr:to>
          <xdr:col>6</xdr:col>
          <xdr:colOff>1247775</xdr:colOff>
          <xdr:row>220</xdr:row>
          <xdr:rowOff>304800</xdr:rowOff>
        </xdr:to>
        <xdr:sp macro="" textlink="">
          <xdr:nvSpPr>
            <xdr:cNvPr id="57881" name="Drop Down 537" hidden="1">
              <a:extLst>
                <a:ext uri="{63B3BB69-23CF-44E3-9099-C40C66FF867C}">
                  <a14:compatExt spid="_x0000_s57881"/>
                </a:ext>
                <a:ext uri="{FF2B5EF4-FFF2-40B4-BE49-F238E27FC236}">
                  <a16:creationId xmlns:a16="http://schemas.microsoft.com/office/drawing/2014/main" id="{00000000-0008-0000-0600-000019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221</xdr:row>
          <xdr:rowOff>85725</xdr:rowOff>
        </xdr:from>
        <xdr:to>
          <xdr:col>6</xdr:col>
          <xdr:colOff>1247775</xdr:colOff>
          <xdr:row>221</xdr:row>
          <xdr:rowOff>304800</xdr:rowOff>
        </xdr:to>
        <xdr:sp macro="" textlink="">
          <xdr:nvSpPr>
            <xdr:cNvPr id="57882" name="Drop Down 538" hidden="1">
              <a:extLst>
                <a:ext uri="{63B3BB69-23CF-44E3-9099-C40C66FF867C}">
                  <a14:compatExt spid="_x0000_s57882"/>
                </a:ext>
                <a:ext uri="{FF2B5EF4-FFF2-40B4-BE49-F238E27FC236}">
                  <a16:creationId xmlns:a16="http://schemas.microsoft.com/office/drawing/2014/main" id="{00000000-0008-0000-0600-00001A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222</xdr:row>
          <xdr:rowOff>85725</xdr:rowOff>
        </xdr:from>
        <xdr:to>
          <xdr:col>6</xdr:col>
          <xdr:colOff>1247775</xdr:colOff>
          <xdr:row>222</xdr:row>
          <xdr:rowOff>304800</xdr:rowOff>
        </xdr:to>
        <xdr:sp macro="" textlink="">
          <xdr:nvSpPr>
            <xdr:cNvPr id="57883" name="Drop Down 539" hidden="1">
              <a:extLst>
                <a:ext uri="{63B3BB69-23CF-44E3-9099-C40C66FF867C}">
                  <a14:compatExt spid="_x0000_s57883"/>
                </a:ext>
                <a:ext uri="{FF2B5EF4-FFF2-40B4-BE49-F238E27FC236}">
                  <a16:creationId xmlns:a16="http://schemas.microsoft.com/office/drawing/2014/main" id="{00000000-0008-0000-0600-00001B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223</xdr:row>
          <xdr:rowOff>85725</xdr:rowOff>
        </xdr:from>
        <xdr:to>
          <xdr:col>6</xdr:col>
          <xdr:colOff>1247775</xdr:colOff>
          <xdr:row>223</xdr:row>
          <xdr:rowOff>304800</xdr:rowOff>
        </xdr:to>
        <xdr:sp macro="" textlink="">
          <xdr:nvSpPr>
            <xdr:cNvPr id="57884" name="Drop Down 540" hidden="1">
              <a:extLst>
                <a:ext uri="{63B3BB69-23CF-44E3-9099-C40C66FF867C}">
                  <a14:compatExt spid="_x0000_s57884"/>
                </a:ext>
                <a:ext uri="{FF2B5EF4-FFF2-40B4-BE49-F238E27FC236}">
                  <a16:creationId xmlns:a16="http://schemas.microsoft.com/office/drawing/2014/main" id="{00000000-0008-0000-0600-00001C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224</xdr:row>
          <xdr:rowOff>85725</xdr:rowOff>
        </xdr:from>
        <xdr:to>
          <xdr:col>6</xdr:col>
          <xdr:colOff>1247775</xdr:colOff>
          <xdr:row>224</xdr:row>
          <xdr:rowOff>304800</xdr:rowOff>
        </xdr:to>
        <xdr:sp macro="" textlink="">
          <xdr:nvSpPr>
            <xdr:cNvPr id="57885" name="Drop Down 541" hidden="1">
              <a:extLst>
                <a:ext uri="{63B3BB69-23CF-44E3-9099-C40C66FF867C}">
                  <a14:compatExt spid="_x0000_s57885"/>
                </a:ext>
                <a:ext uri="{FF2B5EF4-FFF2-40B4-BE49-F238E27FC236}">
                  <a16:creationId xmlns:a16="http://schemas.microsoft.com/office/drawing/2014/main" id="{00000000-0008-0000-0600-00001D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225</xdr:row>
          <xdr:rowOff>85725</xdr:rowOff>
        </xdr:from>
        <xdr:to>
          <xdr:col>6</xdr:col>
          <xdr:colOff>1247775</xdr:colOff>
          <xdr:row>225</xdr:row>
          <xdr:rowOff>304800</xdr:rowOff>
        </xdr:to>
        <xdr:sp macro="" textlink="">
          <xdr:nvSpPr>
            <xdr:cNvPr id="57886" name="Drop Down 542" hidden="1">
              <a:extLst>
                <a:ext uri="{63B3BB69-23CF-44E3-9099-C40C66FF867C}">
                  <a14:compatExt spid="_x0000_s57886"/>
                </a:ext>
                <a:ext uri="{FF2B5EF4-FFF2-40B4-BE49-F238E27FC236}">
                  <a16:creationId xmlns:a16="http://schemas.microsoft.com/office/drawing/2014/main" id="{00000000-0008-0000-0600-00001E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227</xdr:row>
          <xdr:rowOff>85725</xdr:rowOff>
        </xdr:from>
        <xdr:to>
          <xdr:col>6</xdr:col>
          <xdr:colOff>1247775</xdr:colOff>
          <xdr:row>227</xdr:row>
          <xdr:rowOff>304800</xdr:rowOff>
        </xdr:to>
        <xdr:sp macro="" textlink="">
          <xdr:nvSpPr>
            <xdr:cNvPr id="57887" name="Drop Down 543" hidden="1">
              <a:extLst>
                <a:ext uri="{63B3BB69-23CF-44E3-9099-C40C66FF867C}">
                  <a14:compatExt spid="_x0000_s57887"/>
                </a:ext>
                <a:ext uri="{FF2B5EF4-FFF2-40B4-BE49-F238E27FC236}">
                  <a16:creationId xmlns:a16="http://schemas.microsoft.com/office/drawing/2014/main" id="{00000000-0008-0000-0600-00001F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228</xdr:row>
          <xdr:rowOff>85725</xdr:rowOff>
        </xdr:from>
        <xdr:to>
          <xdr:col>6</xdr:col>
          <xdr:colOff>1247775</xdr:colOff>
          <xdr:row>228</xdr:row>
          <xdr:rowOff>304800</xdr:rowOff>
        </xdr:to>
        <xdr:sp macro="" textlink="">
          <xdr:nvSpPr>
            <xdr:cNvPr id="57888" name="Drop Down 544" hidden="1">
              <a:extLst>
                <a:ext uri="{63B3BB69-23CF-44E3-9099-C40C66FF867C}">
                  <a14:compatExt spid="_x0000_s57888"/>
                </a:ext>
                <a:ext uri="{FF2B5EF4-FFF2-40B4-BE49-F238E27FC236}">
                  <a16:creationId xmlns:a16="http://schemas.microsoft.com/office/drawing/2014/main" id="{00000000-0008-0000-0600-000020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229</xdr:row>
          <xdr:rowOff>85725</xdr:rowOff>
        </xdr:from>
        <xdr:to>
          <xdr:col>6</xdr:col>
          <xdr:colOff>1247775</xdr:colOff>
          <xdr:row>229</xdr:row>
          <xdr:rowOff>304800</xdr:rowOff>
        </xdr:to>
        <xdr:sp macro="" textlink="">
          <xdr:nvSpPr>
            <xdr:cNvPr id="57889" name="Drop Down 545" hidden="1">
              <a:extLst>
                <a:ext uri="{63B3BB69-23CF-44E3-9099-C40C66FF867C}">
                  <a14:compatExt spid="_x0000_s57889"/>
                </a:ext>
                <a:ext uri="{FF2B5EF4-FFF2-40B4-BE49-F238E27FC236}">
                  <a16:creationId xmlns:a16="http://schemas.microsoft.com/office/drawing/2014/main" id="{00000000-0008-0000-0600-000021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230</xdr:row>
          <xdr:rowOff>85725</xdr:rowOff>
        </xdr:from>
        <xdr:to>
          <xdr:col>6</xdr:col>
          <xdr:colOff>1247775</xdr:colOff>
          <xdr:row>230</xdr:row>
          <xdr:rowOff>304800</xdr:rowOff>
        </xdr:to>
        <xdr:sp macro="" textlink="">
          <xdr:nvSpPr>
            <xdr:cNvPr id="57890" name="Drop Down 546" hidden="1">
              <a:extLst>
                <a:ext uri="{63B3BB69-23CF-44E3-9099-C40C66FF867C}">
                  <a14:compatExt spid="_x0000_s57890"/>
                </a:ext>
                <a:ext uri="{FF2B5EF4-FFF2-40B4-BE49-F238E27FC236}">
                  <a16:creationId xmlns:a16="http://schemas.microsoft.com/office/drawing/2014/main" id="{00000000-0008-0000-0600-000022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231</xdr:row>
          <xdr:rowOff>85725</xdr:rowOff>
        </xdr:from>
        <xdr:to>
          <xdr:col>6</xdr:col>
          <xdr:colOff>1247775</xdr:colOff>
          <xdr:row>231</xdr:row>
          <xdr:rowOff>304800</xdr:rowOff>
        </xdr:to>
        <xdr:sp macro="" textlink="">
          <xdr:nvSpPr>
            <xdr:cNvPr id="57891" name="Drop Down 547" hidden="1">
              <a:extLst>
                <a:ext uri="{63B3BB69-23CF-44E3-9099-C40C66FF867C}">
                  <a14:compatExt spid="_x0000_s57891"/>
                </a:ext>
                <a:ext uri="{FF2B5EF4-FFF2-40B4-BE49-F238E27FC236}">
                  <a16:creationId xmlns:a16="http://schemas.microsoft.com/office/drawing/2014/main" id="{00000000-0008-0000-0600-000023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232</xdr:row>
          <xdr:rowOff>85725</xdr:rowOff>
        </xdr:from>
        <xdr:to>
          <xdr:col>6</xdr:col>
          <xdr:colOff>1247775</xdr:colOff>
          <xdr:row>232</xdr:row>
          <xdr:rowOff>304800</xdr:rowOff>
        </xdr:to>
        <xdr:sp macro="" textlink="">
          <xdr:nvSpPr>
            <xdr:cNvPr id="57892" name="Drop Down 548" hidden="1">
              <a:extLst>
                <a:ext uri="{63B3BB69-23CF-44E3-9099-C40C66FF867C}">
                  <a14:compatExt spid="_x0000_s57892"/>
                </a:ext>
                <a:ext uri="{FF2B5EF4-FFF2-40B4-BE49-F238E27FC236}">
                  <a16:creationId xmlns:a16="http://schemas.microsoft.com/office/drawing/2014/main" id="{00000000-0008-0000-0600-000024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236</xdr:row>
          <xdr:rowOff>85725</xdr:rowOff>
        </xdr:from>
        <xdr:to>
          <xdr:col>6</xdr:col>
          <xdr:colOff>1247775</xdr:colOff>
          <xdr:row>236</xdr:row>
          <xdr:rowOff>304800</xdr:rowOff>
        </xdr:to>
        <xdr:sp macro="" textlink="">
          <xdr:nvSpPr>
            <xdr:cNvPr id="57893" name="Drop Down 549" hidden="1">
              <a:extLst>
                <a:ext uri="{63B3BB69-23CF-44E3-9099-C40C66FF867C}">
                  <a14:compatExt spid="_x0000_s57893"/>
                </a:ext>
                <a:ext uri="{FF2B5EF4-FFF2-40B4-BE49-F238E27FC236}">
                  <a16:creationId xmlns:a16="http://schemas.microsoft.com/office/drawing/2014/main" id="{00000000-0008-0000-0600-000025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237</xdr:row>
          <xdr:rowOff>85725</xdr:rowOff>
        </xdr:from>
        <xdr:to>
          <xdr:col>6</xdr:col>
          <xdr:colOff>1247775</xdr:colOff>
          <xdr:row>237</xdr:row>
          <xdr:rowOff>304800</xdr:rowOff>
        </xdr:to>
        <xdr:sp macro="" textlink="">
          <xdr:nvSpPr>
            <xdr:cNvPr id="57894" name="Drop Down 550" hidden="1">
              <a:extLst>
                <a:ext uri="{63B3BB69-23CF-44E3-9099-C40C66FF867C}">
                  <a14:compatExt spid="_x0000_s57894"/>
                </a:ext>
                <a:ext uri="{FF2B5EF4-FFF2-40B4-BE49-F238E27FC236}">
                  <a16:creationId xmlns:a16="http://schemas.microsoft.com/office/drawing/2014/main" id="{00000000-0008-0000-0600-000026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238</xdr:row>
          <xdr:rowOff>85725</xdr:rowOff>
        </xdr:from>
        <xdr:to>
          <xdr:col>6</xdr:col>
          <xdr:colOff>1247775</xdr:colOff>
          <xdr:row>238</xdr:row>
          <xdr:rowOff>304800</xdr:rowOff>
        </xdr:to>
        <xdr:sp macro="" textlink="">
          <xdr:nvSpPr>
            <xdr:cNvPr id="57895" name="Drop Down 551" hidden="1">
              <a:extLst>
                <a:ext uri="{63B3BB69-23CF-44E3-9099-C40C66FF867C}">
                  <a14:compatExt spid="_x0000_s57895"/>
                </a:ext>
                <a:ext uri="{FF2B5EF4-FFF2-40B4-BE49-F238E27FC236}">
                  <a16:creationId xmlns:a16="http://schemas.microsoft.com/office/drawing/2014/main" id="{00000000-0008-0000-0600-000027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240</xdr:row>
          <xdr:rowOff>85725</xdr:rowOff>
        </xdr:from>
        <xdr:to>
          <xdr:col>6</xdr:col>
          <xdr:colOff>1247775</xdr:colOff>
          <xdr:row>240</xdr:row>
          <xdr:rowOff>304800</xdr:rowOff>
        </xdr:to>
        <xdr:sp macro="" textlink="">
          <xdr:nvSpPr>
            <xdr:cNvPr id="57896" name="Drop Down 552" hidden="1">
              <a:extLst>
                <a:ext uri="{63B3BB69-23CF-44E3-9099-C40C66FF867C}">
                  <a14:compatExt spid="_x0000_s57896"/>
                </a:ext>
                <a:ext uri="{FF2B5EF4-FFF2-40B4-BE49-F238E27FC236}">
                  <a16:creationId xmlns:a16="http://schemas.microsoft.com/office/drawing/2014/main" id="{00000000-0008-0000-0600-000028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241</xdr:row>
          <xdr:rowOff>85725</xdr:rowOff>
        </xdr:from>
        <xdr:to>
          <xdr:col>6</xdr:col>
          <xdr:colOff>1247775</xdr:colOff>
          <xdr:row>241</xdr:row>
          <xdr:rowOff>304800</xdr:rowOff>
        </xdr:to>
        <xdr:sp macro="" textlink="">
          <xdr:nvSpPr>
            <xdr:cNvPr id="57897" name="Drop Down 553" hidden="1">
              <a:extLst>
                <a:ext uri="{63B3BB69-23CF-44E3-9099-C40C66FF867C}">
                  <a14:compatExt spid="_x0000_s57897"/>
                </a:ext>
                <a:ext uri="{FF2B5EF4-FFF2-40B4-BE49-F238E27FC236}">
                  <a16:creationId xmlns:a16="http://schemas.microsoft.com/office/drawing/2014/main" id="{00000000-0008-0000-0600-000029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242</xdr:row>
          <xdr:rowOff>85725</xdr:rowOff>
        </xdr:from>
        <xdr:to>
          <xdr:col>6</xdr:col>
          <xdr:colOff>1247775</xdr:colOff>
          <xdr:row>242</xdr:row>
          <xdr:rowOff>304800</xdr:rowOff>
        </xdr:to>
        <xdr:sp macro="" textlink="">
          <xdr:nvSpPr>
            <xdr:cNvPr id="57898" name="Drop Down 554" hidden="1">
              <a:extLst>
                <a:ext uri="{63B3BB69-23CF-44E3-9099-C40C66FF867C}">
                  <a14:compatExt spid="_x0000_s57898"/>
                </a:ext>
                <a:ext uri="{FF2B5EF4-FFF2-40B4-BE49-F238E27FC236}">
                  <a16:creationId xmlns:a16="http://schemas.microsoft.com/office/drawing/2014/main" id="{00000000-0008-0000-0600-00002A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243</xdr:row>
          <xdr:rowOff>85725</xdr:rowOff>
        </xdr:from>
        <xdr:to>
          <xdr:col>6</xdr:col>
          <xdr:colOff>1247775</xdr:colOff>
          <xdr:row>243</xdr:row>
          <xdr:rowOff>304800</xdr:rowOff>
        </xdr:to>
        <xdr:sp macro="" textlink="">
          <xdr:nvSpPr>
            <xdr:cNvPr id="57899" name="Drop Down 555" hidden="1">
              <a:extLst>
                <a:ext uri="{63B3BB69-23CF-44E3-9099-C40C66FF867C}">
                  <a14:compatExt spid="_x0000_s57899"/>
                </a:ext>
                <a:ext uri="{FF2B5EF4-FFF2-40B4-BE49-F238E27FC236}">
                  <a16:creationId xmlns:a16="http://schemas.microsoft.com/office/drawing/2014/main" id="{00000000-0008-0000-0600-00002B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244</xdr:row>
          <xdr:rowOff>85725</xdr:rowOff>
        </xdr:from>
        <xdr:to>
          <xdr:col>6</xdr:col>
          <xdr:colOff>1247775</xdr:colOff>
          <xdr:row>244</xdr:row>
          <xdr:rowOff>304800</xdr:rowOff>
        </xdr:to>
        <xdr:sp macro="" textlink="">
          <xdr:nvSpPr>
            <xdr:cNvPr id="57900" name="Drop Down 556" hidden="1">
              <a:extLst>
                <a:ext uri="{63B3BB69-23CF-44E3-9099-C40C66FF867C}">
                  <a14:compatExt spid="_x0000_s57900"/>
                </a:ext>
                <a:ext uri="{FF2B5EF4-FFF2-40B4-BE49-F238E27FC236}">
                  <a16:creationId xmlns:a16="http://schemas.microsoft.com/office/drawing/2014/main" id="{00000000-0008-0000-0600-00002C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246</xdr:row>
          <xdr:rowOff>85725</xdr:rowOff>
        </xdr:from>
        <xdr:to>
          <xdr:col>6</xdr:col>
          <xdr:colOff>1247775</xdr:colOff>
          <xdr:row>246</xdr:row>
          <xdr:rowOff>304800</xdr:rowOff>
        </xdr:to>
        <xdr:sp macro="" textlink="">
          <xdr:nvSpPr>
            <xdr:cNvPr id="57901" name="Drop Down 557" hidden="1">
              <a:extLst>
                <a:ext uri="{63B3BB69-23CF-44E3-9099-C40C66FF867C}">
                  <a14:compatExt spid="_x0000_s57901"/>
                </a:ext>
                <a:ext uri="{FF2B5EF4-FFF2-40B4-BE49-F238E27FC236}">
                  <a16:creationId xmlns:a16="http://schemas.microsoft.com/office/drawing/2014/main" id="{00000000-0008-0000-0600-00002D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247</xdr:row>
          <xdr:rowOff>85725</xdr:rowOff>
        </xdr:from>
        <xdr:to>
          <xdr:col>6</xdr:col>
          <xdr:colOff>1247775</xdr:colOff>
          <xdr:row>247</xdr:row>
          <xdr:rowOff>304800</xdr:rowOff>
        </xdr:to>
        <xdr:sp macro="" textlink="">
          <xdr:nvSpPr>
            <xdr:cNvPr id="57902" name="Drop Down 558" hidden="1">
              <a:extLst>
                <a:ext uri="{63B3BB69-23CF-44E3-9099-C40C66FF867C}">
                  <a14:compatExt spid="_x0000_s57902"/>
                </a:ext>
                <a:ext uri="{FF2B5EF4-FFF2-40B4-BE49-F238E27FC236}">
                  <a16:creationId xmlns:a16="http://schemas.microsoft.com/office/drawing/2014/main" id="{00000000-0008-0000-0600-00002E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248</xdr:row>
          <xdr:rowOff>85725</xdr:rowOff>
        </xdr:from>
        <xdr:to>
          <xdr:col>6</xdr:col>
          <xdr:colOff>1247775</xdr:colOff>
          <xdr:row>248</xdr:row>
          <xdr:rowOff>304800</xdr:rowOff>
        </xdr:to>
        <xdr:sp macro="" textlink="">
          <xdr:nvSpPr>
            <xdr:cNvPr id="57903" name="Drop Down 559" hidden="1">
              <a:extLst>
                <a:ext uri="{63B3BB69-23CF-44E3-9099-C40C66FF867C}">
                  <a14:compatExt spid="_x0000_s57903"/>
                </a:ext>
                <a:ext uri="{FF2B5EF4-FFF2-40B4-BE49-F238E27FC236}">
                  <a16:creationId xmlns:a16="http://schemas.microsoft.com/office/drawing/2014/main" id="{00000000-0008-0000-0600-00002F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249</xdr:row>
          <xdr:rowOff>85725</xdr:rowOff>
        </xdr:from>
        <xdr:to>
          <xdr:col>6</xdr:col>
          <xdr:colOff>1247775</xdr:colOff>
          <xdr:row>249</xdr:row>
          <xdr:rowOff>304800</xdr:rowOff>
        </xdr:to>
        <xdr:sp macro="" textlink="">
          <xdr:nvSpPr>
            <xdr:cNvPr id="57904" name="Drop Down 560" hidden="1">
              <a:extLst>
                <a:ext uri="{63B3BB69-23CF-44E3-9099-C40C66FF867C}">
                  <a14:compatExt spid="_x0000_s57904"/>
                </a:ext>
                <a:ext uri="{FF2B5EF4-FFF2-40B4-BE49-F238E27FC236}">
                  <a16:creationId xmlns:a16="http://schemas.microsoft.com/office/drawing/2014/main" id="{00000000-0008-0000-0600-000030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250</xdr:row>
          <xdr:rowOff>85725</xdr:rowOff>
        </xdr:from>
        <xdr:to>
          <xdr:col>6</xdr:col>
          <xdr:colOff>1247775</xdr:colOff>
          <xdr:row>250</xdr:row>
          <xdr:rowOff>304800</xdr:rowOff>
        </xdr:to>
        <xdr:sp macro="" textlink="">
          <xdr:nvSpPr>
            <xdr:cNvPr id="57905" name="Drop Down 561" hidden="1">
              <a:extLst>
                <a:ext uri="{63B3BB69-23CF-44E3-9099-C40C66FF867C}">
                  <a14:compatExt spid="_x0000_s57905"/>
                </a:ext>
                <a:ext uri="{FF2B5EF4-FFF2-40B4-BE49-F238E27FC236}">
                  <a16:creationId xmlns:a16="http://schemas.microsoft.com/office/drawing/2014/main" id="{00000000-0008-0000-0600-000031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251</xdr:row>
          <xdr:rowOff>85725</xdr:rowOff>
        </xdr:from>
        <xdr:to>
          <xdr:col>6</xdr:col>
          <xdr:colOff>1247775</xdr:colOff>
          <xdr:row>251</xdr:row>
          <xdr:rowOff>304800</xdr:rowOff>
        </xdr:to>
        <xdr:sp macro="" textlink="">
          <xdr:nvSpPr>
            <xdr:cNvPr id="57906" name="Drop Down 562" hidden="1">
              <a:extLst>
                <a:ext uri="{63B3BB69-23CF-44E3-9099-C40C66FF867C}">
                  <a14:compatExt spid="_x0000_s57906"/>
                </a:ext>
                <a:ext uri="{FF2B5EF4-FFF2-40B4-BE49-F238E27FC236}">
                  <a16:creationId xmlns:a16="http://schemas.microsoft.com/office/drawing/2014/main" id="{00000000-0008-0000-0600-000032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252</xdr:row>
          <xdr:rowOff>85725</xdr:rowOff>
        </xdr:from>
        <xdr:to>
          <xdr:col>6</xdr:col>
          <xdr:colOff>1247775</xdr:colOff>
          <xdr:row>252</xdr:row>
          <xdr:rowOff>304800</xdr:rowOff>
        </xdr:to>
        <xdr:sp macro="" textlink="">
          <xdr:nvSpPr>
            <xdr:cNvPr id="57907" name="Drop Down 563" hidden="1">
              <a:extLst>
                <a:ext uri="{63B3BB69-23CF-44E3-9099-C40C66FF867C}">
                  <a14:compatExt spid="_x0000_s57907"/>
                </a:ext>
                <a:ext uri="{FF2B5EF4-FFF2-40B4-BE49-F238E27FC236}">
                  <a16:creationId xmlns:a16="http://schemas.microsoft.com/office/drawing/2014/main" id="{00000000-0008-0000-0600-000033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254</xdr:row>
          <xdr:rowOff>85725</xdr:rowOff>
        </xdr:from>
        <xdr:to>
          <xdr:col>6</xdr:col>
          <xdr:colOff>1247775</xdr:colOff>
          <xdr:row>254</xdr:row>
          <xdr:rowOff>304800</xdr:rowOff>
        </xdr:to>
        <xdr:sp macro="" textlink="">
          <xdr:nvSpPr>
            <xdr:cNvPr id="57908" name="Drop Down 564" hidden="1">
              <a:extLst>
                <a:ext uri="{63B3BB69-23CF-44E3-9099-C40C66FF867C}">
                  <a14:compatExt spid="_x0000_s57908"/>
                </a:ext>
                <a:ext uri="{FF2B5EF4-FFF2-40B4-BE49-F238E27FC236}">
                  <a16:creationId xmlns:a16="http://schemas.microsoft.com/office/drawing/2014/main" id="{00000000-0008-0000-0600-000034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255</xdr:row>
          <xdr:rowOff>85725</xdr:rowOff>
        </xdr:from>
        <xdr:to>
          <xdr:col>6</xdr:col>
          <xdr:colOff>1247775</xdr:colOff>
          <xdr:row>255</xdr:row>
          <xdr:rowOff>304800</xdr:rowOff>
        </xdr:to>
        <xdr:sp macro="" textlink="">
          <xdr:nvSpPr>
            <xdr:cNvPr id="57909" name="Drop Down 565" hidden="1">
              <a:extLst>
                <a:ext uri="{63B3BB69-23CF-44E3-9099-C40C66FF867C}">
                  <a14:compatExt spid="_x0000_s57909"/>
                </a:ext>
                <a:ext uri="{FF2B5EF4-FFF2-40B4-BE49-F238E27FC236}">
                  <a16:creationId xmlns:a16="http://schemas.microsoft.com/office/drawing/2014/main" id="{00000000-0008-0000-0600-000035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256</xdr:row>
          <xdr:rowOff>85725</xdr:rowOff>
        </xdr:from>
        <xdr:to>
          <xdr:col>6</xdr:col>
          <xdr:colOff>1247775</xdr:colOff>
          <xdr:row>256</xdr:row>
          <xdr:rowOff>304800</xdr:rowOff>
        </xdr:to>
        <xdr:sp macro="" textlink="">
          <xdr:nvSpPr>
            <xdr:cNvPr id="57910" name="Drop Down 566" hidden="1">
              <a:extLst>
                <a:ext uri="{63B3BB69-23CF-44E3-9099-C40C66FF867C}">
                  <a14:compatExt spid="_x0000_s57910"/>
                </a:ext>
                <a:ext uri="{FF2B5EF4-FFF2-40B4-BE49-F238E27FC236}">
                  <a16:creationId xmlns:a16="http://schemas.microsoft.com/office/drawing/2014/main" id="{00000000-0008-0000-0600-000036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259</xdr:row>
          <xdr:rowOff>85725</xdr:rowOff>
        </xdr:from>
        <xdr:to>
          <xdr:col>6</xdr:col>
          <xdr:colOff>1247775</xdr:colOff>
          <xdr:row>259</xdr:row>
          <xdr:rowOff>304800</xdr:rowOff>
        </xdr:to>
        <xdr:sp macro="" textlink="">
          <xdr:nvSpPr>
            <xdr:cNvPr id="57911" name="Drop Down 567" hidden="1">
              <a:extLst>
                <a:ext uri="{63B3BB69-23CF-44E3-9099-C40C66FF867C}">
                  <a14:compatExt spid="_x0000_s57911"/>
                </a:ext>
                <a:ext uri="{FF2B5EF4-FFF2-40B4-BE49-F238E27FC236}">
                  <a16:creationId xmlns:a16="http://schemas.microsoft.com/office/drawing/2014/main" id="{00000000-0008-0000-0600-000037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260</xdr:row>
          <xdr:rowOff>85725</xdr:rowOff>
        </xdr:from>
        <xdr:to>
          <xdr:col>6</xdr:col>
          <xdr:colOff>1247775</xdr:colOff>
          <xdr:row>260</xdr:row>
          <xdr:rowOff>304800</xdr:rowOff>
        </xdr:to>
        <xdr:sp macro="" textlink="">
          <xdr:nvSpPr>
            <xdr:cNvPr id="57912" name="Drop Down 568" hidden="1">
              <a:extLst>
                <a:ext uri="{63B3BB69-23CF-44E3-9099-C40C66FF867C}">
                  <a14:compatExt spid="_x0000_s57912"/>
                </a:ext>
                <a:ext uri="{FF2B5EF4-FFF2-40B4-BE49-F238E27FC236}">
                  <a16:creationId xmlns:a16="http://schemas.microsoft.com/office/drawing/2014/main" id="{00000000-0008-0000-0600-000038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262</xdr:row>
          <xdr:rowOff>85725</xdr:rowOff>
        </xdr:from>
        <xdr:to>
          <xdr:col>6</xdr:col>
          <xdr:colOff>1247775</xdr:colOff>
          <xdr:row>262</xdr:row>
          <xdr:rowOff>304800</xdr:rowOff>
        </xdr:to>
        <xdr:sp macro="" textlink="">
          <xdr:nvSpPr>
            <xdr:cNvPr id="57913" name="Drop Down 569" hidden="1">
              <a:extLst>
                <a:ext uri="{63B3BB69-23CF-44E3-9099-C40C66FF867C}">
                  <a14:compatExt spid="_x0000_s57913"/>
                </a:ext>
                <a:ext uri="{FF2B5EF4-FFF2-40B4-BE49-F238E27FC236}">
                  <a16:creationId xmlns:a16="http://schemas.microsoft.com/office/drawing/2014/main" id="{00000000-0008-0000-0600-000039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263</xdr:row>
          <xdr:rowOff>85725</xdr:rowOff>
        </xdr:from>
        <xdr:to>
          <xdr:col>6</xdr:col>
          <xdr:colOff>1247775</xdr:colOff>
          <xdr:row>263</xdr:row>
          <xdr:rowOff>304800</xdr:rowOff>
        </xdr:to>
        <xdr:sp macro="" textlink="">
          <xdr:nvSpPr>
            <xdr:cNvPr id="57914" name="Drop Down 570" hidden="1">
              <a:extLst>
                <a:ext uri="{63B3BB69-23CF-44E3-9099-C40C66FF867C}">
                  <a14:compatExt spid="_x0000_s57914"/>
                </a:ext>
                <a:ext uri="{FF2B5EF4-FFF2-40B4-BE49-F238E27FC236}">
                  <a16:creationId xmlns:a16="http://schemas.microsoft.com/office/drawing/2014/main" id="{00000000-0008-0000-0600-00003A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265</xdr:row>
          <xdr:rowOff>85725</xdr:rowOff>
        </xdr:from>
        <xdr:to>
          <xdr:col>6</xdr:col>
          <xdr:colOff>1247775</xdr:colOff>
          <xdr:row>265</xdr:row>
          <xdr:rowOff>304800</xdr:rowOff>
        </xdr:to>
        <xdr:sp macro="" textlink="">
          <xdr:nvSpPr>
            <xdr:cNvPr id="57915" name="Drop Down 571" hidden="1">
              <a:extLst>
                <a:ext uri="{63B3BB69-23CF-44E3-9099-C40C66FF867C}">
                  <a14:compatExt spid="_x0000_s57915"/>
                </a:ext>
                <a:ext uri="{FF2B5EF4-FFF2-40B4-BE49-F238E27FC236}">
                  <a16:creationId xmlns:a16="http://schemas.microsoft.com/office/drawing/2014/main" id="{00000000-0008-0000-0600-00003B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266</xdr:row>
          <xdr:rowOff>85725</xdr:rowOff>
        </xdr:from>
        <xdr:to>
          <xdr:col>6</xdr:col>
          <xdr:colOff>1247775</xdr:colOff>
          <xdr:row>266</xdr:row>
          <xdr:rowOff>304800</xdr:rowOff>
        </xdr:to>
        <xdr:sp macro="" textlink="">
          <xdr:nvSpPr>
            <xdr:cNvPr id="57916" name="Drop Down 572" hidden="1">
              <a:extLst>
                <a:ext uri="{63B3BB69-23CF-44E3-9099-C40C66FF867C}">
                  <a14:compatExt spid="_x0000_s57916"/>
                </a:ext>
                <a:ext uri="{FF2B5EF4-FFF2-40B4-BE49-F238E27FC236}">
                  <a16:creationId xmlns:a16="http://schemas.microsoft.com/office/drawing/2014/main" id="{00000000-0008-0000-0600-00003CE2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editAs="oneCell">
    <xdr:from>
      <xdr:col>4</xdr:col>
      <xdr:colOff>171450</xdr:colOff>
      <xdr:row>0</xdr:row>
      <xdr:rowOff>76200</xdr:rowOff>
    </xdr:from>
    <xdr:to>
      <xdr:col>4</xdr:col>
      <xdr:colOff>933450</xdr:colOff>
      <xdr:row>5</xdr:row>
      <xdr:rowOff>19321</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76200"/>
          <a:ext cx="762000" cy="895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6</xdr:col>
          <xdr:colOff>104775</xdr:colOff>
          <xdr:row>129</xdr:row>
          <xdr:rowOff>85725</xdr:rowOff>
        </xdr:from>
        <xdr:to>
          <xdr:col>6</xdr:col>
          <xdr:colOff>1247775</xdr:colOff>
          <xdr:row>129</xdr:row>
          <xdr:rowOff>304800</xdr:rowOff>
        </xdr:to>
        <xdr:sp macro="" textlink="">
          <xdr:nvSpPr>
            <xdr:cNvPr id="58725" name="Drop Down 357" hidden="1">
              <a:extLst>
                <a:ext uri="{63B3BB69-23CF-44E3-9099-C40C66FF867C}">
                  <a14:compatExt spid="_x0000_s58725"/>
                </a:ext>
                <a:ext uri="{FF2B5EF4-FFF2-40B4-BE49-F238E27FC236}">
                  <a16:creationId xmlns:a16="http://schemas.microsoft.com/office/drawing/2014/main" id="{00000000-0008-0000-0700-00006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xdr:row>
          <xdr:rowOff>85725</xdr:rowOff>
        </xdr:from>
        <xdr:to>
          <xdr:col>6</xdr:col>
          <xdr:colOff>1247775</xdr:colOff>
          <xdr:row>8</xdr:row>
          <xdr:rowOff>304800</xdr:rowOff>
        </xdr:to>
        <xdr:sp macro="" textlink="">
          <xdr:nvSpPr>
            <xdr:cNvPr id="58726" name="Drop Down 358" hidden="1">
              <a:extLst>
                <a:ext uri="{63B3BB69-23CF-44E3-9099-C40C66FF867C}">
                  <a14:compatExt spid="_x0000_s58726"/>
                </a:ext>
                <a:ext uri="{FF2B5EF4-FFF2-40B4-BE49-F238E27FC236}">
                  <a16:creationId xmlns:a16="http://schemas.microsoft.com/office/drawing/2014/main" id="{00000000-0008-0000-0700-00006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xdr:row>
          <xdr:rowOff>85725</xdr:rowOff>
        </xdr:from>
        <xdr:to>
          <xdr:col>6</xdr:col>
          <xdr:colOff>1247775</xdr:colOff>
          <xdr:row>9</xdr:row>
          <xdr:rowOff>304800</xdr:rowOff>
        </xdr:to>
        <xdr:sp macro="" textlink="">
          <xdr:nvSpPr>
            <xdr:cNvPr id="58727" name="Drop Down 359" hidden="1">
              <a:extLst>
                <a:ext uri="{63B3BB69-23CF-44E3-9099-C40C66FF867C}">
                  <a14:compatExt spid="_x0000_s58727"/>
                </a:ext>
                <a:ext uri="{FF2B5EF4-FFF2-40B4-BE49-F238E27FC236}">
                  <a16:creationId xmlns:a16="http://schemas.microsoft.com/office/drawing/2014/main" id="{00000000-0008-0000-0700-00006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xdr:row>
          <xdr:rowOff>85725</xdr:rowOff>
        </xdr:from>
        <xdr:to>
          <xdr:col>6</xdr:col>
          <xdr:colOff>1247775</xdr:colOff>
          <xdr:row>10</xdr:row>
          <xdr:rowOff>304800</xdr:rowOff>
        </xdr:to>
        <xdr:sp macro="" textlink="">
          <xdr:nvSpPr>
            <xdr:cNvPr id="58728" name="Drop Down 360" hidden="1">
              <a:extLst>
                <a:ext uri="{63B3BB69-23CF-44E3-9099-C40C66FF867C}">
                  <a14:compatExt spid="_x0000_s58728"/>
                </a:ext>
                <a:ext uri="{FF2B5EF4-FFF2-40B4-BE49-F238E27FC236}">
                  <a16:creationId xmlns:a16="http://schemas.microsoft.com/office/drawing/2014/main" id="{00000000-0008-0000-0700-00006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xdr:row>
          <xdr:rowOff>85725</xdr:rowOff>
        </xdr:from>
        <xdr:to>
          <xdr:col>6</xdr:col>
          <xdr:colOff>1247775</xdr:colOff>
          <xdr:row>11</xdr:row>
          <xdr:rowOff>304800</xdr:rowOff>
        </xdr:to>
        <xdr:sp macro="" textlink="">
          <xdr:nvSpPr>
            <xdr:cNvPr id="58729" name="Drop Down 361" hidden="1">
              <a:extLst>
                <a:ext uri="{63B3BB69-23CF-44E3-9099-C40C66FF867C}">
                  <a14:compatExt spid="_x0000_s58729"/>
                </a:ext>
                <a:ext uri="{FF2B5EF4-FFF2-40B4-BE49-F238E27FC236}">
                  <a16:creationId xmlns:a16="http://schemas.microsoft.com/office/drawing/2014/main" id="{00000000-0008-0000-0700-00006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xdr:row>
          <xdr:rowOff>85725</xdr:rowOff>
        </xdr:from>
        <xdr:to>
          <xdr:col>6</xdr:col>
          <xdr:colOff>1247775</xdr:colOff>
          <xdr:row>12</xdr:row>
          <xdr:rowOff>304800</xdr:rowOff>
        </xdr:to>
        <xdr:sp macro="" textlink="">
          <xdr:nvSpPr>
            <xdr:cNvPr id="58730" name="Drop Down 362" hidden="1">
              <a:extLst>
                <a:ext uri="{63B3BB69-23CF-44E3-9099-C40C66FF867C}">
                  <a14:compatExt spid="_x0000_s58730"/>
                </a:ext>
                <a:ext uri="{FF2B5EF4-FFF2-40B4-BE49-F238E27FC236}">
                  <a16:creationId xmlns:a16="http://schemas.microsoft.com/office/drawing/2014/main" id="{00000000-0008-0000-0700-00006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13</xdr:row>
          <xdr:rowOff>85725</xdr:rowOff>
        </xdr:from>
        <xdr:to>
          <xdr:col>6</xdr:col>
          <xdr:colOff>1247775</xdr:colOff>
          <xdr:row>13</xdr:row>
          <xdr:rowOff>304800</xdr:rowOff>
        </xdr:to>
        <xdr:sp macro="" textlink="">
          <xdr:nvSpPr>
            <xdr:cNvPr id="58731" name="Drop Down 363" hidden="1">
              <a:extLst>
                <a:ext uri="{63B3BB69-23CF-44E3-9099-C40C66FF867C}">
                  <a14:compatExt spid="_x0000_s58731"/>
                </a:ext>
                <a:ext uri="{FF2B5EF4-FFF2-40B4-BE49-F238E27FC236}">
                  <a16:creationId xmlns:a16="http://schemas.microsoft.com/office/drawing/2014/main" id="{00000000-0008-0000-0700-00006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14</xdr:row>
          <xdr:rowOff>85725</xdr:rowOff>
        </xdr:from>
        <xdr:to>
          <xdr:col>6</xdr:col>
          <xdr:colOff>1247775</xdr:colOff>
          <xdr:row>14</xdr:row>
          <xdr:rowOff>304800</xdr:rowOff>
        </xdr:to>
        <xdr:sp macro="" textlink="">
          <xdr:nvSpPr>
            <xdr:cNvPr id="58732" name="Drop Down 364" hidden="1">
              <a:extLst>
                <a:ext uri="{63B3BB69-23CF-44E3-9099-C40C66FF867C}">
                  <a14:compatExt spid="_x0000_s58732"/>
                </a:ext>
                <a:ext uri="{FF2B5EF4-FFF2-40B4-BE49-F238E27FC236}">
                  <a16:creationId xmlns:a16="http://schemas.microsoft.com/office/drawing/2014/main" id="{00000000-0008-0000-0700-00006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15</xdr:row>
          <xdr:rowOff>85725</xdr:rowOff>
        </xdr:from>
        <xdr:to>
          <xdr:col>6</xdr:col>
          <xdr:colOff>1247775</xdr:colOff>
          <xdr:row>15</xdr:row>
          <xdr:rowOff>304800</xdr:rowOff>
        </xdr:to>
        <xdr:sp macro="" textlink="">
          <xdr:nvSpPr>
            <xdr:cNvPr id="58733" name="Drop Down 365" hidden="1">
              <a:extLst>
                <a:ext uri="{63B3BB69-23CF-44E3-9099-C40C66FF867C}">
                  <a14:compatExt spid="_x0000_s58733"/>
                </a:ext>
                <a:ext uri="{FF2B5EF4-FFF2-40B4-BE49-F238E27FC236}">
                  <a16:creationId xmlns:a16="http://schemas.microsoft.com/office/drawing/2014/main" id="{00000000-0008-0000-0700-00006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16</xdr:row>
          <xdr:rowOff>85725</xdr:rowOff>
        </xdr:from>
        <xdr:to>
          <xdr:col>6</xdr:col>
          <xdr:colOff>1247775</xdr:colOff>
          <xdr:row>16</xdr:row>
          <xdr:rowOff>304800</xdr:rowOff>
        </xdr:to>
        <xdr:sp macro="" textlink="">
          <xdr:nvSpPr>
            <xdr:cNvPr id="58734" name="Drop Down 366" hidden="1">
              <a:extLst>
                <a:ext uri="{63B3BB69-23CF-44E3-9099-C40C66FF867C}">
                  <a14:compatExt spid="_x0000_s58734"/>
                </a:ext>
                <a:ext uri="{FF2B5EF4-FFF2-40B4-BE49-F238E27FC236}">
                  <a16:creationId xmlns:a16="http://schemas.microsoft.com/office/drawing/2014/main" id="{00000000-0008-0000-0700-00006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17</xdr:row>
          <xdr:rowOff>85725</xdr:rowOff>
        </xdr:from>
        <xdr:to>
          <xdr:col>6</xdr:col>
          <xdr:colOff>1247775</xdr:colOff>
          <xdr:row>17</xdr:row>
          <xdr:rowOff>304800</xdr:rowOff>
        </xdr:to>
        <xdr:sp macro="" textlink="">
          <xdr:nvSpPr>
            <xdr:cNvPr id="58735" name="Drop Down 367" hidden="1">
              <a:extLst>
                <a:ext uri="{63B3BB69-23CF-44E3-9099-C40C66FF867C}">
                  <a14:compatExt spid="_x0000_s58735"/>
                </a:ext>
                <a:ext uri="{FF2B5EF4-FFF2-40B4-BE49-F238E27FC236}">
                  <a16:creationId xmlns:a16="http://schemas.microsoft.com/office/drawing/2014/main" id="{00000000-0008-0000-0700-00006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18</xdr:row>
          <xdr:rowOff>85725</xdr:rowOff>
        </xdr:from>
        <xdr:to>
          <xdr:col>6</xdr:col>
          <xdr:colOff>1247775</xdr:colOff>
          <xdr:row>18</xdr:row>
          <xdr:rowOff>304800</xdr:rowOff>
        </xdr:to>
        <xdr:sp macro="" textlink="">
          <xdr:nvSpPr>
            <xdr:cNvPr id="58736" name="Drop Down 368" hidden="1">
              <a:extLst>
                <a:ext uri="{63B3BB69-23CF-44E3-9099-C40C66FF867C}">
                  <a14:compatExt spid="_x0000_s58736"/>
                </a:ext>
                <a:ext uri="{FF2B5EF4-FFF2-40B4-BE49-F238E27FC236}">
                  <a16:creationId xmlns:a16="http://schemas.microsoft.com/office/drawing/2014/main" id="{00000000-0008-0000-0700-00007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20</xdr:row>
          <xdr:rowOff>85725</xdr:rowOff>
        </xdr:from>
        <xdr:to>
          <xdr:col>6</xdr:col>
          <xdr:colOff>1247775</xdr:colOff>
          <xdr:row>20</xdr:row>
          <xdr:rowOff>304800</xdr:rowOff>
        </xdr:to>
        <xdr:sp macro="" textlink="">
          <xdr:nvSpPr>
            <xdr:cNvPr id="58737" name="Drop Down 369" hidden="1">
              <a:extLst>
                <a:ext uri="{63B3BB69-23CF-44E3-9099-C40C66FF867C}">
                  <a14:compatExt spid="_x0000_s58737"/>
                </a:ext>
                <a:ext uri="{FF2B5EF4-FFF2-40B4-BE49-F238E27FC236}">
                  <a16:creationId xmlns:a16="http://schemas.microsoft.com/office/drawing/2014/main" id="{00000000-0008-0000-0700-00007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27</xdr:row>
          <xdr:rowOff>85725</xdr:rowOff>
        </xdr:from>
        <xdr:to>
          <xdr:col>6</xdr:col>
          <xdr:colOff>1247775</xdr:colOff>
          <xdr:row>27</xdr:row>
          <xdr:rowOff>304800</xdr:rowOff>
        </xdr:to>
        <xdr:sp macro="" textlink="">
          <xdr:nvSpPr>
            <xdr:cNvPr id="58738" name="Drop Down 370" hidden="1">
              <a:extLst>
                <a:ext uri="{63B3BB69-23CF-44E3-9099-C40C66FF867C}">
                  <a14:compatExt spid="_x0000_s58738"/>
                </a:ext>
                <a:ext uri="{FF2B5EF4-FFF2-40B4-BE49-F238E27FC236}">
                  <a16:creationId xmlns:a16="http://schemas.microsoft.com/office/drawing/2014/main" id="{00000000-0008-0000-0700-00007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28</xdr:row>
          <xdr:rowOff>85725</xdr:rowOff>
        </xdr:from>
        <xdr:to>
          <xdr:col>6</xdr:col>
          <xdr:colOff>1247775</xdr:colOff>
          <xdr:row>28</xdr:row>
          <xdr:rowOff>304800</xdr:rowOff>
        </xdr:to>
        <xdr:sp macro="" textlink="">
          <xdr:nvSpPr>
            <xdr:cNvPr id="58739" name="Drop Down 371" hidden="1">
              <a:extLst>
                <a:ext uri="{63B3BB69-23CF-44E3-9099-C40C66FF867C}">
                  <a14:compatExt spid="_x0000_s58739"/>
                </a:ext>
                <a:ext uri="{FF2B5EF4-FFF2-40B4-BE49-F238E27FC236}">
                  <a16:creationId xmlns:a16="http://schemas.microsoft.com/office/drawing/2014/main" id="{00000000-0008-0000-0700-00007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33</xdr:row>
          <xdr:rowOff>85725</xdr:rowOff>
        </xdr:from>
        <xdr:to>
          <xdr:col>6</xdr:col>
          <xdr:colOff>1247775</xdr:colOff>
          <xdr:row>33</xdr:row>
          <xdr:rowOff>304800</xdr:rowOff>
        </xdr:to>
        <xdr:sp macro="" textlink="">
          <xdr:nvSpPr>
            <xdr:cNvPr id="58740" name="Drop Down 372" hidden="1">
              <a:extLst>
                <a:ext uri="{63B3BB69-23CF-44E3-9099-C40C66FF867C}">
                  <a14:compatExt spid="_x0000_s58740"/>
                </a:ext>
                <a:ext uri="{FF2B5EF4-FFF2-40B4-BE49-F238E27FC236}">
                  <a16:creationId xmlns:a16="http://schemas.microsoft.com/office/drawing/2014/main" id="{00000000-0008-0000-0700-00007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34</xdr:row>
          <xdr:rowOff>85725</xdr:rowOff>
        </xdr:from>
        <xdr:to>
          <xdr:col>6</xdr:col>
          <xdr:colOff>1247775</xdr:colOff>
          <xdr:row>34</xdr:row>
          <xdr:rowOff>304800</xdr:rowOff>
        </xdr:to>
        <xdr:sp macro="" textlink="">
          <xdr:nvSpPr>
            <xdr:cNvPr id="58741" name="Drop Down 373" hidden="1">
              <a:extLst>
                <a:ext uri="{63B3BB69-23CF-44E3-9099-C40C66FF867C}">
                  <a14:compatExt spid="_x0000_s58741"/>
                </a:ext>
                <a:ext uri="{FF2B5EF4-FFF2-40B4-BE49-F238E27FC236}">
                  <a16:creationId xmlns:a16="http://schemas.microsoft.com/office/drawing/2014/main" id="{00000000-0008-0000-0700-00007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36</xdr:row>
          <xdr:rowOff>85725</xdr:rowOff>
        </xdr:from>
        <xdr:to>
          <xdr:col>6</xdr:col>
          <xdr:colOff>1247775</xdr:colOff>
          <xdr:row>36</xdr:row>
          <xdr:rowOff>304800</xdr:rowOff>
        </xdr:to>
        <xdr:sp macro="" textlink="">
          <xdr:nvSpPr>
            <xdr:cNvPr id="58742" name="Drop Down 374" hidden="1">
              <a:extLst>
                <a:ext uri="{63B3BB69-23CF-44E3-9099-C40C66FF867C}">
                  <a14:compatExt spid="_x0000_s58742"/>
                </a:ext>
                <a:ext uri="{FF2B5EF4-FFF2-40B4-BE49-F238E27FC236}">
                  <a16:creationId xmlns:a16="http://schemas.microsoft.com/office/drawing/2014/main" id="{00000000-0008-0000-0700-00007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37</xdr:row>
          <xdr:rowOff>85725</xdr:rowOff>
        </xdr:from>
        <xdr:to>
          <xdr:col>6</xdr:col>
          <xdr:colOff>1247775</xdr:colOff>
          <xdr:row>37</xdr:row>
          <xdr:rowOff>304800</xdr:rowOff>
        </xdr:to>
        <xdr:sp macro="" textlink="">
          <xdr:nvSpPr>
            <xdr:cNvPr id="58743" name="Drop Down 375" hidden="1">
              <a:extLst>
                <a:ext uri="{63B3BB69-23CF-44E3-9099-C40C66FF867C}">
                  <a14:compatExt spid="_x0000_s58743"/>
                </a:ext>
                <a:ext uri="{FF2B5EF4-FFF2-40B4-BE49-F238E27FC236}">
                  <a16:creationId xmlns:a16="http://schemas.microsoft.com/office/drawing/2014/main" id="{00000000-0008-0000-0700-00007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54</xdr:row>
          <xdr:rowOff>85725</xdr:rowOff>
        </xdr:from>
        <xdr:to>
          <xdr:col>6</xdr:col>
          <xdr:colOff>1247775</xdr:colOff>
          <xdr:row>54</xdr:row>
          <xdr:rowOff>304800</xdr:rowOff>
        </xdr:to>
        <xdr:sp macro="" textlink="">
          <xdr:nvSpPr>
            <xdr:cNvPr id="58744" name="Drop Down 376" hidden="1">
              <a:extLst>
                <a:ext uri="{63B3BB69-23CF-44E3-9099-C40C66FF867C}">
                  <a14:compatExt spid="_x0000_s58744"/>
                </a:ext>
                <a:ext uri="{FF2B5EF4-FFF2-40B4-BE49-F238E27FC236}">
                  <a16:creationId xmlns:a16="http://schemas.microsoft.com/office/drawing/2014/main" id="{00000000-0008-0000-0700-00007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55</xdr:row>
          <xdr:rowOff>85725</xdr:rowOff>
        </xdr:from>
        <xdr:to>
          <xdr:col>6</xdr:col>
          <xdr:colOff>1247775</xdr:colOff>
          <xdr:row>55</xdr:row>
          <xdr:rowOff>304800</xdr:rowOff>
        </xdr:to>
        <xdr:sp macro="" textlink="">
          <xdr:nvSpPr>
            <xdr:cNvPr id="58745" name="Drop Down 377" hidden="1">
              <a:extLst>
                <a:ext uri="{63B3BB69-23CF-44E3-9099-C40C66FF867C}">
                  <a14:compatExt spid="_x0000_s58745"/>
                </a:ext>
                <a:ext uri="{FF2B5EF4-FFF2-40B4-BE49-F238E27FC236}">
                  <a16:creationId xmlns:a16="http://schemas.microsoft.com/office/drawing/2014/main" id="{00000000-0008-0000-0700-00007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56</xdr:row>
          <xdr:rowOff>85725</xdr:rowOff>
        </xdr:from>
        <xdr:to>
          <xdr:col>6</xdr:col>
          <xdr:colOff>1247775</xdr:colOff>
          <xdr:row>56</xdr:row>
          <xdr:rowOff>304800</xdr:rowOff>
        </xdr:to>
        <xdr:sp macro="" textlink="">
          <xdr:nvSpPr>
            <xdr:cNvPr id="58746" name="Drop Down 378" hidden="1">
              <a:extLst>
                <a:ext uri="{63B3BB69-23CF-44E3-9099-C40C66FF867C}">
                  <a14:compatExt spid="_x0000_s58746"/>
                </a:ext>
                <a:ext uri="{FF2B5EF4-FFF2-40B4-BE49-F238E27FC236}">
                  <a16:creationId xmlns:a16="http://schemas.microsoft.com/office/drawing/2014/main" id="{00000000-0008-0000-0700-00007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58</xdr:row>
          <xdr:rowOff>85725</xdr:rowOff>
        </xdr:from>
        <xdr:to>
          <xdr:col>6</xdr:col>
          <xdr:colOff>1247775</xdr:colOff>
          <xdr:row>58</xdr:row>
          <xdr:rowOff>304800</xdr:rowOff>
        </xdr:to>
        <xdr:sp macro="" textlink="">
          <xdr:nvSpPr>
            <xdr:cNvPr id="58747" name="Drop Down 379" hidden="1">
              <a:extLst>
                <a:ext uri="{63B3BB69-23CF-44E3-9099-C40C66FF867C}">
                  <a14:compatExt spid="_x0000_s58747"/>
                </a:ext>
                <a:ext uri="{FF2B5EF4-FFF2-40B4-BE49-F238E27FC236}">
                  <a16:creationId xmlns:a16="http://schemas.microsoft.com/office/drawing/2014/main" id="{00000000-0008-0000-0700-00007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70</xdr:row>
          <xdr:rowOff>85725</xdr:rowOff>
        </xdr:from>
        <xdr:to>
          <xdr:col>6</xdr:col>
          <xdr:colOff>1247775</xdr:colOff>
          <xdr:row>70</xdr:row>
          <xdr:rowOff>304800</xdr:rowOff>
        </xdr:to>
        <xdr:sp macro="" textlink="">
          <xdr:nvSpPr>
            <xdr:cNvPr id="58748" name="Drop Down 380" hidden="1">
              <a:extLst>
                <a:ext uri="{63B3BB69-23CF-44E3-9099-C40C66FF867C}">
                  <a14:compatExt spid="_x0000_s58748"/>
                </a:ext>
                <a:ext uri="{FF2B5EF4-FFF2-40B4-BE49-F238E27FC236}">
                  <a16:creationId xmlns:a16="http://schemas.microsoft.com/office/drawing/2014/main" id="{00000000-0008-0000-0700-00007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83</xdr:row>
          <xdr:rowOff>85725</xdr:rowOff>
        </xdr:from>
        <xdr:to>
          <xdr:col>6</xdr:col>
          <xdr:colOff>1247775</xdr:colOff>
          <xdr:row>83</xdr:row>
          <xdr:rowOff>304800</xdr:rowOff>
        </xdr:to>
        <xdr:sp macro="" textlink="">
          <xdr:nvSpPr>
            <xdr:cNvPr id="58749" name="Drop Down 381" hidden="1">
              <a:extLst>
                <a:ext uri="{63B3BB69-23CF-44E3-9099-C40C66FF867C}">
                  <a14:compatExt spid="_x0000_s58749"/>
                </a:ext>
                <a:ext uri="{FF2B5EF4-FFF2-40B4-BE49-F238E27FC236}">
                  <a16:creationId xmlns:a16="http://schemas.microsoft.com/office/drawing/2014/main" id="{00000000-0008-0000-0700-00007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90</xdr:row>
          <xdr:rowOff>85725</xdr:rowOff>
        </xdr:from>
        <xdr:to>
          <xdr:col>6</xdr:col>
          <xdr:colOff>1247775</xdr:colOff>
          <xdr:row>90</xdr:row>
          <xdr:rowOff>304800</xdr:rowOff>
        </xdr:to>
        <xdr:sp macro="" textlink="">
          <xdr:nvSpPr>
            <xdr:cNvPr id="58750" name="Drop Down 382" hidden="1">
              <a:extLst>
                <a:ext uri="{63B3BB69-23CF-44E3-9099-C40C66FF867C}">
                  <a14:compatExt spid="_x0000_s58750"/>
                </a:ext>
                <a:ext uri="{FF2B5EF4-FFF2-40B4-BE49-F238E27FC236}">
                  <a16:creationId xmlns:a16="http://schemas.microsoft.com/office/drawing/2014/main" id="{00000000-0008-0000-0700-00007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91</xdr:row>
          <xdr:rowOff>85725</xdr:rowOff>
        </xdr:from>
        <xdr:to>
          <xdr:col>6</xdr:col>
          <xdr:colOff>1247775</xdr:colOff>
          <xdr:row>91</xdr:row>
          <xdr:rowOff>304800</xdr:rowOff>
        </xdr:to>
        <xdr:sp macro="" textlink="">
          <xdr:nvSpPr>
            <xdr:cNvPr id="58751" name="Drop Down 383" hidden="1">
              <a:extLst>
                <a:ext uri="{63B3BB69-23CF-44E3-9099-C40C66FF867C}">
                  <a14:compatExt spid="_x0000_s58751"/>
                </a:ext>
                <a:ext uri="{FF2B5EF4-FFF2-40B4-BE49-F238E27FC236}">
                  <a16:creationId xmlns:a16="http://schemas.microsoft.com/office/drawing/2014/main" id="{00000000-0008-0000-0700-00007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103</xdr:row>
          <xdr:rowOff>85725</xdr:rowOff>
        </xdr:from>
        <xdr:to>
          <xdr:col>6</xdr:col>
          <xdr:colOff>1247775</xdr:colOff>
          <xdr:row>103</xdr:row>
          <xdr:rowOff>304800</xdr:rowOff>
        </xdr:to>
        <xdr:sp macro="" textlink="">
          <xdr:nvSpPr>
            <xdr:cNvPr id="58752" name="Drop Down 384" hidden="1">
              <a:extLst>
                <a:ext uri="{63B3BB69-23CF-44E3-9099-C40C66FF867C}">
                  <a14:compatExt spid="_x0000_s58752"/>
                </a:ext>
                <a:ext uri="{FF2B5EF4-FFF2-40B4-BE49-F238E27FC236}">
                  <a16:creationId xmlns:a16="http://schemas.microsoft.com/office/drawing/2014/main" id="{00000000-0008-0000-0700-00008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105</xdr:row>
          <xdr:rowOff>85725</xdr:rowOff>
        </xdr:from>
        <xdr:to>
          <xdr:col>6</xdr:col>
          <xdr:colOff>1247775</xdr:colOff>
          <xdr:row>105</xdr:row>
          <xdr:rowOff>304800</xdr:rowOff>
        </xdr:to>
        <xdr:sp macro="" textlink="">
          <xdr:nvSpPr>
            <xdr:cNvPr id="58753" name="Drop Down 385" hidden="1">
              <a:extLst>
                <a:ext uri="{63B3BB69-23CF-44E3-9099-C40C66FF867C}">
                  <a14:compatExt spid="_x0000_s58753"/>
                </a:ext>
                <a:ext uri="{FF2B5EF4-FFF2-40B4-BE49-F238E27FC236}">
                  <a16:creationId xmlns:a16="http://schemas.microsoft.com/office/drawing/2014/main" id="{00000000-0008-0000-0700-00008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106</xdr:row>
          <xdr:rowOff>85725</xdr:rowOff>
        </xdr:from>
        <xdr:to>
          <xdr:col>6</xdr:col>
          <xdr:colOff>1247775</xdr:colOff>
          <xdr:row>106</xdr:row>
          <xdr:rowOff>304800</xdr:rowOff>
        </xdr:to>
        <xdr:sp macro="" textlink="">
          <xdr:nvSpPr>
            <xdr:cNvPr id="58754" name="Drop Down 386" hidden="1">
              <a:extLst>
                <a:ext uri="{63B3BB69-23CF-44E3-9099-C40C66FF867C}">
                  <a14:compatExt spid="_x0000_s58754"/>
                </a:ext>
                <a:ext uri="{FF2B5EF4-FFF2-40B4-BE49-F238E27FC236}">
                  <a16:creationId xmlns:a16="http://schemas.microsoft.com/office/drawing/2014/main" id="{00000000-0008-0000-0700-00008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116</xdr:row>
          <xdr:rowOff>85725</xdr:rowOff>
        </xdr:from>
        <xdr:to>
          <xdr:col>6</xdr:col>
          <xdr:colOff>1247775</xdr:colOff>
          <xdr:row>116</xdr:row>
          <xdr:rowOff>304800</xdr:rowOff>
        </xdr:to>
        <xdr:sp macro="" textlink="">
          <xdr:nvSpPr>
            <xdr:cNvPr id="58755" name="Drop Down 387" hidden="1">
              <a:extLst>
                <a:ext uri="{63B3BB69-23CF-44E3-9099-C40C66FF867C}">
                  <a14:compatExt spid="_x0000_s58755"/>
                </a:ext>
                <a:ext uri="{FF2B5EF4-FFF2-40B4-BE49-F238E27FC236}">
                  <a16:creationId xmlns:a16="http://schemas.microsoft.com/office/drawing/2014/main" id="{00000000-0008-0000-0700-00008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119</xdr:row>
          <xdr:rowOff>85725</xdr:rowOff>
        </xdr:from>
        <xdr:to>
          <xdr:col>6</xdr:col>
          <xdr:colOff>1247775</xdr:colOff>
          <xdr:row>119</xdr:row>
          <xdr:rowOff>304800</xdr:rowOff>
        </xdr:to>
        <xdr:sp macro="" textlink="">
          <xdr:nvSpPr>
            <xdr:cNvPr id="58756" name="Drop Down 388" hidden="1">
              <a:extLst>
                <a:ext uri="{63B3BB69-23CF-44E3-9099-C40C66FF867C}">
                  <a14:compatExt spid="_x0000_s58756"/>
                </a:ext>
                <a:ext uri="{FF2B5EF4-FFF2-40B4-BE49-F238E27FC236}">
                  <a16:creationId xmlns:a16="http://schemas.microsoft.com/office/drawing/2014/main" id="{00000000-0008-0000-0700-00008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22</xdr:row>
          <xdr:rowOff>85725</xdr:rowOff>
        </xdr:from>
        <xdr:to>
          <xdr:col>6</xdr:col>
          <xdr:colOff>1247775</xdr:colOff>
          <xdr:row>22</xdr:row>
          <xdr:rowOff>304800</xdr:rowOff>
        </xdr:to>
        <xdr:sp macro="" textlink="">
          <xdr:nvSpPr>
            <xdr:cNvPr id="58757" name="Drop Down 389" hidden="1">
              <a:extLst>
                <a:ext uri="{63B3BB69-23CF-44E3-9099-C40C66FF867C}">
                  <a14:compatExt spid="_x0000_s58757"/>
                </a:ext>
                <a:ext uri="{FF2B5EF4-FFF2-40B4-BE49-F238E27FC236}">
                  <a16:creationId xmlns:a16="http://schemas.microsoft.com/office/drawing/2014/main" id="{00000000-0008-0000-0700-00008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23</xdr:row>
          <xdr:rowOff>85725</xdr:rowOff>
        </xdr:from>
        <xdr:to>
          <xdr:col>6</xdr:col>
          <xdr:colOff>1247775</xdr:colOff>
          <xdr:row>23</xdr:row>
          <xdr:rowOff>304800</xdr:rowOff>
        </xdr:to>
        <xdr:sp macro="" textlink="">
          <xdr:nvSpPr>
            <xdr:cNvPr id="58758" name="Drop Down 390" hidden="1">
              <a:extLst>
                <a:ext uri="{63B3BB69-23CF-44E3-9099-C40C66FF867C}">
                  <a14:compatExt spid="_x0000_s58758"/>
                </a:ext>
                <a:ext uri="{FF2B5EF4-FFF2-40B4-BE49-F238E27FC236}">
                  <a16:creationId xmlns:a16="http://schemas.microsoft.com/office/drawing/2014/main" id="{00000000-0008-0000-0700-00008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24</xdr:row>
          <xdr:rowOff>85725</xdr:rowOff>
        </xdr:from>
        <xdr:to>
          <xdr:col>6</xdr:col>
          <xdr:colOff>1247775</xdr:colOff>
          <xdr:row>24</xdr:row>
          <xdr:rowOff>304800</xdr:rowOff>
        </xdr:to>
        <xdr:sp macro="" textlink="">
          <xdr:nvSpPr>
            <xdr:cNvPr id="58759" name="Drop Down 391" hidden="1">
              <a:extLst>
                <a:ext uri="{63B3BB69-23CF-44E3-9099-C40C66FF867C}">
                  <a14:compatExt spid="_x0000_s58759"/>
                </a:ext>
                <a:ext uri="{FF2B5EF4-FFF2-40B4-BE49-F238E27FC236}">
                  <a16:creationId xmlns:a16="http://schemas.microsoft.com/office/drawing/2014/main" id="{00000000-0008-0000-0700-00008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25</xdr:row>
          <xdr:rowOff>85725</xdr:rowOff>
        </xdr:from>
        <xdr:to>
          <xdr:col>6</xdr:col>
          <xdr:colOff>1247775</xdr:colOff>
          <xdr:row>25</xdr:row>
          <xdr:rowOff>304800</xdr:rowOff>
        </xdr:to>
        <xdr:sp macro="" textlink="">
          <xdr:nvSpPr>
            <xdr:cNvPr id="58760" name="Drop Down 392" hidden="1">
              <a:extLst>
                <a:ext uri="{63B3BB69-23CF-44E3-9099-C40C66FF867C}">
                  <a14:compatExt spid="_x0000_s58760"/>
                </a:ext>
                <a:ext uri="{FF2B5EF4-FFF2-40B4-BE49-F238E27FC236}">
                  <a16:creationId xmlns:a16="http://schemas.microsoft.com/office/drawing/2014/main" id="{00000000-0008-0000-0700-00008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26</xdr:row>
          <xdr:rowOff>85725</xdr:rowOff>
        </xdr:from>
        <xdr:to>
          <xdr:col>6</xdr:col>
          <xdr:colOff>1247775</xdr:colOff>
          <xdr:row>26</xdr:row>
          <xdr:rowOff>304800</xdr:rowOff>
        </xdr:to>
        <xdr:sp macro="" textlink="">
          <xdr:nvSpPr>
            <xdr:cNvPr id="58761" name="Drop Down 393" hidden="1">
              <a:extLst>
                <a:ext uri="{63B3BB69-23CF-44E3-9099-C40C66FF867C}">
                  <a14:compatExt spid="_x0000_s58761"/>
                </a:ext>
                <a:ext uri="{FF2B5EF4-FFF2-40B4-BE49-F238E27FC236}">
                  <a16:creationId xmlns:a16="http://schemas.microsoft.com/office/drawing/2014/main" id="{00000000-0008-0000-0700-00008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30</xdr:row>
          <xdr:rowOff>85725</xdr:rowOff>
        </xdr:from>
        <xdr:to>
          <xdr:col>6</xdr:col>
          <xdr:colOff>1247775</xdr:colOff>
          <xdr:row>30</xdr:row>
          <xdr:rowOff>304800</xdr:rowOff>
        </xdr:to>
        <xdr:sp macro="" textlink="">
          <xdr:nvSpPr>
            <xdr:cNvPr id="58762" name="Drop Down 394" hidden="1">
              <a:extLst>
                <a:ext uri="{63B3BB69-23CF-44E3-9099-C40C66FF867C}">
                  <a14:compatExt spid="_x0000_s58762"/>
                </a:ext>
                <a:ext uri="{FF2B5EF4-FFF2-40B4-BE49-F238E27FC236}">
                  <a16:creationId xmlns:a16="http://schemas.microsoft.com/office/drawing/2014/main" id="{00000000-0008-0000-0700-00008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31</xdr:row>
          <xdr:rowOff>85725</xdr:rowOff>
        </xdr:from>
        <xdr:to>
          <xdr:col>6</xdr:col>
          <xdr:colOff>1247775</xdr:colOff>
          <xdr:row>31</xdr:row>
          <xdr:rowOff>304800</xdr:rowOff>
        </xdr:to>
        <xdr:sp macro="" textlink="">
          <xdr:nvSpPr>
            <xdr:cNvPr id="58763" name="Drop Down 395" hidden="1">
              <a:extLst>
                <a:ext uri="{63B3BB69-23CF-44E3-9099-C40C66FF867C}">
                  <a14:compatExt spid="_x0000_s58763"/>
                </a:ext>
                <a:ext uri="{FF2B5EF4-FFF2-40B4-BE49-F238E27FC236}">
                  <a16:creationId xmlns:a16="http://schemas.microsoft.com/office/drawing/2014/main" id="{00000000-0008-0000-0700-00008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32</xdr:row>
          <xdr:rowOff>85725</xdr:rowOff>
        </xdr:from>
        <xdr:to>
          <xdr:col>6</xdr:col>
          <xdr:colOff>1247775</xdr:colOff>
          <xdr:row>32</xdr:row>
          <xdr:rowOff>304800</xdr:rowOff>
        </xdr:to>
        <xdr:sp macro="" textlink="">
          <xdr:nvSpPr>
            <xdr:cNvPr id="58764" name="Drop Down 396" hidden="1">
              <a:extLst>
                <a:ext uri="{63B3BB69-23CF-44E3-9099-C40C66FF867C}">
                  <a14:compatExt spid="_x0000_s58764"/>
                </a:ext>
                <a:ext uri="{FF2B5EF4-FFF2-40B4-BE49-F238E27FC236}">
                  <a16:creationId xmlns:a16="http://schemas.microsoft.com/office/drawing/2014/main" id="{00000000-0008-0000-0700-00008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39</xdr:row>
          <xdr:rowOff>85725</xdr:rowOff>
        </xdr:from>
        <xdr:to>
          <xdr:col>6</xdr:col>
          <xdr:colOff>1247775</xdr:colOff>
          <xdr:row>39</xdr:row>
          <xdr:rowOff>304800</xdr:rowOff>
        </xdr:to>
        <xdr:sp macro="" textlink="">
          <xdr:nvSpPr>
            <xdr:cNvPr id="58765" name="Drop Down 397" hidden="1">
              <a:extLst>
                <a:ext uri="{63B3BB69-23CF-44E3-9099-C40C66FF867C}">
                  <a14:compatExt spid="_x0000_s58765"/>
                </a:ext>
                <a:ext uri="{FF2B5EF4-FFF2-40B4-BE49-F238E27FC236}">
                  <a16:creationId xmlns:a16="http://schemas.microsoft.com/office/drawing/2014/main" id="{00000000-0008-0000-0700-00008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40</xdr:row>
          <xdr:rowOff>85725</xdr:rowOff>
        </xdr:from>
        <xdr:to>
          <xdr:col>6</xdr:col>
          <xdr:colOff>1247775</xdr:colOff>
          <xdr:row>40</xdr:row>
          <xdr:rowOff>304800</xdr:rowOff>
        </xdr:to>
        <xdr:sp macro="" textlink="">
          <xdr:nvSpPr>
            <xdr:cNvPr id="58766" name="Drop Down 398" hidden="1">
              <a:extLst>
                <a:ext uri="{63B3BB69-23CF-44E3-9099-C40C66FF867C}">
                  <a14:compatExt spid="_x0000_s58766"/>
                </a:ext>
                <a:ext uri="{FF2B5EF4-FFF2-40B4-BE49-F238E27FC236}">
                  <a16:creationId xmlns:a16="http://schemas.microsoft.com/office/drawing/2014/main" id="{00000000-0008-0000-0700-00008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41</xdr:row>
          <xdr:rowOff>85725</xdr:rowOff>
        </xdr:from>
        <xdr:to>
          <xdr:col>6</xdr:col>
          <xdr:colOff>1247775</xdr:colOff>
          <xdr:row>41</xdr:row>
          <xdr:rowOff>304800</xdr:rowOff>
        </xdr:to>
        <xdr:sp macro="" textlink="">
          <xdr:nvSpPr>
            <xdr:cNvPr id="58767" name="Drop Down 399" hidden="1">
              <a:extLst>
                <a:ext uri="{63B3BB69-23CF-44E3-9099-C40C66FF867C}">
                  <a14:compatExt spid="_x0000_s58767"/>
                </a:ext>
                <a:ext uri="{FF2B5EF4-FFF2-40B4-BE49-F238E27FC236}">
                  <a16:creationId xmlns:a16="http://schemas.microsoft.com/office/drawing/2014/main" id="{00000000-0008-0000-0700-00008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42</xdr:row>
          <xdr:rowOff>85725</xdr:rowOff>
        </xdr:from>
        <xdr:to>
          <xdr:col>6</xdr:col>
          <xdr:colOff>1247775</xdr:colOff>
          <xdr:row>42</xdr:row>
          <xdr:rowOff>304800</xdr:rowOff>
        </xdr:to>
        <xdr:sp macro="" textlink="">
          <xdr:nvSpPr>
            <xdr:cNvPr id="58768" name="Drop Down 400" hidden="1">
              <a:extLst>
                <a:ext uri="{63B3BB69-23CF-44E3-9099-C40C66FF867C}">
                  <a14:compatExt spid="_x0000_s58768"/>
                </a:ext>
                <a:ext uri="{FF2B5EF4-FFF2-40B4-BE49-F238E27FC236}">
                  <a16:creationId xmlns:a16="http://schemas.microsoft.com/office/drawing/2014/main" id="{00000000-0008-0000-0700-00009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43</xdr:row>
          <xdr:rowOff>85725</xdr:rowOff>
        </xdr:from>
        <xdr:to>
          <xdr:col>6</xdr:col>
          <xdr:colOff>1247775</xdr:colOff>
          <xdr:row>43</xdr:row>
          <xdr:rowOff>304800</xdr:rowOff>
        </xdr:to>
        <xdr:sp macro="" textlink="">
          <xdr:nvSpPr>
            <xdr:cNvPr id="58769" name="Drop Down 401" hidden="1">
              <a:extLst>
                <a:ext uri="{63B3BB69-23CF-44E3-9099-C40C66FF867C}">
                  <a14:compatExt spid="_x0000_s58769"/>
                </a:ext>
                <a:ext uri="{FF2B5EF4-FFF2-40B4-BE49-F238E27FC236}">
                  <a16:creationId xmlns:a16="http://schemas.microsoft.com/office/drawing/2014/main" id="{00000000-0008-0000-0700-00009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44</xdr:row>
          <xdr:rowOff>85725</xdr:rowOff>
        </xdr:from>
        <xdr:to>
          <xdr:col>6</xdr:col>
          <xdr:colOff>1247775</xdr:colOff>
          <xdr:row>44</xdr:row>
          <xdr:rowOff>304800</xdr:rowOff>
        </xdr:to>
        <xdr:sp macro="" textlink="">
          <xdr:nvSpPr>
            <xdr:cNvPr id="58770" name="Drop Down 402" hidden="1">
              <a:extLst>
                <a:ext uri="{63B3BB69-23CF-44E3-9099-C40C66FF867C}">
                  <a14:compatExt spid="_x0000_s58770"/>
                </a:ext>
                <a:ext uri="{FF2B5EF4-FFF2-40B4-BE49-F238E27FC236}">
                  <a16:creationId xmlns:a16="http://schemas.microsoft.com/office/drawing/2014/main" id="{00000000-0008-0000-0700-00009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45</xdr:row>
          <xdr:rowOff>85725</xdr:rowOff>
        </xdr:from>
        <xdr:to>
          <xdr:col>6</xdr:col>
          <xdr:colOff>1247775</xdr:colOff>
          <xdr:row>45</xdr:row>
          <xdr:rowOff>304800</xdr:rowOff>
        </xdr:to>
        <xdr:sp macro="" textlink="">
          <xdr:nvSpPr>
            <xdr:cNvPr id="58771" name="Drop Down 403" hidden="1">
              <a:extLst>
                <a:ext uri="{63B3BB69-23CF-44E3-9099-C40C66FF867C}">
                  <a14:compatExt spid="_x0000_s58771"/>
                </a:ext>
                <a:ext uri="{FF2B5EF4-FFF2-40B4-BE49-F238E27FC236}">
                  <a16:creationId xmlns:a16="http://schemas.microsoft.com/office/drawing/2014/main" id="{00000000-0008-0000-0700-00009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46</xdr:row>
          <xdr:rowOff>85725</xdr:rowOff>
        </xdr:from>
        <xdr:to>
          <xdr:col>6</xdr:col>
          <xdr:colOff>1247775</xdr:colOff>
          <xdr:row>46</xdr:row>
          <xdr:rowOff>304800</xdr:rowOff>
        </xdr:to>
        <xdr:sp macro="" textlink="">
          <xdr:nvSpPr>
            <xdr:cNvPr id="58772" name="Drop Down 404" hidden="1">
              <a:extLst>
                <a:ext uri="{63B3BB69-23CF-44E3-9099-C40C66FF867C}">
                  <a14:compatExt spid="_x0000_s58772"/>
                </a:ext>
                <a:ext uri="{FF2B5EF4-FFF2-40B4-BE49-F238E27FC236}">
                  <a16:creationId xmlns:a16="http://schemas.microsoft.com/office/drawing/2014/main" id="{00000000-0008-0000-0700-00009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47</xdr:row>
          <xdr:rowOff>85725</xdr:rowOff>
        </xdr:from>
        <xdr:to>
          <xdr:col>6</xdr:col>
          <xdr:colOff>1247775</xdr:colOff>
          <xdr:row>47</xdr:row>
          <xdr:rowOff>304800</xdr:rowOff>
        </xdr:to>
        <xdr:sp macro="" textlink="">
          <xdr:nvSpPr>
            <xdr:cNvPr id="58773" name="Drop Down 405" hidden="1">
              <a:extLst>
                <a:ext uri="{63B3BB69-23CF-44E3-9099-C40C66FF867C}">
                  <a14:compatExt spid="_x0000_s58773"/>
                </a:ext>
                <a:ext uri="{FF2B5EF4-FFF2-40B4-BE49-F238E27FC236}">
                  <a16:creationId xmlns:a16="http://schemas.microsoft.com/office/drawing/2014/main" id="{00000000-0008-0000-0700-00009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49</xdr:row>
          <xdr:rowOff>85725</xdr:rowOff>
        </xdr:from>
        <xdr:to>
          <xdr:col>6</xdr:col>
          <xdr:colOff>1247775</xdr:colOff>
          <xdr:row>49</xdr:row>
          <xdr:rowOff>304800</xdr:rowOff>
        </xdr:to>
        <xdr:sp macro="" textlink="">
          <xdr:nvSpPr>
            <xdr:cNvPr id="58774" name="Drop Down 406" hidden="1">
              <a:extLst>
                <a:ext uri="{63B3BB69-23CF-44E3-9099-C40C66FF867C}">
                  <a14:compatExt spid="_x0000_s58774"/>
                </a:ext>
                <a:ext uri="{FF2B5EF4-FFF2-40B4-BE49-F238E27FC236}">
                  <a16:creationId xmlns:a16="http://schemas.microsoft.com/office/drawing/2014/main" id="{00000000-0008-0000-0700-00009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50</xdr:row>
          <xdr:rowOff>85725</xdr:rowOff>
        </xdr:from>
        <xdr:to>
          <xdr:col>6</xdr:col>
          <xdr:colOff>1247775</xdr:colOff>
          <xdr:row>50</xdr:row>
          <xdr:rowOff>304800</xdr:rowOff>
        </xdr:to>
        <xdr:sp macro="" textlink="">
          <xdr:nvSpPr>
            <xdr:cNvPr id="58775" name="Drop Down 407" hidden="1">
              <a:extLst>
                <a:ext uri="{63B3BB69-23CF-44E3-9099-C40C66FF867C}">
                  <a14:compatExt spid="_x0000_s58775"/>
                </a:ext>
                <a:ext uri="{FF2B5EF4-FFF2-40B4-BE49-F238E27FC236}">
                  <a16:creationId xmlns:a16="http://schemas.microsoft.com/office/drawing/2014/main" id="{00000000-0008-0000-0700-00009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51</xdr:row>
          <xdr:rowOff>85725</xdr:rowOff>
        </xdr:from>
        <xdr:to>
          <xdr:col>6</xdr:col>
          <xdr:colOff>1247775</xdr:colOff>
          <xdr:row>51</xdr:row>
          <xdr:rowOff>304800</xdr:rowOff>
        </xdr:to>
        <xdr:sp macro="" textlink="">
          <xdr:nvSpPr>
            <xdr:cNvPr id="58776" name="Drop Down 408" hidden="1">
              <a:extLst>
                <a:ext uri="{63B3BB69-23CF-44E3-9099-C40C66FF867C}">
                  <a14:compatExt spid="_x0000_s58776"/>
                </a:ext>
                <a:ext uri="{FF2B5EF4-FFF2-40B4-BE49-F238E27FC236}">
                  <a16:creationId xmlns:a16="http://schemas.microsoft.com/office/drawing/2014/main" id="{00000000-0008-0000-0700-00009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52</xdr:row>
          <xdr:rowOff>85725</xdr:rowOff>
        </xdr:from>
        <xdr:to>
          <xdr:col>6</xdr:col>
          <xdr:colOff>1247775</xdr:colOff>
          <xdr:row>52</xdr:row>
          <xdr:rowOff>304800</xdr:rowOff>
        </xdr:to>
        <xdr:sp macro="" textlink="">
          <xdr:nvSpPr>
            <xdr:cNvPr id="58777" name="Drop Down 409" hidden="1">
              <a:extLst>
                <a:ext uri="{63B3BB69-23CF-44E3-9099-C40C66FF867C}">
                  <a14:compatExt spid="_x0000_s58777"/>
                </a:ext>
                <a:ext uri="{FF2B5EF4-FFF2-40B4-BE49-F238E27FC236}">
                  <a16:creationId xmlns:a16="http://schemas.microsoft.com/office/drawing/2014/main" id="{00000000-0008-0000-0700-00009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53</xdr:row>
          <xdr:rowOff>85725</xdr:rowOff>
        </xdr:from>
        <xdr:to>
          <xdr:col>6</xdr:col>
          <xdr:colOff>1247775</xdr:colOff>
          <xdr:row>53</xdr:row>
          <xdr:rowOff>304800</xdr:rowOff>
        </xdr:to>
        <xdr:sp macro="" textlink="">
          <xdr:nvSpPr>
            <xdr:cNvPr id="58778" name="Drop Down 410" hidden="1">
              <a:extLst>
                <a:ext uri="{63B3BB69-23CF-44E3-9099-C40C66FF867C}">
                  <a14:compatExt spid="_x0000_s58778"/>
                </a:ext>
                <a:ext uri="{FF2B5EF4-FFF2-40B4-BE49-F238E27FC236}">
                  <a16:creationId xmlns:a16="http://schemas.microsoft.com/office/drawing/2014/main" id="{00000000-0008-0000-0700-00009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60</xdr:row>
          <xdr:rowOff>85725</xdr:rowOff>
        </xdr:from>
        <xdr:to>
          <xdr:col>6</xdr:col>
          <xdr:colOff>1247775</xdr:colOff>
          <xdr:row>60</xdr:row>
          <xdr:rowOff>304800</xdr:rowOff>
        </xdr:to>
        <xdr:sp macro="" textlink="">
          <xdr:nvSpPr>
            <xdr:cNvPr id="58779" name="Drop Down 411" hidden="1">
              <a:extLst>
                <a:ext uri="{63B3BB69-23CF-44E3-9099-C40C66FF867C}">
                  <a14:compatExt spid="_x0000_s58779"/>
                </a:ext>
                <a:ext uri="{FF2B5EF4-FFF2-40B4-BE49-F238E27FC236}">
                  <a16:creationId xmlns:a16="http://schemas.microsoft.com/office/drawing/2014/main" id="{00000000-0008-0000-0700-00009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61</xdr:row>
          <xdr:rowOff>85725</xdr:rowOff>
        </xdr:from>
        <xdr:to>
          <xdr:col>6</xdr:col>
          <xdr:colOff>1247775</xdr:colOff>
          <xdr:row>61</xdr:row>
          <xdr:rowOff>304800</xdr:rowOff>
        </xdr:to>
        <xdr:sp macro="" textlink="">
          <xdr:nvSpPr>
            <xdr:cNvPr id="58780" name="Drop Down 412" hidden="1">
              <a:extLst>
                <a:ext uri="{63B3BB69-23CF-44E3-9099-C40C66FF867C}">
                  <a14:compatExt spid="_x0000_s58780"/>
                </a:ext>
                <a:ext uri="{FF2B5EF4-FFF2-40B4-BE49-F238E27FC236}">
                  <a16:creationId xmlns:a16="http://schemas.microsoft.com/office/drawing/2014/main" id="{00000000-0008-0000-0700-00009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62</xdr:row>
          <xdr:rowOff>85725</xdr:rowOff>
        </xdr:from>
        <xdr:to>
          <xdr:col>6</xdr:col>
          <xdr:colOff>1247775</xdr:colOff>
          <xdr:row>62</xdr:row>
          <xdr:rowOff>304800</xdr:rowOff>
        </xdr:to>
        <xdr:sp macro="" textlink="">
          <xdr:nvSpPr>
            <xdr:cNvPr id="58781" name="Drop Down 413" hidden="1">
              <a:extLst>
                <a:ext uri="{63B3BB69-23CF-44E3-9099-C40C66FF867C}">
                  <a14:compatExt spid="_x0000_s58781"/>
                </a:ext>
                <a:ext uri="{FF2B5EF4-FFF2-40B4-BE49-F238E27FC236}">
                  <a16:creationId xmlns:a16="http://schemas.microsoft.com/office/drawing/2014/main" id="{00000000-0008-0000-0700-00009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63</xdr:row>
          <xdr:rowOff>85725</xdr:rowOff>
        </xdr:from>
        <xdr:to>
          <xdr:col>6</xdr:col>
          <xdr:colOff>1247775</xdr:colOff>
          <xdr:row>63</xdr:row>
          <xdr:rowOff>304800</xdr:rowOff>
        </xdr:to>
        <xdr:sp macro="" textlink="">
          <xdr:nvSpPr>
            <xdr:cNvPr id="58782" name="Drop Down 414" hidden="1">
              <a:extLst>
                <a:ext uri="{63B3BB69-23CF-44E3-9099-C40C66FF867C}">
                  <a14:compatExt spid="_x0000_s58782"/>
                </a:ext>
                <a:ext uri="{FF2B5EF4-FFF2-40B4-BE49-F238E27FC236}">
                  <a16:creationId xmlns:a16="http://schemas.microsoft.com/office/drawing/2014/main" id="{00000000-0008-0000-0700-00009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65</xdr:row>
          <xdr:rowOff>85725</xdr:rowOff>
        </xdr:from>
        <xdr:to>
          <xdr:col>6</xdr:col>
          <xdr:colOff>1247775</xdr:colOff>
          <xdr:row>65</xdr:row>
          <xdr:rowOff>304800</xdr:rowOff>
        </xdr:to>
        <xdr:sp macro="" textlink="">
          <xdr:nvSpPr>
            <xdr:cNvPr id="58783" name="Drop Down 415" hidden="1">
              <a:extLst>
                <a:ext uri="{63B3BB69-23CF-44E3-9099-C40C66FF867C}">
                  <a14:compatExt spid="_x0000_s58783"/>
                </a:ext>
                <a:ext uri="{FF2B5EF4-FFF2-40B4-BE49-F238E27FC236}">
                  <a16:creationId xmlns:a16="http://schemas.microsoft.com/office/drawing/2014/main" id="{00000000-0008-0000-0700-00009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66</xdr:row>
          <xdr:rowOff>85725</xdr:rowOff>
        </xdr:from>
        <xdr:to>
          <xdr:col>6</xdr:col>
          <xdr:colOff>1247775</xdr:colOff>
          <xdr:row>66</xdr:row>
          <xdr:rowOff>304800</xdr:rowOff>
        </xdr:to>
        <xdr:sp macro="" textlink="">
          <xdr:nvSpPr>
            <xdr:cNvPr id="58784" name="Drop Down 416" hidden="1">
              <a:extLst>
                <a:ext uri="{63B3BB69-23CF-44E3-9099-C40C66FF867C}">
                  <a14:compatExt spid="_x0000_s58784"/>
                </a:ext>
                <a:ext uri="{FF2B5EF4-FFF2-40B4-BE49-F238E27FC236}">
                  <a16:creationId xmlns:a16="http://schemas.microsoft.com/office/drawing/2014/main" id="{00000000-0008-0000-0700-0000A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68</xdr:row>
          <xdr:rowOff>85725</xdr:rowOff>
        </xdr:from>
        <xdr:to>
          <xdr:col>6</xdr:col>
          <xdr:colOff>1247775</xdr:colOff>
          <xdr:row>68</xdr:row>
          <xdr:rowOff>304800</xdr:rowOff>
        </xdr:to>
        <xdr:sp macro="" textlink="">
          <xdr:nvSpPr>
            <xdr:cNvPr id="58785" name="Drop Down 417" hidden="1">
              <a:extLst>
                <a:ext uri="{63B3BB69-23CF-44E3-9099-C40C66FF867C}">
                  <a14:compatExt spid="_x0000_s58785"/>
                </a:ext>
                <a:ext uri="{FF2B5EF4-FFF2-40B4-BE49-F238E27FC236}">
                  <a16:creationId xmlns:a16="http://schemas.microsoft.com/office/drawing/2014/main" id="{00000000-0008-0000-0700-0000A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69</xdr:row>
          <xdr:rowOff>85725</xdr:rowOff>
        </xdr:from>
        <xdr:to>
          <xdr:col>6</xdr:col>
          <xdr:colOff>1247775</xdr:colOff>
          <xdr:row>69</xdr:row>
          <xdr:rowOff>304800</xdr:rowOff>
        </xdr:to>
        <xdr:sp macro="" textlink="">
          <xdr:nvSpPr>
            <xdr:cNvPr id="58786" name="Drop Down 418" hidden="1">
              <a:extLst>
                <a:ext uri="{63B3BB69-23CF-44E3-9099-C40C66FF867C}">
                  <a14:compatExt spid="_x0000_s58786"/>
                </a:ext>
                <a:ext uri="{FF2B5EF4-FFF2-40B4-BE49-F238E27FC236}">
                  <a16:creationId xmlns:a16="http://schemas.microsoft.com/office/drawing/2014/main" id="{00000000-0008-0000-0700-0000A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72</xdr:row>
          <xdr:rowOff>85725</xdr:rowOff>
        </xdr:from>
        <xdr:to>
          <xdr:col>6</xdr:col>
          <xdr:colOff>1247775</xdr:colOff>
          <xdr:row>72</xdr:row>
          <xdr:rowOff>304800</xdr:rowOff>
        </xdr:to>
        <xdr:sp macro="" textlink="">
          <xdr:nvSpPr>
            <xdr:cNvPr id="58787" name="Drop Down 419" hidden="1">
              <a:extLst>
                <a:ext uri="{63B3BB69-23CF-44E3-9099-C40C66FF867C}">
                  <a14:compatExt spid="_x0000_s58787"/>
                </a:ext>
                <a:ext uri="{FF2B5EF4-FFF2-40B4-BE49-F238E27FC236}">
                  <a16:creationId xmlns:a16="http://schemas.microsoft.com/office/drawing/2014/main" id="{00000000-0008-0000-0700-0000A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73</xdr:row>
          <xdr:rowOff>85725</xdr:rowOff>
        </xdr:from>
        <xdr:to>
          <xdr:col>6</xdr:col>
          <xdr:colOff>1247775</xdr:colOff>
          <xdr:row>73</xdr:row>
          <xdr:rowOff>304800</xdr:rowOff>
        </xdr:to>
        <xdr:sp macro="" textlink="">
          <xdr:nvSpPr>
            <xdr:cNvPr id="58788" name="Drop Down 420" hidden="1">
              <a:extLst>
                <a:ext uri="{63B3BB69-23CF-44E3-9099-C40C66FF867C}">
                  <a14:compatExt spid="_x0000_s58788"/>
                </a:ext>
                <a:ext uri="{FF2B5EF4-FFF2-40B4-BE49-F238E27FC236}">
                  <a16:creationId xmlns:a16="http://schemas.microsoft.com/office/drawing/2014/main" id="{00000000-0008-0000-0700-0000A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75</xdr:row>
          <xdr:rowOff>85725</xdr:rowOff>
        </xdr:from>
        <xdr:to>
          <xdr:col>6</xdr:col>
          <xdr:colOff>1247775</xdr:colOff>
          <xdr:row>75</xdr:row>
          <xdr:rowOff>304800</xdr:rowOff>
        </xdr:to>
        <xdr:sp macro="" textlink="">
          <xdr:nvSpPr>
            <xdr:cNvPr id="58789" name="Drop Down 421" hidden="1">
              <a:extLst>
                <a:ext uri="{63B3BB69-23CF-44E3-9099-C40C66FF867C}">
                  <a14:compatExt spid="_x0000_s58789"/>
                </a:ext>
                <a:ext uri="{FF2B5EF4-FFF2-40B4-BE49-F238E27FC236}">
                  <a16:creationId xmlns:a16="http://schemas.microsoft.com/office/drawing/2014/main" id="{00000000-0008-0000-0700-0000A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76</xdr:row>
          <xdr:rowOff>85725</xdr:rowOff>
        </xdr:from>
        <xdr:to>
          <xdr:col>6</xdr:col>
          <xdr:colOff>1247775</xdr:colOff>
          <xdr:row>76</xdr:row>
          <xdr:rowOff>304800</xdr:rowOff>
        </xdr:to>
        <xdr:sp macro="" textlink="">
          <xdr:nvSpPr>
            <xdr:cNvPr id="58790" name="Drop Down 422" hidden="1">
              <a:extLst>
                <a:ext uri="{63B3BB69-23CF-44E3-9099-C40C66FF867C}">
                  <a14:compatExt spid="_x0000_s58790"/>
                </a:ext>
                <a:ext uri="{FF2B5EF4-FFF2-40B4-BE49-F238E27FC236}">
                  <a16:creationId xmlns:a16="http://schemas.microsoft.com/office/drawing/2014/main" id="{00000000-0008-0000-0700-0000A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78</xdr:row>
          <xdr:rowOff>85725</xdr:rowOff>
        </xdr:from>
        <xdr:to>
          <xdr:col>6</xdr:col>
          <xdr:colOff>1247775</xdr:colOff>
          <xdr:row>78</xdr:row>
          <xdr:rowOff>304800</xdr:rowOff>
        </xdr:to>
        <xdr:sp macro="" textlink="">
          <xdr:nvSpPr>
            <xdr:cNvPr id="58791" name="Drop Down 423" hidden="1">
              <a:extLst>
                <a:ext uri="{63B3BB69-23CF-44E3-9099-C40C66FF867C}">
                  <a14:compatExt spid="_x0000_s58791"/>
                </a:ext>
                <a:ext uri="{FF2B5EF4-FFF2-40B4-BE49-F238E27FC236}">
                  <a16:creationId xmlns:a16="http://schemas.microsoft.com/office/drawing/2014/main" id="{00000000-0008-0000-0700-0000A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79</xdr:row>
          <xdr:rowOff>85725</xdr:rowOff>
        </xdr:from>
        <xdr:to>
          <xdr:col>6</xdr:col>
          <xdr:colOff>1247775</xdr:colOff>
          <xdr:row>79</xdr:row>
          <xdr:rowOff>304800</xdr:rowOff>
        </xdr:to>
        <xdr:sp macro="" textlink="">
          <xdr:nvSpPr>
            <xdr:cNvPr id="58792" name="Drop Down 424" hidden="1">
              <a:extLst>
                <a:ext uri="{63B3BB69-23CF-44E3-9099-C40C66FF867C}">
                  <a14:compatExt spid="_x0000_s58792"/>
                </a:ext>
                <a:ext uri="{FF2B5EF4-FFF2-40B4-BE49-F238E27FC236}">
                  <a16:creationId xmlns:a16="http://schemas.microsoft.com/office/drawing/2014/main" id="{00000000-0008-0000-0700-0000A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80</xdr:row>
          <xdr:rowOff>85725</xdr:rowOff>
        </xdr:from>
        <xdr:to>
          <xdr:col>6</xdr:col>
          <xdr:colOff>1247775</xdr:colOff>
          <xdr:row>80</xdr:row>
          <xdr:rowOff>304800</xdr:rowOff>
        </xdr:to>
        <xdr:sp macro="" textlink="">
          <xdr:nvSpPr>
            <xdr:cNvPr id="58793" name="Drop Down 425" hidden="1">
              <a:extLst>
                <a:ext uri="{63B3BB69-23CF-44E3-9099-C40C66FF867C}">
                  <a14:compatExt spid="_x0000_s58793"/>
                </a:ext>
                <a:ext uri="{FF2B5EF4-FFF2-40B4-BE49-F238E27FC236}">
                  <a16:creationId xmlns:a16="http://schemas.microsoft.com/office/drawing/2014/main" id="{00000000-0008-0000-0700-0000A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81</xdr:row>
          <xdr:rowOff>85725</xdr:rowOff>
        </xdr:from>
        <xdr:to>
          <xdr:col>6</xdr:col>
          <xdr:colOff>1247775</xdr:colOff>
          <xdr:row>81</xdr:row>
          <xdr:rowOff>304800</xdr:rowOff>
        </xdr:to>
        <xdr:sp macro="" textlink="">
          <xdr:nvSpPr>
            <xdr:cNvPr id="58794" name="Drop Down 426" hidden="1">
              <a:extLst>
                <a:ext uri="{63B3BB69-23CF-44E3-9099-C40C66FF867C}">
                  <a14:compatExt spid="_x0000_s58794"/>
                </a:ext>
                <a:ext uri="{FF2B5EF4-FFF2-40B4-BE49-F238E27FC236}">
                  <a16:creationId xmlns:a16="http://schemas.microsoft.com/office/drawing/2014/main" id="{00000000-0008-0000-0700-0000A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85</xdr:row>
          <xdr:rowOff>85725</xdr:rowOff>
        </xdr:from>
        <xdr:to>
          <xdr:col>6</xdr:col>
          <xdr:colOff>1247775</xdr:colOff>
          <xdr:row>85</xdr:row>
          <xdr:rowOff>304800</xdr:rowOff>
        </xdr:to>
        <xdr:sp macro="" textlink="">
          <xdr:nvSpPr>
            <xdr:cNvPr id="58795" name="Drop Down 427" hidden="1">
              <a:extLst>
                <a:ext uri="{63B3BB69-23CF-44E3-9099-C40C66FF867C}">
                  <a14:compatExt spid="_x0000_s58795"/>
                </a:ext>
                <a:ext uri="{FF2B5EF4-FFF2-40B4-BE49-F238E27FC236}">
                  <a16:creationId xmlns:a16="http://schemas.microsoft.com/office/drawing/2014/main" id="{00000000-0008-0000-0700-0000A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86</xdr:row>
          <xdr:rowOff>85725</xdr:rowOff>
        </xdr:from>
        <xdr:to>
          <xdr:col>6</xdr:col>
          <xdr:colOff>1247775</xdr:colOff>
          <xdr:row>86</xdr:row>
          <xdr:rowOff>304800</xdr:rowOff>
        </xdr:to>
        <xdr:sp macro="" textlink="">
          <xdr:nvSpPr>
            <xdr:cNvPr id="58796" name="Drop Down 428" hidden="1">
              <a:extLst>
                <a:ext uri="{63B3BB69-23CF-44E3-9099-C40C66FF867C}">
                  <a14:compatExt spid="_x0000_s58796"/>
                </a:ext>
                <a:ext uri="{FF2B5EF4-FFF2-40B4-BE49-F238E27FC236}">
                  <a16:creationId xmlns:a16="http://schemas.microsoft.com/office/drawing/2014/main" id="{00000000-0008-0000-0700-0000A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87</xdr:row>
          <xdr:rowOff>85725</xdr:rowOff>
        </xdr:from>
        <xdr:to>
          <xdr:col>6</xdr:col>
          <xdr:colOff>1247775</xdr:colOff>
          <xdr:row>87</xdr:row>
          <xdr:rowOff>304800</xdr:rowOff>
        </xdr:to>
        <xdr:sp macro="" textlink="">
          <xdr:nvSpPr>
            <xdr:cNvPr id="58797" name="Drop Down 429" hidden="1">
              <a:extLst>
                <a:ext uri="{63B3BB69-23CF-44E3-9099-C40C66FF867C}">
                  <a14:compatExt spid="_x0000_s58797"/>
                </a:ext>
                <a:ext uri="{FF2B5EF4-FFF2-40B4-BE49-F238E27FC236}">
                  <a16:creationId xmlns:a16="http://schemas.microsoft.com/office/drawing/2014/main" id="{00000000-0008-0000-0700-0000A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88</xdr:row>
          <xdr:rowOff>85725</xdr:rowOff>
        </xdr:from>
        <xdr:to>
          <xdr:col>6</xdr:col>
          <xdr:colOff>1247775</xdr:colOff>
          <xdr:row>88</xdr:row>
          <xdr:rowOff>304800</xdr:rowOff>
        </xdr:to>
        <xdr:sp macro="" textlink="">
          <xdr:nvSpPr>
            <xdr:cNvPr id="58798" name="Drop Down 430" hidden="1">
              <a:extLst>
                <a:ext uri="{63B3BB69-23CF-44E3-9099-C40C66FF867C}">
                  <a14:compatExt spid="_x0000_s58798"/>
                </a:ext>
                <a:ext uri="{FF2B5EF4-FFF2-40B4-BE49-F238E27FC236}">
                  <a16:creationId xmlns:a16="http://schemas.microsoft.com/office/drawing/2014/main" id="{00000000-0008-0000-0700-0000A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89</xdr:row>
          <xdr:rowOff>85725</xdr:rowOff>
        </xdr:from>
        <xdr:to>
          <xdr:col>6</xdr:col>
          <xdr:colOff>1247775</xdr:colOff>
          <xdr:row>89</xdr:row>
          <xdr:rowOff>304800</xdr:rowOff>
        </xdr:to>
        <xdr:sp macro="" textlink="">
          <xdr:nvSpPr>
            <xdr:cNvPr id="58799" name="Drop Down 431" hidden="1">
              <a:extLst>
                <a:ext uri="{63B3BB69-23CF-44E3-9099-C40C66FF867C}">
                  <a14:compatExt spid="_x0000_s58799"/>
                </a:ext>
                <a:ext uri="{FF2B5EF4-FFF2-40B4-BE49-F238E27FC236}">
                  <a16:creationId xmlns:a16="http://schemas.microsoft.com/office/drawing/2014/main" id="{00000000-0008-0000-0700-0000A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92</xdr:row>
          <xdr:rowOff>85725</xdr:rowOff>
        </xdr:from>
        <xdr:to>
          <xdr:col>6</xdr:col>
          <xdr:colOff>1247775</xdr:colOff>
          <xdr:row>92</xdr:row>
          <xdr:rowOff>304800</xdr:rowOff>
        </xdr:to>
        <xdr:sp macro="" textlink="">
          <xdr:nvSpPr>
            <xdr:cNvPr id="58800" name="Drop Down 432" hidden="1">
              <a:extLst>
                <a:ext uri="{63B3BB69-23CF-44E3-9099-C40C66FF867C}">
                  <a14:compatExt spid="_x0000_s58800"/>
                </a:ext>
                <a:ext uri="{FF2B5EF4-FFF2-40B4-BE49-F238E27FC236}">
                  <a16:creationId xmlns:a16="http://schemas.microsoft.com/office/drawing/2014/main" id="{00000000-0008-0000-0700-0000B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93</xdr:row>
          <xdr:rowOff>85725</xdr:rowOff>
        </xdr:from>
        <xdr:to>
          <xdr:col>6</xdr:col>
          <xdr:colOff>1247775</xdr:colOff>
          <xdr:row>93</xdr:row>
          <xdr:rowOff>304800</xdr:rowOff>
        </xdr:to>
        <xdr:sp macro="" textlink="">
          <xdr:nvSpPr>
            <xdr:cNvPr id="58801" name="Drop Down 433" hidden="1">
              <a:extLst>
                <a:ext uri="{63B3BB69-23CF-44E3-9099-C40C66FF867C}">
                  <a14:compatExt spid="_x0000_s58801"/>
                </a:ext>
                <a:ext uri="{FF2B5EF4-FFF2-40B4-BE49-F238E27FC236}">
                  <a16:creationId xmlns:a16="http://schemas.microsoft.com/office/drawing/2014/main" id="{00000000-0008-0000-0700-0000B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95</xdr:row>
          <xdr:rowOff>85725</xdr:rowOff>
        </xdr:from>
        <xdr:to>
          <xdr:col>6</xdr:col>
          <xdr:colOff>1247775</xdr:colOff>
          <xdr:row>95</xdr:row>
          <xdr:rowOff>304800</xdr:rowOff>
        </xdr:to>
        <xdr:sp macro="" textlink="">
          <xdr:nvSpPr>
            <xdr:cNvPr id="58802" name="Drop Down 434" hidden="1">
              <a:extLst>
                <a:ext uri="{63B3BB69-23CF-44E3-9099-C40C66FF867C}">
                  <a14:compatExt spid="_x0000_s58802"/>
                </a:ext>
                <a:ext uri="{FF2B5EF4-FFF2-40B4-BE49-F238E27FC236}">
                  <a16:creationId xmlns:a16="http://schemas.microsoft.com/office/drawing/2014/main" id="{00000000-0008-0000-0700-0000B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96</xdr:row>
          <xdr:rowOff>85725</xdr:rowOff>
        </xdr:from>
        <xdr:to>
          <xdr:col>6</xdr:col>
          <xdr:colOff>1247775</xdr:colOff>
          <xdr:row>96</xdr:row>
          <xdr:rowOff>304800</xdr:rowOff>
        </xdr:to>
        <xdr:sp macro="" textlink="">
          <xdr:nvSpPr>
            <xdr:cNvPr id="58803" name="Drop Down 435" hidden="1">
              <a:extLst>
                <a:ext uri="{63B3BB69-23CF-44E3-9099-C40C66FF867C}">
                  <a14:compatExt spid="_x0000_s58803"/>
                </a:ext>
                <a:ext uri="{FF2B5EF4-FFF2-40B4-BE49-F238E27FC236}">
                  <a16:creationId xmlns:a16="http://schemas.microsoft.com/office/drawing/2014/main" id="{00000000-0008-0000-0700-0000B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97</xdr:row>
          <xdr:rowOff>85725</xdr:rowOff>
        </xdr:from>
        <xdr:to>
          <xdr:col>6</xdr:col>
          <xdr:colOff>1247775</xdr:colOff>
          <xdr:row>97</xdr:row>
          <xdr:rowOff>304800</xdr:rowOff>
        </xdr:to>
        <xdr:sp macro="" textlink="">
          <xdr:nvSpPr>
            <xdr:cNvPr id="58804" name="Drop Down 436" hidden="1">
              <a:extLst>
                <a:ext uri="{63B3BB69-23CF-44E3-9099-C40C66FF867C}">
                  <a14:compatExt spid="_x0000_s58804"/>
                </a:ext>
                <a:ext uri="{FF2B5EF4-FFF2-40B4-BE49-F238E27FC236}">
                  <a16:creationId xmlns:a16="http://schemas.microsoft.com/office/drawing/2014/main" id="{00000000-0008-0000-0700-0000B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98</xdr:row>
          <xdr:rowOff>85725</xdr:rowOff>
        </xdr:from>
        <xdr:to>
          <xdr:col>6</xdr:col>
          <xdr:colOff>1247775</xdr:colOff>
          <xdr:row>98</xdr:row>
          <xdr:rowOff>304800</xdr:rowOff>
        </xdr:to>
        <xdr:sp macro="" textlink="">
          <xdr:nvSpPr>
            <xdr:cNvPr id="58805" name="Drop Down 437" hidden="1">
              <a:extLst>
                <a:ext uri="{63B3BB69-23CF-44E3-9099-C40C66FF867C}">
                  <a14:compatExt spid="_x0000_s58805"/>
                </a:ext>
                <a:ext uri="{FF2B5EF4-FFF2-40B4-BE49-F238E27FC236}">
                  <a16:creationId xmlns:a16="http://schemas.microsoft.com/office/drawing/2014/main" id="{00000000-0008-0000-0700-0000B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99</xdr:row>
          <xdr:rowOff>85725</xdr:rowOff>
        </xdr:from>
        <xdr:to>
          <xdr:col>6</xdr:col>
          <xdr:colOff>1247775</xdr:colOff>
          <xdr:row>99</xdr:row>
          <xdr:rowOff>304800</xdr:rowOff>
        </xdr:to>
        <xdr:sp macro="" textlink="">
          <xdr:nvSpPr>
            <xdr:cNvPr id="58806" name="Drop Down 438" hidden="1">
              <a:extLst>
                <a:ext uri="{63B3BB69-23CF-44E3-9099-C40C66FF867C}">
                  <a14:compatExt spid="_x0000_s58806"/>
                </a:ext>
                <a:ext uri="{FF2B5EF4-FFF2-40B4-BE49-F238E27FC236}">
                  <a16:creationId xmlns:a16="http://schemas.microsoft.com/office/drawing/2014/main" id="{00000000-0008-0000-0700-0000B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101</xdr:row>
          <xdr:rowOff>85725</xdr:rowOff>
        </xdr:from>
        <xdr:to>
          <xdr:col>6</xdr:col>
          <xdr:colOff>1247775</xdr:colOff>
          <xdr:row>101</xdr:row>
          <xdr:rowOff>304800</xdr:rowOff>
        </xdr:to>
        <xdr:sp macro="" textlink="">
          <xdr:nvSpPr>
            <xdr:cNvPr id="58807" name="Drop Down 439" hidden="1">
              <a:extLst>
                <a:ext uri="{63B3BB69-23CF-44E3-9099-C40C66FF867C}">
                  <a14:compatExt spid="_x0000_s58807"/>
                </a:ext>
                <a:ext uri="{FF2B5EF4-FFF2-40B4-BE49-F238E27FC236}">
                  <a16:creationId xmlns:a16="http://schemas.microsoft.com/office/drawing/2014/main" id="{00000000-0008-0000-0700-0000B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102</xdr:row>
          <xdr:rowOff>85725</xdr:rowOff>
        </xdr:from>
        <xdr:to>
          <xdr:col>6</xdr:col>
          <xdr:colOff>1247775</xdr:colOff>
          <xdr:row>102</xdr:row>
          <xdr:rowOff>304800</xdr:rowOff>
        </xdr:to>
        <xdr:sp macro="" textlink="">
          <xdr:nvSpPr>
            <xdr:cNvPr id="58808" name="Drop Down 440" hidden="1">
              <a:extLst>
                <a:ext uri="{63B3BB69-23CF-44E3-9099-C40C66FF867C}">
                  <a14:compatExt spid="_x0000_s58808"/>
                </a:ext>
                <a:ext uri="{FF2B5EF4-FFF2-40B4-BE49-F238E27FC236}">
                  <a16:creationId xmlns:a16="http://schemas.microsoft.com/office/drawing/2014/main" id="{00000000-0008-0000-0700-0000B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108</xdr:row>
          <xdr:rowOff>85725</xdr:rowOff>
        </xdr:from>
        <xdr:to>
          <xdr:col>6</xdr:col>
          <xdr:colOff>1247775</xdr:colOff>
          <xdr:row>108</xdr:row>
          <xdr:rowOff>304800</xdr:rowOff>
        </xdr:to>
        <xdr:sp macro="" textlink="">
          <xdr:nvSpPr>
            <xdr:cNvPr id="58809" name="Drop Down 441" hidden="1">
              <a:extLst>
                <a:ext uri="{63B3BB69-23CF-44E3-9099-C40C66FF867C}">
                  <a14:compatExt spid="_x0000_s58809"/>
                </a:ext>
                <a:ext uri="{FF2B5EF4-FFF2-40B4-BE49-F238E27FC236}">
                  <a16:creationId xmlns:a16="http://schemas.microsoft.com/office/drawing/2014/main" id="{00000000-0008-0000-0700-0000B9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109</xdr:row>
          <xdr:rowOff>85725</xdr:rowOff>
        </xdr:from>
        <xdr:to>
          <xdr:col>6</xdr:col>
          <xdr:colOff>1247775</xdr:colOff>
          <xdr:row>109</xdr:row>
          <xdr:rowOff>304800</xdr:rowOff>
        </xdr:to>
        <xdr:sp macro="" textlink="">
          <xdr:nvSpPr>
            <xdr:cNvPr id="58810" name="Drop Down 442" hidden="1">
              <a:extLst>
                <a:ext uri="{63B3BB69-23CF-44E3-9099-C40C66FF867C}">
                  <a14:compatExt spid="_x0000_s58810"/>
                </a:ext>
                <a:ext uri="{FF2B5EF4-FFF2-40B4-BE49-F238E27FC236}">
                  <a16:creationId xmlns:a16="http://schemas.microsoft.com/office/drawing/2014/main" id="{00000000-0008-0000-0700-0000BA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110</xdr:row>
          <xdr:rowOff>85725</xdr:rowOff>
        </xdr:from>
        <xdr:to>
          <xdr:col>6</xdr:col>
          <xdr:colOff>1247775</xdr:colOff>
          <xdr:row>110</xdr:row>
          <xdr:rowOff>304800</xdr:rowOff>
        </xdr:to>
        <xdr:sp macro="" textlink="">
          <xdr:nvSpPr>
            <xdr:cNvPr id="58811" name="Drop Down 443" hidden="1">
              <a:extLst>
                <a:ext uri="{63B3BB69-23CF-44E3-9099-C40C66FF867C}">
                  <a14:compatExt spid="_x0000_s58811"/>
                </a:ext>
                <a:ext uri="{FF2B5EF4-FFF2-40B4-BE49-F238E27FC236}">
                  <a16:creationId xmlns:a16="http://schemas.microsoft.com/office/drawing/2014/main" id="{00000000-0008-0000-0700-0000BB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111</xdr:row>
          <xdr:rowOff>85725</xdr:rowOff>
        </xdr:from>
        <xdr:to>
          <xdr:col>6</xdr:col>
          <xdr:colOff>1247775</xdr:colOff>
          <xdr:row>111</xdr:row>
          <xdr:rowOff>304800</xdr:rowOff>
        </xdr:to>
        <xdr:sp macro="" textlink="">
          <xdr:nvSpPr>
            <xdr:cNvPr id="58812" name="Drop Down 444" hidden="1">
              <a:extLst>
                <a:ext uri="{63B3BB69-23CF-44E3-9099-C40C66FF867C}">
                  <a14:compatExt spid="_x0000_s58812"/>
                </a:ext>
                <a:ext uri="{FF2B5EF4-FFF2-40B4-BE49-F238E27FC236}">
                  <a16:creationId xmlns:a16="http://schemas.microsoft.com/office/drawing/2014/main" id="{00000000-0008-0000-0700-0000BC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112</xdr:row>
          <xdr:rowOff>85725</xdr:rowOff>
        </xdr:from>
        <xdr:to>
          <xdr:col>6</xdr:col>
          <xdr:colOff>1247775</xdr:colOff>
          <xdr:row>112</xdr:row>
          <xdr:rowOff>304800</xdr:rowOff>
        </xdr:to>
        <xdr:sp macro="" textlink="">
          <xdr:nvSpPr>
            <xdr:cNvPr id="58813" name="Drop Down 445" hidden="1">
              <a:extLst>
                <a:ext uri="{63B3BB69-23CF-44E3-9099-C40C66FF867C}">
                  <a14:compatExt spid="_x0000_s58813"/>
                </a:ext>
                <a:ext uri="{FF2B5EF4-FFF2-40B4-BE49-F238E27FC236}">
                  <a16:creationId xmlns:a16="http://schemas.microsoft.com/office/drawing/2014/main" id="{00000000-0008-0000-0700-0000BD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114</xdr:row>
          <xdr:rowOff>85725</xdr:rowOff>
        </xdr:from>
        <xdr:to>
          <xdr:col>6</xdr:col>
          <xdr:colOff>1247775</xdr:colOff>
          <xdr:row>114</xdr:row>
          <xdr:rowOff>304800</xdr:rowOff>
        </xdr:to>
        <xdr:sp macro="" textlink="">
          <xdr:nvSpPr>
            <xdr:cNvPr id="58814" name="Drop Down 446" hidden="1">
              <a:extLst>
                <a:ext uri="{63B3BB69-23CF-44E3-9099-C40C66FF867C}">
                  <a14:compatExt spid="_x0000_s58814"/>
                </a:ext>
                <a:ext uri="{FF2B5EF4-FFF2-40B4-BE49-F238E27FC236}">
                  <a16:creationId xmlns:a16="http://schemas.microsoft.com/office/drawing/2014/main" id="{00000000-0008-0000-0700-0000BE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115</xdr:row>
          <xdr:rowOff>85725</xdr:rowOff>
        </xdr:from>
        <xdr:to>
          <xdr:col>6</xdr:col>
          <xdr:colOff>1247775</xdr:colOff>
          <xdr:row>115</xdr:row>
          <xdr:rowOff>304800</xdr:rowOff>
        </xdr:to>
        <xdr:sp macro="" textlink="">
          <xdr:nvSpPr>
            <xdr:cNvPr id="58815" name="Drop Down 447" hidden="1">
              <a:extLst>
                <a:ext uri="{63B3BB69-23CF-44E3-9099-C40C66FF867C}">
                  <a14:compatExt spid="_x0000_s58815"/>
                </a:ext>
                <a:ext uri="{FF2B5EF4-FFF2-40B4-BE49-F238E27FC236}">
                  <a16:creationId xmlns:a16="http://schemas.microsoft.com/office/drawing/2014/main" id="{00000000-0008-0000-0700-0000BF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117</xdr:row>
          <xdr:rowOff>85725</xdr:rowOff>
        </xdr:from>
        <xdr:to>
          <xdr:col>6</xdr:col>
          <xdr:colOff>1247775</xdr:colOff>
          <xdr:row>117</xdr:row>
          <xdr:rowOff>304800</xdr:rowOff>
        </xdr:to>
        <xdr:sp macro="" textlink="">
          <xdr:nvSpPr>
            <xdr:cNvPr id="58816" name="Drop Down 448" hidden="1">
              <a:extLst>
                <a:ext uri="{63B3BB69-23CF-44E3-9099-C40C66FF867C}">
                  <a14:compatExt spid="_x0000_s58816"/>
                </a:ext>
                <a:ext uri="{FF2B5EF4-FFF2-40B4-BE49-F238E27FC236}">
                  <a16:creationId xmlns:a16="http://schemas.microsoft.com/office/drawing/2014/main" id="{00000000-0008-0000-0700-0000C0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118</xdr:row>
          <xdr:rowOff>85725</xdr:rowOff>
        </xdr:from>
        <xdr:to>
          <xdr:col>6</xdr:col>
          <xdr:colOff>1247775</xdr:colOff>
          <xdr:row>118</xdr:row>
          <xdr:rowOff>304800</xdr:rowOff>
        </xdr:to>
        <xdr:sp macro="" textlink="">
          <xdr:nvSpPr>
            <xdr:cNvPr id="58817" name="Drop Down 449" hidden="1">
              <a:extLst>
                <a:ext uri="{63B3BB69-23CF-44E3-9099-C40C66FF867C}">
                  <a14:compatExt spid="_x0000_s58817"/>
                </a:ext>
                <a:ext uri="{FF2B5EF4-FFF2-40B4-BE49-F238E27FC236}">
                  <a16:creationId xmlns:a16="http://schemas.microsoft.com/office/drawing/2014/main" id="{00000000-0008-0000-0700-0000C1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120</xdr:row>
          <xdr:rowOff>85725</xdr:rowOff>
        </xdr:from>
        <xdr:to>
          <xdr:col>6</xdr:col>
          <xdr:colOff>1247775</xdr:colOff>
          <xdr:row>120</xdr:row>
          <xdr:rowOff>304800</xdr:rowOff>
        </xdr:to>
        <xdr:sp macro="" textlink="">
          <xdr:nvSpPr>
            <xdr:cNvPr id="58818" name="Drop Down 450" hidden="1">
              <a:extLst>
                <a:ext uri="{63B3BB69-23CF-44E3-9099-C40C66FF867C}">
                  <a14:compatExt spid="_x0000_s58818"/>
                </a:ext>
                <a:ext uri="{FF2B5EF4-FFF2-40B4-BE49-F238E27FC236}">
                  <a16:creationId xmlns:a16="http://schemas.microsoft.com/office/drawing/2014/main" id="{00000000-0008-0000-0700-0000C2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121</xdr:row>
          <xdr:rowOff>85725</xdr:rowOff>
        </xdr:from>
        <xdr:to>
          <xdr:col>6</xdr:col>
          <xdr:colOff>1247775</xdr:colOff>
          <xdr:row>121</xdr:row>
          <xdr:rowOff>304800</xdr:rowOff>
        </xdr:to>
        <xdr:sp macro="" textlink="">
          <xdr:nvSpPr>
            <xdr:cNvPr id="58819" name="Drop Down 451" hidden="1">
              <a:extLst>
                <a:ext uri="{63B3BB69-23CF-44E3-9099-C40C66FF867C}">
                  <a14:compatExt spid="_x0000_s58819"/>
                </a:ext>
                <a:ext uri="{FF2B5EF4-FFF2-40B4-BE49-F238E27FC236}">
                  <a16:creationId xmlns:a16="http://schemas.microsoft.com/office/drawing/2014/main" id="{00000000-0008-0000-0700-0000C3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123</xdr:row>
          <xdr:rowOff>85725</xdr:rowOff>
        </xdr:from>
        <xdr:to>
          <xdr:col>6</xdr:col>
          <xdr:colOff>1247775</xdr:colOff>
          <xdr:row>123</xdr:row>
          <xdr:rowOff>304800</xdr:rowOff>
        </xdr:to>
        <xdr:sp macro="" textlink="">
          <xdr:nvSpPr>
            <xdr:cNvPr id="58820" name="Drop Down 452" hidden="1">
              <a:extLst>
                <a:ext uri="{63B3BB69-23CF-44E3-9099-C40C66FF867C}">
                  <a14:compatExt spid="_x0000_s58820"/>
                </a:ext>
                <a:ext uri="{FF2B5EF4-FFF2-40B4-BE49-F238E27FC236}">
                  <a16:creationId xmlns:a16="http://schemas.microsoft.com/office/drawing/2014/main" id="{00000000-0008-0000-0700-0000C4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124</xdr:row>
          <xdr:rowOff>85725</xdr:rowOff>
        </xdr:from>
        <xdr:to>
          <xdr:col>6</xdr:col>
          <xdr:colOff>1247775</xdr:colOff>
          <xdr:row>124</xdr:row>
          <xdr:rowOff>304800</xdr:rowOff>
        </xdr:to>
        <xdr:sp macro="" textlink="">
          <xdr:nvSpPr>
            <xdr:cNvPr id="58821" name="Drop Down 453" hidden="1">
              <a:extLst>
                <a:ext uri="{63B3BB69-23CF-44E3-9099-C40C66FF867C}">
                  <a14:compatExt spid="_x0000_s58821"/>
                </a:ext>
                <a:ext uri="{FF2B5EF4-FFF2-40B4-BE49-F238E27FC236}">
                  <a16:creationId xmlns:a16="http://schemas.microsoft.com/office/drawing/2014/main" id="{00000000-0008-0000-0700-0000C5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125</xdr:row>
          <xdr:rowOff>85725</xdr:rowOff>
        </xdr:from>
        <xdr:to>
          <xdr:col>6</xdr:col>
          <xdr:colOff>1247775</xdr:colOff>
          <xdr:row>125</xdr:row>
          <xdr:rowOff>304800</xdr:rowOff>
        </xdr:to>
        <xdr:sp macro="" textlink="">
          <xdr:nvSpPr>
            <xdr:cNvPr id="58822" name="Drop Down 454" hidden="1">
              <a:extLst>
                <a:ext uri="{63B3BB69-23CF-44E3-9099-C40C66FF867C}">
                  <a14:compatExt spid="_x0000_s58822"/>
                </a:ext>
                <a:ext uri="{FF2B5EF4-FFF2-40B4-BE49-F238E27FC236}">
                  <a16:creationId xmlns:a16="http://schemas.microsoft.com/office/drawing/2014/main" id="{00000000-0008-0000-0700-0000C6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127</xdr:row>
          <xdr:rowOff>85725</xdr:rowOff>
        </xdr:from>
        <xdr:to>
          <xdr:col>6</xdr:col>
          <xdr:colOff>1247775</xdr:colOff>
          <xdr:row>127</xdr:row>
          <xdr:rowOff>304800</xdr:rowOff>
        </xdr:to>
        <xdr:sp macro="" textlink="">
          <xdr:nvSpPr>
            <xdr:cNvPr id="58823" name="Drop Down 455" hidden="1">
              <a:extLst>
                <a:ext uri="{63B3BB69-23CF-44E3-9099-C40C66FF867C}">
                  <a14:compatExt spid="_x0000_s58823"/>
                </a:ext>
                <a:ext uri="{FF2B5EF4-FFF2-40B4-BE49-F238E27FC236}">
                  <a16:creationId xmlns:a16="http://schemas.microsoft.com/office/drawing/2014/main" id="{00000000-0008-0000-0700-0000C7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104775</xdr:colOff>
          <xdr:row>128</xdr:row>
          <xdr:rowOff>85725</xdr:rowOff>
        </xdr:from>
        <xdr:to>
          <xdr:col>6</xdr:col>
          <xdr:colOff>1247775</xdr:colOff>
          <xdr:row>128</xdr:row>
          <xdr:rowOff>304800</xdr:rowOff>
        </xdr:to>
        <xdr:sp macro="" textlink="">
          <xdr:nvSpPr>
            <xdr:cNvPr id="58824" name="Drop Down 456" hidden="1">
              <a:extLst>
                <a:ext uri="{63B3BB69-23CF-44E3-9099-C40C66FF867C}">
                  <a14:compatExt spid="_x0000_s58824"/>
                </a:ext>
                <a:ext uri="{FF2B5EF4-FFF2-40B4-BE49-F238E27FC236}">
                  <a16:creationId xmlns:a16="http://schemas.microsoft.com/office/drawing/2014/main" id="{00000000-0008-0000-0700-0000C8E5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twoCellAnchor editAs="absolute">
    <xdr:from>
      <xdr:col>8</xdr:col>
      <xdr:colOff>523875</xdr:colOff>
      <xdr:row>1</xdr:row>
      <xdr:rowOff>35719</xdr:rowOff>
    </xdr:from>
    <xdr:to>
      <xdr:col>20</xdr:col>
      <xdr:colOff>2381</xdr:colOff>
      <xdr:row>18</xdr:row>
      <xdr:rowOff>255588</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3</xdr:col>
      <xdr:colOff>461963</xdr:colOff>
      <xdr:row>0</xdr:row>
      <xdr:rowOff>95250</xdr:rowOff>
    </xdr:from>
    <xdr:to>
      <xdr:col>3</xdr:col>
      <xdr:colOff>1414463</xdr:colOff>
      <xdr:row>0</xdr:row>
      <xdr:rowOff>1211800</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38188" y="95250"/>
          <a:ext cx="952500" cy="1116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N4:Q21" totalsRowShown="0" headerRowDxfId="6" dataDxfId="5">
  <tableColumns count="4">
    <tableColumn id="1" xr3:uid="{00000000-0010-0000-0000-000001000000}" name="Basic" dataDxfId="4"/>
    <tableColumn id="2" xr3:uid="{00000000-0010-0000-0000-000002000000}" name="Important" dataDxfId="3"/>
    <tableColumn id="3" xr3:uid="{00000000-0010-0000-0000-000003000000}" name="Critical" dataDxfId="2"/>
    <tableColumn id="4" xr3:uid="{00000000-0010-0000-0000-000004000000}" name="Custom" dataDxfId="1"/>
  </tableColumns>
  <tableStyleInfo name="TableStyleLight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table" Target="../tables/table1.xml"/><Relationship Id="rId3" Type="http://schemas.openxmlformats.org/officeDocument/2006/relationships/vmlDrawing" Target="../drawings/vmlDrawing2.vml"/><Relationship Id="rId7" Type="http://schemas.openxmlformats.org/officeDocument/2006/relationships/image" Target="../media/image6.emf"/><Relationship Id="rId12" Type="http://schemas.openxmlformats.org/officeDocument/2006/relationships/ctrlProp" Target="../ctrlProps/ctrlProp5.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ontrol" Target="../activeX/activeX2.xml"/><Relationship Id="rId11" Type="http://schemas.openxmlformats.org/officeDocument/2006/relationships/image" Target="../media/image8.emf"/><Relationship Id="rId5" Type="http://schemas.openxmlformats.org/officeDocument/2006/relationships/image" Target="../media/image5.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7.emf"/></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19.xml"/><Relationship Id="rId299" Type="http://schemas.openxmlformats.org/officeDocument/2006/relationships/ctrlProp" Target="../ctrlProps/ctrlProp301.xml"/><Relationship Id="rId21" Type="http://schemas.openxmlformats.org/officeDocument/2006/relationships/ctrlProp" Target="../ctrlProps/ctrlProp23.xml"/><Relationship Id="rId63" Type="http://schemas.openxmlformats.org/officeDocument/2006/relationships/ctrlProp" Target="../ctrlProps/ctrlProp65.xml"/><Relationship Id="rId159" Type="http://schemas.openxmlformats.org/officeDocument/2006/relationships/ctrlProp" Target="../ctrlProps/ctrlProp161.xml"/><Relationship Id="rId324" Type="http://schemas.openxmlformats.org/officeDocument/2006/relationships/ctrlProp" Target="../ctrlProps/ctrlProp326.xml"/><Relationship Id="rId366" Type="http://schemas.openxmlformats.org/officeDocument/2006/relationships/ctrlProp" Target="../ctrlProps/ctrlProp368.xml"/><Relationship Id="rId170" Type="http://schemas.openxmlformats.org/officeDocument/2006/relationships/ctrlProp" Target="../ctrlProps/ctrlProp172.xml"/><Relationship Id="rId226" Type="http://schemas.openxmlformats.org/officeDocument/2006/relationships/ctrlProp" Target="../ctrlProps/ctrlProp228.xml"/><Relationship Id="rId433" Type="http://schemas.openxmlformats.org/officeDocument/2006/relationships/ctrlProp" Target="../ctrlProps/ctrlProp435.xml"/><Relationship Id="rId268" Type="http://schemas.openxmlformats.org/officeDocument/2006/relationships/ctrlProp" Target="../ctrlProps/ctrlProp270.xml"/><Relationship Id="rId475" Type="http://schemas.openxmlformats.org/officeDocument/2006/relationships/ctrlProp" Target="../ctrlProps/ctrlProp477.xml"/><Relationship Id="rId32" Type="http://schemas.openxmlformats.org/officeDocument/2006/relationships/ctrlProp" Target="../ctrlProps/ctrlProp34.xml"/><Relationship Id="rId74" Type="http://schemas.openxmlformats.org/officeDocument/2006/relationships/ctrlProp" Target="../ctrlProps/ctrlProp76.xml"/><Relationship Id="rId128" Type="http://schemas.openxmlformats.org/officeDocument/2006/relationships/ctrlProp" Target="../ctrlProps/ctrlProp130.xml"/><Relationship Id="rId335" Type="http://schemas.openxmlformats.org/officeDocument/2006/relationships/ctrlProp" Target="../ctrlProps/ctrlProp337.xml"/><Relationship Id="rId377" Type="http://schemas.openxmlformats.org/officeDocument/2006/relationships/ctrlProp" Target="../ctrlProps/ctrlProp379.xml"/><Relationship Id="rId500" Type="http://schemas.openxmlformats.org/officeDocument/2006/relationships/ctrlProp" Target="../ctrlProps/ctrlProp502.xml"/><Relationship Id="rId5" Type="http://schemas.openxmlformats.org/officeDocument/2006/relationships/ctrlProp" Target="../ctrlProps/ctrlProp7.xml"/><Relationship Id="rId181" Type="http://schemas.openxmlformats.org/officeDocument/2006/relationships/ctrlProp" Target="../ctrlProps/ctrlProp183.xml"/><Relationship Id="rId237" Type="http://schemas.openxmlformats.org/officeDocument/2006/relationships/ctrlProp" Target="../ctrlProps/ctrlProp239.xml"/><Relationship Id="rId402" Type="http://schemas.openxmlformats.org/officeDocument/2006/relationships/ctrlProp" Target="../ctrlProps/ctrlProp404.xml"/><Relationship Id="rId279" Type="http://schemas.openxmlformats.org/officeDocument/2006/relationships/ctrlProp" Target="../ctrlProps/ctrlProp281.xml"/><Relationship Id="rId444" Type="http://schemas.openxmlformats.org/officeDocument/2006/relationships/ctrlProp" Target="../ctrlProps/ctrlProp446.xml"/><Relationship Id="rId486" Type="http://schemas.openxmlformats.org/officeDocument/2006/relationships/ctrlProp" Target="../ctrlProps/ctrlProp488.xml"/><Relationship Id="rId43" Type="http://schemas.openxmlformats.org/officeDocument/2006/relationships/ctrlProp" Target="../ctrlProps/ctrlProp45.xml"/><Relationship Id="rId139" Type="http://schemas.openxmlformats.org/officeDocument/2006/relationships/ctrlProp" Target="../ctrlProps/ctrlProp141.xml"/><Relationship Id="rId290" Type="http://schemas.openxmlformats.org/officeDocument/2006/relationships/ctrlProp" Target="../ctrlProps/ctrlProp292.xml"/><Relationship Id="rId304" Type="http://schemas.openxmlformats.org/officeDocument/2006/relationships/ctrlProp" Target="../ctrlProps/ctrlProp306.xml"/><Relationship Id="rId346" Type="http://schemas.openxmlformats.org/officeDocument/2006/relationships/ctrlProp" Target="../ctrlProps/ctrlProp348.xml"/><Relationship Id="rId388" Type="http://schemas.openxmlformats.org/officeDocument/2006/relationships/ctrlProp" Target="../ctrlProps/ctrlProp390.xml"/><Relationship Id="rId85" Type="http://schemas.openxmlformats.org/officeDocument/2006/relationships/ctrlProp" Target="../ctrlProps/ctrlProp87.xml"/><Relationship Id="rId150" Type="http://schemas.openxmlformats.org/officeDocument/2006/relationships/ctrlProp" Target="../ctrlProps/ctrlProp152.xml"/><Relationship Id="rId192" Type="http://schemas.openxmlformats.org/officeDocument/2006/relationships/ctrlProp" Target="../ctrlProps/ctrlProp194.xml"/><Relationship Id="rId206" Type="http://schemas.openxmlformats.org/officeDocument/2006/relationships/ctrlProp" Target="../ctrlProps/ctrlProp208.xml"/><Relationship Id="rId413" Type="http://schemas.openxmlformats.org/officeDocument/2006/relationships/ctrlProp" Target="../ctrlProps/ctrlProp415.xml"/><Relationship Id="rId248" Type="http://schemas.openxmlformats.org/officeDocument/2006/relationships/ctrlProp" Target="../ctrlProps/ctrlProp250.xml"/><Relationship Id="rId455" Type="http://schemas.openxmlformats.org/officeDocument/2006/relationships/ctrlProp" Target="../ctrlProps/ctrlProp457.xml"/><Relationship Id="rId497" Type="http://schemas.openxmlformats.org/officeDocument/2006/relationships/ctrlProp" Target="../ctrlProps/ctrlProp499.xml"/><Relationship Id="rId12" Type="http://schemas.openxmlformats.org/officeDocument/2006/relationships/ctrlProp" Target="../ctrlProps/ctrlProp14.xml"/><Relationship Id="rId108" Type="http://schemas.openxmlformats.org/officeDocument/2006/relationships/ctrlProp" Target="../ctrlProps/ctrlProp110.xml"/><Relationship Id="rId315" Type="http://schemas.openxmlformats.org/officeDocument/2006/relationships/ctrlProp" Target="../ctrlProps/ctrlProp317.xml"/><Relationship Id="rId357" Type="http://schemas.openxmlformats.org/officeDocument/2006/relationships/ctrlProp" Target="../ctrlProps/ctrlProp359.xml"/><Relationship Id="rId54" Type="http://schemas.openxmlformats.org/officeDocument/2006/relationships/ctrlProp" Target="../ctrlProps/ctrlProp56.xml"/><Relationship Id="rId96" Type="http://schemas.openxmlformats.org/officeDocument/2006/relationships/ctrlProp" Target="../ctrlProps/ctrlProp98.xml"/><Relationship Id="rId161" Type="http://schemas.openxmlformats.org/officeDocument/2006/relationships/ctrlProp" Target="../ctrlProps/ctrlProp163.xml"/><Relationship Id="rId217" Type="http://schemas.openxmlformats.org/officeDocument/2006/relationships/ctrlProp" Target="../ctrlProps/ctrlProp219.xml"/><Relationship Id="rId399" Type="http://schemas.openxmlformats.org/officeDocument/2006/relationships/ctrlProp" Target="../ctrlProps/ctrlProp401.xml"/><Relationship Id="rId259" Type="http://schemas.openxmlformats.org/officeDocument/2006/relationships/ctrlProp" Target="../ctrlProps/ctrlProp261.xml"/><Relationship Id="rId424" Type="http://schemas.openxmlformats.org/officeDocument/2006/relationships/ctrlProp" Target="../ctrlProps/ctrlProp426.xml"/><Relationship Id="rId466" Type="http://schemas.openxmlformats.org/officeDocument/2006/relationships/ctrlProp" Target="../ctrlProps/ctrlProp468.xml"/><Relationship Id="rId23" Type="http://schemas.openxmlformats.org/officeDocument/2006/relationships/ctrlProp" Target="../ctrlProps/ctrlProp25.xml"/><Relationship Id="rId119" Type="http://schemas.openxmlformats.org/officeDocument/2006/relationships/ctrlProp" Target="../ctrlProps/ctrlProp121.xml"/><Relationship Id="rId270" Type="http://schemas.openxmlformats.org/officeDocument/2006/relationships/ctrlProp" Target="../ctrlProps/ctrlProp272.xml"/><Relationship Id="rId326" Type="http://schemas.openxmlformats.org/officeDocument/2006/relationships/ctrlProp" Target="../ctrlProps/ctrlProp328.xml"/><Relationship Id="rId65" Type="http://schemas.openxmlformats.org/officeDocument/2006/relationships/ctrlProp" Target="../ctrlProps/ctrlProp67.xml"/><Relationship Id="rId130" Type="http://schemas.openxmlformats.org/officeDocument/2006/relationships/ctrlProp" Target="../ctrlProps/ctrlProp132.xml"/><Relationship Id="rId368" Type="http://schemas.openxmlformats.org/officeDocument/2006/relationships/ctrlProp" Target="../ctrlProps/ctrlProp370.xml"/><Relationship Id="rId172" Type="http://schemas.openxmlformats.org/officeDocument/2006/relationships/ctrlProp" Target="../ctrlProps/ctrlProp174.xml"/><Relationship Id="rId228" Type="http://schemas.openxmlformats.org/officeDocument/2006/relationships/ctrlProp" Target="../ctrlProps/ctrlProp230.xml"/><Relationship Id="rId435" Type="http://schemas.openxmlformats.org/officeDocument/2006/relationships/ctrlProp" Target="../ctrlProps/ctrlProp437.xml"/><Relationship Id="rId477" Type="http://schemas.openxmlformats.org/officeDocument/2006/relationships/ctrlProp" Target="../ctrlProps/ctrlProp479.xml"/><Relationship Id="rId281" Type="http://schemas.openxmlformats.org/officeDocument/2006/relationships/ctrlProp" Target="../ctrlProps/ctrlProp283.xml"/><Relationship Id="rId337" Type="http://schemas.openxmlformats.org/officeDocument/2006/relationships/ctrlProp" Target="../ctrlProps/ctrlProp339.xml"/><Relationship Id="rId502" Type="http://schemas.openxmlformats.org/officeDocument/2006/relationships/ctrlProp" Target="../ctrlProps/ctrlProp504.xml"/><Relationship Id="rId34" Type="http://schemas.openxmlformats.org/officeDocument/2006/relationships/ctrlProp" Target="../ctrlProps/ctrlProp36.xml"/><Relationship Id="rId76" Type="http://schemas.openxmlformats.org/officeDocument/2006/relationships/ctrlProp" Target="../ctrlProps/ctrlProp78.xml"/><Relationship Id="rId141" Type="http://schemas.openxmlformats.org/officeDocument/2006/relationships/ctrlProp" Target="../ctrlProps/ctrlProp143.xml"/><Relationship Id="rId379" Type="http://schemas.openxmlformats.org/officeDocument/2006/relationships/ctrlProp" Target="../ctrlProps/ctrlProp381.xml"/><Relationship Id="rId7" Type="http://schemas.openxmlformats.org/officeDocument/2006/relationships/ctrlProp" Target="../ctrlProps/ctrlProp9.xml"/><Relationship Id="rId183" Type="http://schemas.openxmlformats.org/officeDocument/2006/relationships/ctrlProp" Target="../ctrlProps/ctrlProp185.xml"/><Relationship Id="rId239" Type="http://schemas.openxmlformats.org/officeDocument/2006/relationships/ctrlProp" Target="../ctrlProps/ctrlProp241.xml"/><Relationship Id="rId390" Type="http://schemas.openxmlformats.org/officeDocument/2006/relationships/ctrlProp" Target="../ctrlProps/ctrlProp392.xml"/><Relationship Id="rId404" Type="http://schemas.openxmlformats.org/officeDocument/2006/relationships/ctrlProp" Target="../ctrlProps/ctrlProp406.xml"/><Relationship Id="rId446" Type="http://schemas.openxmlformats.org/officeDocument/2006/relationships/ctrlProp" Target="../ctrlProps/ctrlProp448.xml"/><Relationship Id="rId250" Type="http://schemas.openxmlformats.org/officeDocument/2006/relationships/ctrlProp" Target="../ctrlProps/ctrlProp252.xml"/><Relationship Id="rId292" Type="http://schemas.openxmlformats.org/officeDocument/2006/relationships/ctrlProp" Target="../ctrlProps/ctrlProp294.xml"/><Relationship Id="rId306" Type="http://schemas.openxmlformats.org/officeDocument/2006/relationships/ctrlProp" Target="../ctrlProps/ctrlProp308.xml"/><Relationship Id="rId488" Type="http://schemas.openxmlformats.org/officeDocument/2006/relationships/ctrlProp" Target="../ctrlProps/ctrlProp490.xml"/><Relationship Id="rId45" Type="http://schemas.openxmlformats.org/officeDocument/2006/relationships/ctrlProp" Target="../ctrlProps/ctrlProp47.xml"/><Relationship Id="rId87" Type="http://schemas.openxmlformats.org/officeDocument/2006/relationships/ctrlProp" Target="../ctrlProps/ctrlProp89.xml"/><Relationship Id="rId110" Type="http://schemas.openxmlformats.org/officeDocument/2006/relationships/ctrlProp" Target="../ctrlProps/ctrlProp112.xml"/><Relationship Id="rId348" Type="http://schemas.openxmlformats.org/officeDocument/2006/relationships/ctrlProp" Target="../ctrlProps/ctrlProp350.xml"/><Relationship Id="rId152" Type="http://schemas.openxmlformats.org/officeDocument/2006/relationships/ctrlProp" Target="../ctrlProps/ctrlProp154.xml"/><Relationship Id="rId173" Type="http://schemas.openxmlformats.org/officeDocument/2006/relationships/ctrlProp" Target="../ctrlProps/ctrlProp175.xml"/><Relationship Id="rId194" Type="http://schemas.openxmlformats.org/officeDocument/2006/relationships/ctrlProp" Target="../ctrlProps/ctrlProp196.xml"/><Relationship Id="rId208" Type="http://schemas.openxmlformats.org/officeDocument/2006/relationships/ctrlProp" Target="../ctrlProps/ctrlProp210.xml"/><Relationship Id="rId229" Type="http://schemas.openxmlformats.org/officeDocument/2006/relationships/ctrlProp" Target="../ctrlProps/ctrlProp231.xml"/><Relationship Id="rId380" Type="http://schemas.openxmlformats.org/officeDocument/2006/relationships/ctrlProp" Target="../ctrlProps/ctrlProp382.xml"/><Relationship Id="rId415" Type="http://schemas.openxmlformats.org/officeDocument/2006/relationships/ctrlProp" Target="../ctrlProps/ctrlProp417.xml"/><Relationship Id="rId436" Type="http://schemas.openxmlformats.org/officeDocument/2006/relationships/ctrlProp" Target="../ctrlProps/ctrlProp438.xml"/><Relationship Id="rId457" Type="http://schemas.openxmlformats.org/officeDocument/2006/relationships/ctrlProp" Target="../ctrlProps/ctrlProp459.xml"/><Relationship Id="rId240" Type="http://schemas.openxmlformats.org/officeDocument/2006/relationships/ctrlProp" Target="../ctrlProps/ctrlProp242.xml"/><Relationship Id="rId261" Type="http://schemas.openxmlformats.org/officeDocument/2006/relationships/ctrlProp" Target="../ctrlProps/ctrlProp263.xml"/><Relationship Id="rId478" Type="http://schemas.openxmlformats.org/officeDocument/2006/relationships/ctrlProp" Target="../ctrlProps/ctrlProp480.xml"/><Relationship Id="rId499" Type="http://schemas.openxmlformats.org/officeDocument/2006/relationships/ctrlProp" Target="../ctrlProps/ctrlProp501.xml"/><Relationship Id="rId14" Type="http://schemas.openxmlformats.org/officeDocument/2006/relationships/ctrlProp" Target="../ctrlProps/ctrlProp16.xml"/><Relationship Id="rId35" Type="http://schemas.openxmlformats.org/officeDocument/2006/relationships/ctrlProp" Target="../ctrlProps/ctrlProp37.xml"/><Relationship Id="rId56" Type="http://schemas.openxmlformats.org/officeDocument/2006/relationships/ctrlProp" Target="../ctrlProps/ctrlProp58.xml"/><Relationship Id="rId77" Type="http://schemas.openxmlformats.org/officeDocument/2006/relationships/ctrlProp" Target="../ctrlProps/ctrlProp79.xml"/><Relationship Id="rId100" Type="http://schemas.openxmlformats.org/officeDocument/2006/relationships/ctrlProp" Target="../ctrlProps/ctrlProp102.xml"/><Relationship Id="rId282" Type="http://schemas.openxmlformats.org/officeDocument/2006/relationships/ctrlProp" Target="../ctrlProps/ctrlProp284.xml"/><Relationship Id="rId317" Type="http://schemas.openxmlformats.org/officeDocument/2006/relationships/ctrlProp" Target="../ctrlProps/ctrlProp319.xml"/><Relationship Id="rId338" Type="http://schemas.openxmlformats.org/officeDocument/2006/relationships/ctrlProp" Target="../ctrlProps/ctrlProp340.xml"/><Relationship Id="rId359" Type="http://schemas.openxmlformats.org/officeDocument/2006/relationships/ctrlProp" Target="../ctrlProps/ctrlProp361.xml"/><Relationship Id="rId503" Type="http://schemas.openxmlformats.org/officeDocument/2006/relationships/ctrlProp" Target="../ctrlProps/ctrlProp505.xml"/><Relationship Id="rId8" Type="http://schemas.openxmlformats.org/officeDocument/2006/relationships/ctrlProp" Target="../ctrlProps/ctrlProp10.xml"/><Relationship Id="rId98" Type="http://schemas.openxmlformats.org/officeDocument/2006/relationships/ctrlProp" Target="../ctrlProps/ctrlProp100.xml"/><Relationship Id="rId121" Type="http://schemas.openxmlformats.org/officeDocument/2006/relationships/ctrlProp" Target="../ctrlProps/ctrlProp123.xml"/><Relationship Id="rId142" Type="http://schemas.openxmlformats.org/officeDocument/2006/relationships/ctrlProp" Target="../ctrlProps/ctrlProp144.xml"/><Relationship Id="rId163" Type="http://schemas.openxmlformats.org/officeDocument/2006/relationships/ctrlProp" Target="../ctrlProps/ctrlProp165.xml"/><Relationship Id="rId184" Type="http://schemas.openxmlformats.org/officeDocument/2006/relationships/ctrlProp" Target="../ctrlProps/ctrlProp186.xml"/><Relationship Id="rId219" Type="http://schemas.openxmlformats.org/officeDocument/2006/relationships/ctrlProp" Target="../ctrlProps/ctrlProp221.xml"/><Relationship Id="rId370" Type="http://schemas.openxmlformats.org/officeDocument/2006/relationships/ctrlProp" Target="../ctrlProps/ctrlProp372.xml"/><Relationship Id="rId391" Type="http://schemas.openxmlformats.org/officeDocument/2006/relationships/ctrlProp" Target="../ctrlProps/ctrlProp393.xml"/><Relationship Id="rId405" Type="http://schemas.openxmlformats.org/officeDocument/2006/relationships/ctrlProp" Target="../ctrlProps/ctrlProp407.xml"/><Relationship Id="rId426" Type="http://schemas.openxmlformats.org/officeDocument/2006/relationships/ctrlProp" Target="../ctrlProps/ctrlProp428.xml"/><Relationship Id="rId447" Type="http://schemas.openxmlformats.org/officeDocument/2006/relationships/ctrlProp" Target="../ctrlProps/ctrlProp449.xml"/><Relationship Id="rId230" Type="http://schemas.openxmlformats.org/officeDocument/2006/relationships/ctrlProp" Target="../ctrlProps/ctrlProp232.xml"/><Relationship Id="rId251" Type="http://schemas.openxmlformats.org/officeDocument/2006/relationships/ctrlProp" Target="../ctrlProps/ctrlProp253.xml"/><Relationship Id="rId468" Type="http://schemas.openxmlformats.org/officeDocument/2006/relationships/ctrlProp" Target="../ctrlProps/ctrlProp470.xml"/><Relationship Id="rId489" Type="http://schemas.openxmlformats.org/officeDocument/2006/relationships/ctrlProp" Target="../ctrlProps/ctrlProp491.xml"/><Relationship Id="rId25" Type="http://schemas.openxmlformats.org/officeDocument/2006/relationships/ctrlProp" Target="../ctrlProps/ctrlProp27.xml"/><Relationship Id="rId46" Type="http://schemas.openxmlformats.org/officeDocument/2006/relationships/ctrlProp" Target="../ctrlProps/ctrlProp48.xml"/><Relationship Id="rId67" Type="http://schemas.openxmlformats.org/officeDocument/2006/relationships/ctrlProp" Target="../ctrlProps/ctrlProp69.xml"/><Relationship Id="rId272" Type="http://schemas.openxmlformats.org/officeDocument/2006/relationships/ctrlProp" Target="../ctrlProps/ctrlProp274.xml"/><Relationship Id="rId293" Type="http://schemas.openxmlformats.org/officeDocument/2006/relationships/ctrlProp" Target="../ctrlProps/ctrlProp295.xml"/><Relationship Id="rId307" Type="http://schemas.openxmlformats.org/officeDocument/2006/relationships/ctrlProp" Target="../ctrlProps/ctrlProp309.xml"/><Relationship Id="rId328" Type="http://schemas.openxmlformats.org/officeDocument/2006/relationships/ctrlProp" Target="../ctrlProps/ctrlProp330.xml"/><Relationship Id="rId349" Type="http://schemas.openxmlformats.org/officeDocument/2006/relationships/ctrlProp" Target="../ctrlProps/ctrlProp351.xml"/><Relationship Id="rId88" Type="http://schemas.openxmlformats.org/officeDocument/2006/relationships/ctrlProp" Target="../ctrlProps/ctrlProp90.xml"/><Relationship Id="rId111" Type="http://schemas.openxmlformats.org/officeDocument/2006/relationships/ctrlProp" Target="../ctrlProps/ctrlProp113.xml"/><Relationship Id="rId132" Type="http://schemas.openxmlformats.org/officeDocument/2006/relationships/ctrlProp" Target="../ctrlProps/ctrlProp134.xml"/><Relationship Id="rId153" Type="http://schemas.openxmlformats.org/officeDocument/2006/relationships/ctrlProp" Target="../ctrlProps/ctrlProp155.xml"/><Relationship Id="rId174" Type="http://schemas.openxmlformats.org/officeDocument/2006/relationships/ctrlProp" Target="../ctrlProps/ctrlProp176.xml"/><Relationship Id="rId195" Type="http://schemas.openxmlformats.org/officeDocument/2006/relationships/ctrlProp" Target="../ctrlProps/ctrlProp197.xml"/><Relationship Id="rId209" Type="http://schemas.openxmlformats.org/officeDocument/2006/relationships/ctrlProp" Target="../ctrlProps/ctrlProp211.xml"/><Relationship Id="rId360" Type="http://schemas.openxmlformats.org/officeDocument/2006/relationships/ctrlProp" Target="../ctrlProps/ctrlProp362.xml"/><Relationship Id="rId381" Type="http://schemas.openxmlformats.org/officeDocument/2006/relationships/ctrlProp" Target="../ctrlProps/ctrlProp383.xml"/><Relationship Id="rId416" Type="http://schemas.openxmlformats.org/officeDocument/2006/relationships/ctrlProp" Target="../ctrlProps/ctrlProp418.xml"/><Relationship Id="rId220" Type="http://schemas.openxmlformats.org/officeDocument/2006/relationships/ctrlProp" Target="../ctrlProps/ctrlProp222.xml"/><Relationship Id="rId241" Type="http://schemas.openxmlformats.org/officeDocument/2006/relationships/ctrlProp" Target="../ctrlProps/ctrlProp243.xml"/><Relationship Id="rId437" Type="http://schemas.openxmlformats.org/officeDocument/2006/relationships/ctrlProp" Target="../ctrlProps/ctrlProp439.xml"/><Relationship Id="rId458" Type="http://schemas.openxmlformats.org/officeDocument/2006/relationships/ctrlProp" Target="../ctrlProps/ctrlProp460.xml"/><Relationship Id="rId479" Type="http://schemas.openxmlformats.org/officeDocument/2006/relationships/ctrlProp" Target="../ctrlProps/ctrlProp481.xml"/><Relationship Id="rId15" Type="http://schemas.openxmlformats.org/officeDocument/2006/relationships/ctrlProp" Target="../ctrlProps/ctrlProp17.xml"/><Relationship Id="rId36" Type="http://schemas.openxmlformats.org/officeDocument/2006/relationships/ctrlProp" Target="../ctrlProps/ctrlProp38.xml"/><Relationship Id="rId57" Type="http://schemas.openxmlformats.org/officeDocument/2006/relationships/ctrlProp" Target="../ctrlProps/ctrlProp59.xml"/><Relationship Id="rId262" Type="http://schemas.openxmlformats.org/officeDocument/2006/relationships/ctrlProp" Target="../ctrlProps/ctrlProp264.xml"/><Relationship Id="rId283" Type="http://schemas.openxmlformats.org/officeDocument/2006/relationships/ctrlProp" Target="../ctrlProps/ctrlProp285.xml"/><Relationship Id="rId318" Type="http://schemas.openxmlformats.org/officeDocument/2006/relationships/ctrlProp" Target="../ctrlProps/ctrlProp320.xml"/><Relationship Id="rId339" Type="http://schemas.openxmlformats.org/officeDocument/2006/relationships/ctrlProp" Target="../ctrlProps/ctrlProp341.xml"/><Relationship Id="rId490" Type="http://schemas.openxmlformats.org/officeDocument/2006/relationships/ctrlProp" Target="../ctrlProps/ctrlProp492.xml"/><Relationship Id="rId504" Type="http://schemas.openxmlformats.org/officeDocument/2006/relationships/ctrlProp" Target="../ctrlProps/ctrlProp506.xml"/><Relationship Id="rId78" Type="http://schemas.openxmlformats.org/officeDocument/2006/relationships/ctrlProp" Target="../ctrlProps/ctrlProp80.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143" Type="http://schemas.openxmlformats.org/officeDocument/2006/relationships/ctrlProp" Target="../ctrlProps/ctrlProp145.xml"/><Relationship Id="rId164" Type="http://schemas.openxmlformats.org/officeDocument/2006/relationships/ctrlProp" Target="../ctrlProps/ctrlProp166.xml"/><Relationship Id="rId185" Type="http://schemas.openxmlformats.org/officeDocument/2006/relationships/ctrlProp" Target="../ctrlProps/ctrlProp187.xml"/><Relationship Id="rId350" Type="http://schemas.openxmlformats.org/officeDocument/2006/relationships/ctrlProp" Target="../ctrlProps/ctrlProp352.xml"/><Relationship Id="rId371" Type="http://schemas.openxmlformats.org/officeDocument/2006/relationships/ctrlProp" Target="../ctrlProps/ctrlProp373.xml"/><Relationship Id="rId406" Type="http://schemas.openxmlformats.org/officeDocument/2006/relationships/ctrlProp" Target="../ctrlProps/ctrlProp408.xml"/><Relationship Id="rId9" Type="http://schemas.openxmlformats.org/officeDocument/2006/relationships/ctrlProp" Target="../ctrlProps/ctrlProp11.xml"/><Relationship Id="rId210" Type="http://schemas.openxmlformats.org/officeDocument/2006/relationships/ctrlProp" Target="../ctrlProps/ctrlProp212.xml"/><Relationship Id="rId392" Type="http://schemas.openxmlformats.org/officeDocument/2006/relationships/ctrlProp" Target="../ctrlProps/ctrlProp394.xml"/><Relationship Id="rId427" Type="http://schemas.openxmlformats.org/officeDocument/2006/relationships/ctrlProp" Target="../ctrlProps/ctrlProp429.xml"/><Relationship Id="rId448" Type="http://schemas.openxmlformats.org/officeDocument/2006/relationships/ctrlProp" Target="../ctrlProps/ctrlProp450.xml"/><Relationship Id="rId469" Type="http://schemas.openxmlformats.org/officeDocument/2006/relationships/ctrlProp" Target="../ctrlProps/ctrlProp471.xml"/><Relationship Id="rId26" Type="http://schemas.openxmlformats.org/officeDocument/2006/relationships/ctrlProp" Target="../ctrlProps/ctrlProp28.xml"/><Relationship Id="rId231" Type="http://schemas.openxmlformats.org/officeDocument/2006/relationships/ctrlProp" Target="../ctrlProps/ctrlProp233.xml"/><Relationship Id="rId252" Type="http://schemas.openxmlformats.org/officeDocument/2006/relationships/ctrlProp" Target="../ctrlProps/ctrlProp254.xml"/><Relationship Id="rId273" Type="http://schemas.openxmlformats.org/officeDocument/2006/relationships/ctrlProp" Target="../ctrlProps/ctrlProp275.xml"/><Relationship Id="rId294" Type="http://schemas.openxmlformats.org/officeDocument/2006/relationships/ctrlProp" Target="../ctrlProps/ctrlProp296.xml"/><Relationship Id="rId308" Type="http://schemas.openxmlformats.org/officeDocument/2006/relationships/ctrlProp" Target="../ctrlProps/ctrlProp310.xml"/><Relationship Id="rId329" Type="http://schemas.openxmlformats.org/officeDocument/2006/relationships/ctrlProp" Target="../ctrlProps/ctrlProp331.xml"/><Relationship Id="rId480" Type="http://schemas.openxmlformats.org/officeDocument/2006/relationships/ctrlProp" Target="../ctrlProps/ctrlProp482.xml"/><Relationship Id="rId47" Type="http://schemas.openxmlformats.org/officeDocument/2006/relationships/ctrlProp" Target="../ctrlProps/ctrlProp49.xml"/><Relationship Id="rId68" Type="http://schemas.openxmlformats.org/officeDocument/2006/relationships/ctrlProp" Target="../ctrlProps/ctrlProp70.xml"/><Relationship Id="rId89" Type="http://schemas.openxmlformats.org/officeDocument/2006/relationships/ctrlProp" Target="../ctrlProps/ctrlProp91.xml"/><Relationship Id="rId112" Type="http://schemas.openxmlformats.org/officeDocument/2006/relationships/ctrlProp" Target="../ctrlProps/ctrlProp114.xml"/><Relationship Id="rId133" Type="http://schemas.openxmlformats.org/officeDocument/2006/relationships/ctrlProp" Target="../ctrlProps/ctrlProp135.xml"/><Relationship Id="rId154" Type="http://schemas.openxmlformats.org/officeDocument/2006/relationships/ctrlProp" Target="../ctrlProps/ctrlProp156.xml"/><Relationship Id="rId175" Type="http://schemas.openxmlformats.org/officeDocument/2006/relationships/ctrlProp" Target="../ctrlProps/ctrlProp177.xml"/><Relationship Id="rId340" Type="http://schemas.openxmlformats.org/officeDocument/2006/relationships/ctrlProp" Target="../ctrlProps/ctrlProp342.xml"/><Relationship Id="rId361" Type="http://schemas.openxmlformats.org/officeDocument/2006/relationships/ctrlProp" Target="../ctrlProps/ctrlProp363.xml"/><Relationship Id="rId196" Type="http://schemas.openxmlformats.org/officeDocument/2006/relationships/ctrlProp" Target="../ctrlProps/ctrlProp198.xml"/><Relationship Id="rId200" Type="http://schemas.openxmlformats.org/officeDocument/2006/relationships/ctrlProp" Target="../ctrlProps/ctrlProp202.xml"/><Relationship Id="rId382" Type="http://schemas.openxmlformats.org/officeDocument/2006/relationships/ctrlProp" Target="../ctrlProps/ctrlProp384.xml"/><Relationship Id="rId417" Type="http://schemas.openxmlformats.org/officeDocument/2006/relationships/ctrlProp" Target="../ctrlProps/ctrlProp419.xml"/><Relationship Id="rId438" Type="http://schemas.openxmlformats.org/officeDocument/2006/relationships/ctrlProp" Target="../ctrlProps/ctrlProp440.xml"/><Relationship Id="rId459" Type="http://schemas.openxmlformats.org/officeDocument/2006/relationships/ctrlProp" Target="../ctrlProps/ctrlProp461.xml"/><Relationship Id="rId16" Type="http://schemas.openxmlformats.org/officeDocument/2006/relationships/ctrlProp" Target="../ctrlProps/ctrlProp18.xml"/><Relationship Id="rId221" Type="http://schemas.openxmlformats.org/officeDocument/2006/relationships/ctrlProp" Target="../ctrlProps/ctrlProp223.xml"/><Relationship Id="rId242" Type="http://schemas.openxmlformats.org/officeDocument/2006/relationships/ctrlProp" Target="../ctrlProps/ctrlProp244.xml"/><Relationship Id="rId263" Type="http://schemas.openxmlformats.org/officeDocument/2006/relationships/ctrlProp" Target="../ctrlProps/ctrlProp265.xml"/><Relationship Id="rId284" Type="http://schemas.openxmlformats.org/officeDocument/2006/relationships/ctrlProp" Target="../ctrlProps/ctrlProp286.xml"/><Relationship Id="rId319" Type="http://schemas.openxmlformats.org/officeDocument/2006/relationships/ctrlProp" Target="../ctrlProps/ctrlProp321.xml"/><Relationship Id="rId470" Type="http://schemas.openxmlformats.org/officeDocument/2006/relationships/ctrlProp" Target="../ctrlProps/ctrlProp472.xml"/><Relationship Id="rId491" Type="http://schemas.openxmlformats.org/officeDocument/2006/relationships/ctrlProp" Target="../ctrlProps/ctrlProp493.xml"/><Relationship Id="rId505" Type="http://schemas.openxmlformats.org/officeDocument/2006/relationships/ctrlProp" Target="../ctrlProps/ctrlProp507.xml"/><Relationship Id="rId37" Type="http://schemas.openxmlformats.org/officeDocument/2006/relationships/ctrlProp" Target="../ctrlProps/ctrlProp39.xml"/><Relationship Id="rId58" Type="http://schemas.openxmlformats.org/officeDocument/2006/relationships/ctrlProp" Target="../ctrlProps/ctrlProp60.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144" Type="http://schemas.openxmlformats.org/officeDocument/2006/relationships/ctrlProp" Target="../ctrlProps/ctrlProp146.xml"/><Relationship Id="rId330" Type="http://schemas.openxmlformats.org/officeDocument/2006/relationships/ctrlProp" Target="../ctrlProps/ctrlProp332.xml"/><Relationship Id="rId90" Type="http://schemas.openxmlformats.org/officeDocument/2006/relationships/ctrlProp" Target="../ctrlProps/ctrlProp92.xml"/><Relationship Id="rId165" Type="http://schemas.openxmlformats.org/officeDocument/2006/relationships/ctrlProp" Target="../ctrlProps/ctrlProp167.xml"/><Relationship Id="rId186" Type="http://schemas.openxmlformats.org/officeDocument/2006/relationships/ctrlProp" Target="../ctrlProps/ctrlProp188.xml"/><Relationship Id="rId351" Type="http://schemas.openxmlformats.org/officeDocument/2006/relationships/ctrlProp" Target="../ctrlProps/ctrlProp353.xml"/><Relationship Id="rId372" Type="http://schemas.openxmlformats.org/officeDocument/2006/relationships/ctrlProp" Target="../ctrlProps/ctrlProp374.xml"/><Relationship Id="rId393" Type="http://schemas.openxmlformats.org/officeDocument/2006/relationships/ctrlProp" Target="../ctrlProps/ctrlProp395.xml"/><Relationship Id="rId407" Type="http://schemas.openxmlformats.org/officeDocument/2006/relationships/ctrlProp" Target="../ctrlProps/ctrlProp409.xml"/><Relationship Id="rId428" Type="http://schemas.openxmlformats.org/officeDocument/2006/relationships/ctrlProp" Target="../ctrlProps/ctrlProp430.xml"/><Relationship Id="rId449" Type="http://schemas.openxmlformats.org/officeDocument/2006/relationships/ctrlProp" Target="../ctrlProps/ctrlProp451.xml"/><Relationship Id="rId211" Type="http://schemas.openxmlformats.org/officeDocument/2006/relationships/ctrlProp" Target="../ctrlProps/ctrlProp213.xml"/><Relationship Id="rId232" Type="http://schemas.openxmlformats.org/officeDocument/2006/relationships/ctrlProp" Target="../ctrlProps/ctrlProp234.xml"/><Relationship Id="rId253" Type="http://schemas.openxmlformats.org/officeDocument/2006/relationships/ctrlProp" Target="../ctrlProps/ctrlProp255.xml"/><Relationship Id="rId274" Type="http://schemas.openxmlformats.org/officeDocument/2006/relationships/ctrlProp" Target="../ctrlProps/ctrlProp276.xml"/><Relationship Id="rId295" Type="http://schemas.openxmlformats.org/officeDocument/2006/relationships/ctrlProp" Target="../ctrlProps/ctrlProp297.xml"/><Relationship Id="rId309" Type="http://schemas.openxmlformats.org/officeDocument/2006/relationships/ctrlProp" Target="../ctrlProps/ctrlProp311.xml"/><Relationship Id="rId460" Type="http://schemas.openxmlformats.org/officeDocument/2006/relationships/ctrlProp" Target="../ctrlProps/ctrlProp462.xml"/><Relationship Id="rId481" Type="http://schemas.openxmlformats.org/officeDocument/2006/relationships/ctrlProp" Target="../ctrlProps/ctrlProp483.xml"/><Relationship Id="rId27" Type="http://schemas.openxmlformats.org/officeDocument/2006/relationships/ctrlProp" Target="../ctrlProps/ctrlProp29.xml"/><Relationship Id="rId48" Type="http://schemas.openxmlformats.org/officeDocument/2006/relationships/ctrlProp" Target="../ctrlProps/ctrlProp50.xml"/><Relationship Id="rId69" Type="http://schemas.openxmlformats.org/officeDocument/2006/relationships/ctrlProp" Target="../ctrlProps/ctrlProp71.xml"/><Relationship Id="rId113" Type="http://schemas.openxmlformats.org/officeDocument/2006/relationships/ctrlProp" Target="../ctrlProps/ctrlProp115.xml"/><Relationship Id="rId134" Type="http://schemas.openxmlformats.org/officeDocument/2006/relationships/ctrlProp" Target="../ctrlProps/ctrlProp136.xml"/><Relationship Id="rId320" Type="http://schemas.openxmlformats.org/officeDocument/2006/relationships/ctrlProp" Target="../ctrlProps/ctrlProp322.xml"/><Relationship Id="rId80" Type="http://schemas.openxmlformats.org/officeDocument/2006/relationships/ctrlProp" Target="../ctrlProps/ctrlProp82.xml"/><Relationship Id="rId155" Type="http://schemas.openxmlformats.org/officeDocument/2006/relationships/ctrlProp" Target="../ctrlProps/ctrlProp157.xml"/><Relationship Id="rId176" Type="http://schemas.openxmlformats.org/officeDocument/2006/relationships/ctrlProp" Target="../ctrlProps/ctrlProp178.xml"/><Relationship Id="rId197" Type="http://schemas.openxmlformats.org/officeDocument/2006/relationships/ctrlProp" Target="../ctrlProps/ctrlProp199.xml"/><Relationship Id="rId341" Type="http://schemas.openxmlformats.org/officeDocument/2006/relationships/ctrlProp" Target="../ctrlProps/ctrlProp343.xml"/><Relationship Id="rId362" Type="http://schemas.openxmlformats.org/officeDocument/2006/relationships/ctrlProp" Target="../ctrlProps/ctrlProp364.xml"/><Relationship Id="rId383" Type="http://schemas.openxmlformats.org/officeDocument/2006/relationships/ctrlProp" Target="../ctrlProps/ctrlProp385.xml"/><Relationship Id="rId418" Type="http://schemas.openxmlformats.org/officeDocument/2006/relationships/ctrlProp" Target="../ctrlProps/ctrlProp420.xml"/><Relationship Id="rId439" Type="http://schemas.openxmlformats.org/officeDocument/2006/relationships/ctrlProp" Target="../ctrlProps/ctrlProp441.xml"/><Relationship Id="rId201" Type="http://schemas.openxmlformats.org/officeDocument/2006/relationships/ctrlProp" Target="../ctrlProps/ctrlProp203.xml"/><Relationship Id="rId222" Type="http://schemas.openxmlformats.org/officeDocument/2006/relationships/ctrlProp" Target="../ctrlProps/ctrlProp224.xml"/><Relationship Id="rId243" Type="http://schemas.openxmlformats.org/officeDocument/2006/relationships/ctrlProp" Target="../ctrlProps/ctrlProp245.xml"/><Relationship Id="rId264" Type="http://schemas.openxmlformats.org/officeDocument/2006/relationships/ctrlProp" Target="../ctrlProps/ctrlProp266.xml"/><Relationship Id="rId285" Type="http://schemas.openxmlformats.org/officeDocument/2006/relationships/ctrlProp" Target="../ctrlProps/ctrlProp287.xml"/><Relationship Id="rId450" Type="http://schemas.openxmlformats.org/officeDocument/2006/relationships/ctrlProp" Target="../ctrlProps/ctrlProp452.xml"/><Relationship Id="rId471" Type="http://schemas.openxmlformats.org/officeDocument/2006/relationships/ctrlProp" Target="../ctrlProps/ctrlProp473.xml"/><Relationship Id="rId506" Type="http://schemas.openxmlformats.org/officeDocument/2006/relationships/ctrlProp" Target="../ctrlProps/ctrlProp508.xml"/><Relationship Id="rId17" Type="http://schemas.openxmlformats.org/officeDocument/2006/relationships/ctrlProp" Target="../ctrlProps/ctrlProp19.xml"/><Relationship Id="rId38" Type="http://schemas.openxmlformats.org/officeDocument/2006/relationships/ctrlProp" Target="../ctrlProps/ctrlProp40.xml"/><Relationship Id="rId59" Type="http://schemas.openxmlformats.org/officeDocument/2006/relationships/ctrlProp" Target="../ctrlProps/ctrlProp61.xml"/><Relationship Id="rId103" Type="http://schemas.openxmlformats.org/officeDocument/2006/relationships/ctrlProp" Target="../ctrlProps/ctrlProp105.xml"/><Relationship Id="rId124" Type="http://schemas.openxmlformats.org/officeDocument/2006/relationships/ctrlProp" Target="../ctrlProps/ctrlProp126.xml"/><Relationship Id="rId310" Type="http://schemas.openxmlformats.org/officeDocument/2006/relationships/ctrlProp" Target="../ctrlProps/ctrlProp312.xml"/><Relationship Id="rId492" Type="http://schemas.openxmlformats.org/officeDocument/2006/relationships/ctrlProp" Target="../ctrlProps/ctrlProp494.xml"/><Relationship Id="rId70" Type="http://schemas.openxmlformats.org/officeDocument/2006/relationships/ctrlProp" Target="../ctrlProps/ctrlProp72.xml"/><Relationship Id="rId91" Type="http://schemas.openxmlformats.org/officeDocument/2006/relationships/ctrlProp" Target="../ctrlProps/ctrlProp93.xml"/><Relationship Id="rId145" Type="http://schemas.openxmlformats.org/officeDocument/2006/relationships/ctrlProp" Target="../ctrlProps/ctrlProp147.xml"/><Relationship Id="rId166" Type="http://schemas.openxmlformats.org/officeDocument/2006/relationships/ctrlProp" Target="../ctrlProps/ctrlProp168.xml"/><Relationship Id="rId187" Type="http://schemas.openxmlformats.org/officeDocument/2006/relationships/ctrlProp" Target="../ctrlProps/ctrlProp189.xml"/><Relationship Id="rId331" Type="http://schemas.openxmlformats.org/officeDocument/2006/relationships/ctrlProp" Target="../ctrlProps/ctrlProp333.xml"/><Relationship Id="rId352" Type="http://schemas.openxmlformats.org/officeDocument/2006/relationships/ctrlProp" Target="../ctrlProps/ctrlProp354.xml"/><Relationship Id="rId373" Type="http://schemas.openxmlformats.org/officeDocument/2006/relationships/ctrlProp" Target="../ctrlProps/ctrlProp375.xml"/><Relationship Id="rId394" Type="http://schemas.openxmlformats.org/officeDocument/2006/relationships/ctrlProp" Target="../ctrlProps/ctrlProp396.xml"/><Relationship Id="rId408" Type="http://schemas.openxmlformats.org/officeDocument/2006/relationships/ctrlProp" Target="../ctrlProps/ctrlProp410.xml"/><Relationship Id="rId429" Type="http://schemas.openxmlformats.org/officeDocument/2006/relationships/ctrlProp" Target="../ctrlProps/ctrlProp431.xml"/><Relationship Id="rId1" Type="http://schemas.openxmlformats.org/officeDocument/2006/relationships/printerSettings" Target="../printerSettings/printerSettings5.bin"/><Relationship Id="rId212" Type="http://schemas.openxmlformats.org/officeDocument/2006/relationships/ctrlProp" Target="../ctrlProps/ctrlProp214.xml"/><Relationship Id="rId233" Type="http://schemas.openxmlformats.org/officeDocument/2006/relationships/ctrlProp" Target="../ctrlProps/ctrlProp235.xml"/><Relationship Id="rId254" Type="http://schemas.openxmlformats.org/officeDocument/2006/relationships/ctrlProp" Target="../ctrlProps/ctrlProp256.xml"/><Relationship Id="rId440" Type="http://schemas.openxmlformats.org/officeDocument/2006/relationships/ctrlProp" Target="../ctrlProps/ctrlProp442.xml"/><Relationship Id="rId28" Type="http://schemas.openxmlformats.org/officeDocument/2006/relationships/ctrlProp" Target="../ctrlProps/ctrlProp30.xml"/><Relationship Id="rId49" Type="http://schemas.openxmlformats.org/officeDocument/2006/relationships/ctrlProp" Target="../ctrlProps/ctrlProp51.xml"/><Relationship Id="rId114" Type="http://schemas.openxmlformats.org/officeDocument/2006/relationships/ctrlProp" Target="../ctrlProps/ctrlProp116.xml"/><Relationship Id="rId275" Type="http://schemas.openxmlformats.org/officeDocument/2006/relationships/ctrlProp" Target="../ctrlProps/ctrlProp277.xml"/><Relationship Id="rId296" Type="http://schemas.openxmlformats.org/officeDocument/2006/relationships/ctrlProp" Target="../ctrlProps/ctrlProp298.xml"/><Relationship Id="rId300" Type="http://schemas.openxmlformats.org/officeDocument/2006/relationships/ctrlProp" Target="../ctrlProps/ctrlProp302.xml"/><Relationship Id="rId461" Type="http://schemas.openxmlformats.org/officeDocument/2006/relationships/ctrlProp" Target="../ctrlProps/ctrlProp463.xml"/><Relationship Id="rId482" Type="http://schemas.openxmlformats.org/officeDocument/2006/relationships/ctrlProp" Target="../ctrlProps/ctrlProp484.xml"/><Relationship Id="rId60" Type="http://schemas.openxmlformats.org/officeDocument/2006/relationships/ctrlProp" Target="../ctrlProps/ctrlProp62.xml"/><Relationship Id="rId81" Type="http://schemas.openxmlformats.org/officeDocument/2006/relationships/ctrlProp" Target="../ctrlProps/ctrlProp83.xml"/><Relationship Id="rId135" Type="http://schemas.openxmlformats.org/officeDocument/2006/relationships/ctrlProp" Target="../ctrlProps/ctrlProp137.xml"/><Relationship Id="rId156" Type="http://schemas.openxmlformats.org/officeDocument/2006/relationships/ctrlProp" Target="../ctrlProps/ctrlProp158.xml"/><Relationship Id="rId177" Type="http://schemas.openxmlformats.org/officeDocument/2006/relationships/ctrlProp" Target="../ctrlProps/ctrlProp179.xml"/><Relationship Id="rId198" Type="http://schemas.openxmlformats.org/officeDocument/2006/relationships/ctrlProp" Target="../ctrlProps/ctrlProp200.xml"/><Relationship Id="rId321" Type="http://schemas.openxmlformats.org/officeDocument/2006/relationships/ctrlProp" Target="../ctrlProps/ctrlProp323.xml"/><Relationship Id="rId342" Type="http://schemas.openxmlformats.org/officeDocument/2006/relationships/ctrlProp" Target="../ctrlProps/ctrlProp344.xml"/><Relationship Id="rId363" Type="http://schemas.openxmlformats.org/officeDocument/2006/relationships/ctrlProp" Target="../ctrlProps/ctrlProp365.xml"/><Relationship Id="rId384" Type="http://schemas.openxmlformats.org/officeDocument/2006/relationships/ctrlProp" Target="../ctrlProps/ctrlProp386.xml"/><Relationship Id="rId419" Type="http://schemas.openxmlformats.org/officeDocument/2006/relationships/ctrlProp" Target="../ctrlProps/ctrlProp421.xml"/><Relationship Id="rId202" Type="http://schemas.openxmlformats.org/officeDocument/2006/relationships/ctrlProp" Target="../ctrlProps/ctrlProp204.xml"/><Relationship Id="rId223" Type="http://schemas.openxmlformats.org/officeDocument/2006/relationships/ctrlProp" Target="../ctrlProps/ctrlProp225.xml"/><Relationship Id="rId244" Type="http://schemas.openxmlformats.org/officeDocument/2006/relationships/ctrlProp" Target="../ctrlProps/ctrlProp246.xml"/><Relationship Id="rId430" Type="http://schemas.openxmlformats.org/officeDocument/2006/relationships/ctrlProp" Target="../ctrlProps/ctrlProp432.xml"/><Relationship Id="rId18" Type="http://schemas.openxmlformats.org/officeDocument/2006/relationships/ctrlProp" Target="../ctrlProps/ctrlProp20.xml"/><Relationship Id="rId39" Type="http://schemas.openxmlformats.org/officeDocument/2006/relationships/ctrlProp" Target="../ctrlProps/ctrlProp41.xml"/><Relationship Id="rId265" Type="http://schemas.openxmlformats.org/officeDocument/2006/relationships/ctrlProp" Target="../ctrlProps/ctrlProp267.xml"/><Relationship Id="rId286" Type="http://schemas.openxmlformats.org/officeDocument/2006/relationships/ctrlProp" Target="../ctrlProps/ctrlProp288.xml"/><Relationship Id="rId451" Type="http://schemas.openxmlformats.org/officeDocument/2006/relationships/ctrlProp" Target="../ctrlProps/ctrlProp453.xml"/><Relationship Id="rId472" Type="http://schemas.openxmlformats.org/officeDocument/2006/relationships/ctrlProp" Target="../ctrlProps/ctrlProp474.xml"/><Relationship Id="rId493" Type="http://schemas.openxmlformats.org/officeDocument/2006/relationships/ctrlProp" Target="../ctrlProps/ctrlProp495.xml"/><Relationship Id="rId50" Type="http://schemas.openxmlformats.org/officeDocument/2006/relationships/ctrlProp" Target="../ctrlProps/ctrlProp52.xml"/><Relationship Id="rId104" Type="http://schemas.openxmlformats.org/officeDocument/2006/relationships/ctrlProp" Target="../ctrlProps/ctrlProp106.xml"/><Relationship Id="rId125" Type="http://schemas.openxmlformats.org/officeDocument/2006/relationships/ctrlProp" Target="../ctrlProps/ctrlProp127.xml"/><Relationship Id="rId146" Type="http://schemas.openxmlformats.org/officeDocument/2006/relationships/ctrlProp" Target="../ctrlProps/ctrlProp148.xml"/><Relationship Id="rId167" Type="http://schemas.openxmlformats.org/officeDocument/2006/relationships/ctrlProp" Target="../ctrlProps/ctrlProp169.xml"/><Relationship Id="rId188" Type="http://schemas.openxmlformats.org/officeDocument/2006/relationships/ctrlProp" Target="../ctrlProps/ctrlProp190.xml"/><Relationship Id="rId311" Type="http://schemas.openxmlformats.org/officeDocument/2006/relationships/ctrlProp" Target="../ctrlProps/ctrlProp313.xml"/><Relationship Id="rId332" Type="http://schemas.openxmlformats.org/officeDocument/2006/relationships/ctrlProp" Target="../ctrlProps/ctrlProp334.xml"/><Relationship Id="rId353" Type="http://schemas.openxmlformats.org/officeDocument/2006/relationships/ctrlProp" Target="../ctrlProps/ctrlProp355.xml"/><Relationship Id="rId374" Type="http://schemas.openxmlformats.org/officeDocument/2006/relationships/ctrlProp" Target="../ctrlProps/ctrlProp376.xml"/><Relationship Id="rId395" Type="http://schemas.openxmlformats.org/officeDocument/2006/relationships/ctrlProp" Target="../ctrlProps/ctrlProp397.xml"/><Relationship Id="rId409" Type="http://schemas.openxmlformats.org/officeDocument/2006/relationships/ctrlProp" Target="../ctrlProps/ctrlProp411.xml"/><Relationship Id="rId71" Type="http://schemas.openxmlformats.org/officeDocument/2006/relationships/ctrlProp" Target="../ctrlProps/ctrlProp73.xml"/><Relationship Id="rId92" Type="http://schemas.openxmlformats.org/officeDocument/2006/relationships/ctrlProp" Target="../ctrlProps/ctrlProp94.xml"/><Relationship Id="rId213" Type="http://schemas.openxmlformats.org/officeDocument/2006/relationships/ctrlProp" Target="../ctrlProps/ctrlProp215.xml"/><Relationship Id="rId234" Type="http://schemas.openxmlformats.org/officeDocument/2006/relationships/ctrlProp" Target="../ctrlProps/ctrlProp236.xml"/><Relationship Id="rId420" Type="http://schemas.openxmlformats.org/officeDocument/2006/relationships/ctrlProp" Target="../ctrlProps/ctrlProp422.xml"/><Relationship Id="rId2" Type="http://schemas.openxmlformats.org/officeDocument/2006/relationships/drawing" Target="../drawings/drawing5.xml"/><Relationship Id="rId29" Type="http://schemas.openxmlformats.org/officeDocument/2006/relationships/ctrlProp" Target="../ctrlProps/ctrlProp31.xml"/><Relationship Id="rId255" Type="http://schemas.openxmlformats.org/officeDocument/2006/relationships/ctrlProp" Target="../ctrlProps/ctrlProp257.xml"/><Relationship Id="rId276" Type="http://schemas.openxmlformats.org/officeDocument/2006/relationships/ctrlProp" Target="../ctrlProps/ctrlProp278.xml"/><Relationship Id="rId297" Type="http://schemas.openxmlformats.org/officeDocument/2006/relationships/ctrlProp" Target="../ctrlProps/ctrlProp299.xml"/><Relationship Id="rId441" Type="http://schemas.openxmlformats.org/officeDocument/2006/relationships/ctrlProp" Target="../ctrlProps/ctrlProp443.xml"/><Relationship Id="rId462" Type="http://schemas.openxmlformats.org/officeDocument/2006/relationships/ctrlProp" Target="../ctrlProps/ctrlProp464.xml"/><Relationship Id="rId483" Type="http://schemas.openxmlformats.org/officeDocument/2006/relationships/ctrlProp" Target="../ctrlProps/ctrlProp485.xml"/><Relationship Id="rId40" Type="http://schemas.openxmlformats.org/officeDocument/2006/relationships/ctrlProp" Target="../ctrlProps/ctrlProp42.xml"/><Relationship Id="rId115" Type="http://schemas.openxmlformats.org/officeDocument/2006/relationships/ctrlProp" Target="../ctrlProps/ctrlProp117.xml"/><Relationship Id="rId136" Type="http://schemas.openxmlformats.org/officeDocument/2006/relationships/ctrlProp" Target="../ctrlProps/ctrlProp138.xml"/><Relationship Id="rId157" Type="http://schemas.openxmlformats.org/officeDocument/2006/relationships/ctrlProp" Target="../ctrlProps/ctrlProp159.xml"/><Relationship Id="rId178" Type="http://schemas.openxmlformats.org/officeDocument/2006/relationships/ctrlProp" Target="../ctrlProps/ctrlProp180.xml"/><Relationship Id="rId301" Type="http://schemas.openxmlformats.org/officeDocument/2006/relationships/ctrlProp" Target="../ctrlProps/ctrlProp303.xml"/><Relationship Id="rId322" Type="http://schemas.openxmlformats.org/officeDocument/2006/relationships/ctrlProp" Target="../ctrlProps/ctrlProp324.xml"/><Relationship Id="rId343" Type="http://schemas.openxmlformats.org/officeDocument/2006/relationships/ctrlProp" Target="../ctrlProps/ctrlProp345.xml"/><Relationship Id="rId364" Type="http://schemas.openxmlformats.org/officeDocument/2006/relationships/ctrlProp" Target="../ctrlProps/ctrlProp366.xml"/><Relationship Id="rId61" Type="http://schemas.openxmlformats.org/officeDocument/2006/relationships/ctrlProp" Target="../ctrlProps/ctrlProp63.xml"/><Relationship Id="rId82" Type="http://schemas.openxmlformats.org/officeDocument/2006/relationships/ctrlProp" Target="../ctrlProps/ctrlProp84.xml"/><Relationship Id="rId199" Type="http://schemas.openxmlformats.org/officeDocument/2006/relationships/ctrlProp" Target="../ctrlProps/ctrlProp201.xml"/><Relationship Id="rId203" Type="http://schemas.openxmlformats.org/officeDocument/2006/relationships/ctrlProp" Target="../ctrlProps/ctrlProp205.xml"/><Relationship Id="rId385" Type="http://schemas.openxmlformats.org/officeDocument/2006/relationships/ctrlProp" Target="../ctrlProps/ctrlProp387.xml"/><Relationship Id="rId19" Type="http://schemas.openxmlformats.org/officeDocument/2006/relationships/ctrlProp" Target="../ctrlProps/ctrlProp21.xml"/><Relationship Id="rId224" Type="http://schemas.openxmlformats.org/officeDocument/2006/relationships/ctrlProp" Target="../ctrlProps/ctrlProp226.xml"/><Relationship Id="rId245" Type="http://schemas.openxmlformats.org/officeDocument/2006/relationships/ctrlProp" Target="../ctrlProps/ctrlProp247.xml"/><Relationship Id="rId266" Type="http://schemas.openxmlformats.org/officeDocument/2006/relationships/ctrlProp" Target="../ctrlProps/ctrlProp268.xml"/><Relationship Id="rId287" Type="http://schemas.openxmlformats.org/officeDocument/2006/relationships/ctrlProp" Target="../ctrlProps/ctrlProp289.xml"/><Relationship Id="rId410" Type="http://schemas.openxmlformats.org/officeDocument/2006/relationships/ctrlProp" Target="../ctrlProps/ctrlProp412.xml"/><Relationship Id="rId431" Type="http://schemas.openxmlformats.org/officeDocument/2006/relationships/ctrlProp" Target="../ctrlProps/ctrlProp433.xml"/><Relationship Id="rId452" Type="http://schemas.openxmlformats.org/officeDocument/2006/relationships/ctrlProp" Target="../ctrlProps/ctrlProp454.xml"/><Relationship Id="rId473" Type="http://schemas.openxmlformats.org/officeDocument/2006/relationships/ctrlProp" Target="../ctrlProps/ctrlProp475.xml"/><Relationship Id="rId494" Type="http://schemas.openxmlformats.org/officeDocument/2006/relationships/ctrlProp" Target="../ctrlProps/ctrlProp496.xml"/><Relationship Id="rId30" Type="http://schemas.openxmlformats.org/officeDocument/2006/relationships/ctrlProp" Target="../ctrlProps/ctrlProp32.xml"/><Relationship Id="rId105" Type="http://schemas.openxmlformats.org/officeDocument/2006/relationships/ctrlProp" Target="../ctrlProps/ctrlProp107.xml"/><Relationship Id="rId126" Type="http://schemas.openxmlformats.org/officeDocument/2006/relationships/ctrlProp" Target="../ctrlProps/ctrlProp128.xml"/><Relationship Id="rId147" Type="http://schemas.openxmlformats.org/officeDocument/2006/relationships/ctrlProp" Target="../ctrlProps/ctrlProp149.xml"/><Relationship Id="rId168" Type="http://schemas.openxmlformats.org/officeDocument/2006/relationships/ctrlProp" Target="../ctrlProps/ctrlProp170.xml"/><Relationship Id="rId312" Type="http://schemas.openxmlformats.org/officeDocument/2006/relationships/ctrlProp" Target="../ctrlProps/ctrlProp314.xml"/><Relationship Id="rId333" Type="http://schemas.openxmlformats.org/officeDocument/2006/relationships/ctrlProp" Target="../ctrlProps/ctrlProp335.xml"/><Relationship Id="rId354" Type="http://schemas.openxmlformats.org/officeDocument/2006/relationships/ctrlProp" Target="../ctrlProps/ctrlProp356.xml"/><Relationship Id="rId51" Type="http://schemas.openxmlformats.org/officeDocument/2006/relationships/ctrlProp" Target="../ctrlProps/ctrlProp53.xml"/><Relationship Id="rId72" Type="http://schemas.openxmlformats.org/officeDocument/2006/relationships/ctrlProp" Target="../ctrlProps/ctrlProp74.xml"/><Relationship Id="rId93" Type="http://schemas.openxmlformats.org/officeDocument/2006/relationships/ctrlProp" Target="../ctrlProps/ctrlProp95.xml"/><Relationship Id="rId189" Type="http://schemas.openxmlformats.org/officeDocument/2006/relationships/ctrlProp" Target="../ctrlProps/ctrlProp191.xml"/><Relationship Id="rId375" Type="http://schemas.openxmlformats.org/officeDocument/2006/relationships/ctrlProp" Target="../ctrlProps/ctrlProp377.xml"/><Relationship Id="rId396" Type="http://schemas.openxmlformats.org/officeDocument/2006/relationships/ctrlProp" Target="../ctrlProps/ctrlProp398.xml"/><Relationship Id="rId3" Type="http://schemas.openxmlformats.org/officeDocument/2006/relationships/vmlDrawing" Target="../drawings/vmlDrawing3.vml"/><Relationship Id="rId214" Type="http://schemas.openxmlformats.org/officeDocument/2006/relationships/ctrlProp" Target="../ctrlProps/ctrlProp216.xml"/><Relationship Id="rId235" Type="http://schemas.openxmlformats.org/officeDocument/2006/relationships/ctrlProp" Target="../ctrlProps/ctrlProp237.xml"/><Relationship Id="rId256" Type="http://schemas.openxmlformats.org/officeDocument/2006/relationships/ctrlProp" Target="../ctrlProps/ctrlProp258.xml"/><Relationship Id="rId277" Type="http://schemas.openxmlformats.org/officeDocument/2006/relationships/ctrlProp" Target="../ctrlProps/ctrlProp279.xml"/><Relationship Id="rId298" Type="http://schemas.openxmlformats.org/officeDocument/2006/relationships/ctrlProp" Target="../ctrlProps/ctrlProp300.xml"/><Relationship Id="rId400" Type="http://schemas.openxmlformats.org/officeDocument/2006/relationships/ctrlProp" Target="../ctrlProps/ctrlProp402.xml"/><Relationship Id="rId421" Type="http://schemas.openxmlformats.org/officeDocument/2006/relationships/ctrlProp" Target="../ctrlProps/ctrlProp423.xml"/><Relationship Id="rId442" Type="http://schemas.openxmlformats.org/officeDocument/2006/relationships/ctrlProp" Target="../ctrlProps/ctrlProp444.xml"/><Relationship Id="rId463" Type="http://schemas.openxmlformats.org/officeDocument/2006/relationships/ctrlProp" Target="../ctrlProps/ctrlProp465.xml"/><Relationship Id="rId484" Type="http://schemas.openxmlformats.org/officeDocument/2006/relationships/ctrlProp" Target="../ctrlProps/ctrlProp486.xml"/><Relationship Id="rId116" Type="http://schemas.openxmlformats.org/officeDocument/2006/relationships/ctrlProp" Target="../ctrlProps/ctrlProp118.xml"/><Relationship Id="rId137" Type="http://schemas.openxmlformats.org/officeDocument/2006/relationships/ctrlProp" Target="../ctrlProps/ctrlProp139.xml"/><Relationship Id="rId158" Type="http://schemas.openxmlformats.org/officeDocument/2006/relationships/ctrlProp" Target="../ctrlProps/ctrlProp160.xml"/><Relationship Id="rId302" Type="http://schemas.openxmlformats.org/officeDocument/2006/relationships/ctrlProp" Target="../ctrlProps/ctrlProp304.xml"/><Relationship Id="rId323" Type="http://schemas.openxmlformats.org/officeDocument/2006/relationships/ctrlProp" Target="../ctrlProps/ctrlProp325.xml"/><Relationship Id="rId344" Type="http://schemas.openxmlformats.org/officeDocument/2006/relationships/ctrlProp" Target="../ctrlProps/ctrlProp346.xml"/><Relationship Id="rId20" Type="http://schemas.openxmlformats.org/officeDocument/2006/relationships/ctrlProp" Target="../ctrlProps/ctrlProp22.xml"/><Relationship Id="rId41" Type="http://schemas.openxmlformats.org/officeDocument/2006/relationships/ctrlProp" Target="../ctrlProps/ctrlProp43.xml"/><Relationship Id="rId62" Type="http://schemas.openxmlformats.org/officeDocument/2006/relationships/ctrlProp" Target="../ctrlProps/ctrlProp64.xml"/><Relationship Id="rId83" Type="http://schemas.openxmlformats.org/officeDocument/2006/relationships/ctrlProp" Target="../ctrlProps/ctrlProp85.xml"/><Relationship Id="rId179" Type="http://schemas.openxmlformats.org/officeDocument/2006/relationships/ctrlProp" Target="../ctrlProps/ctrlProp181.xml"/><Relationship Id="rId365" Type="http://schemas.openxmlformats.org/officeDocument/2006/relationships/ctrlProp" Target="../ctrlProps/ctrlProp367.xml"/><Relationship Id="rId386" Type="http://schemas.openxmlformats.org/officeDocument/2006/relationships/ctrlProp" Target="../ctrlProps/ctrlProp388.xml"/><Relationship Id="rId190" Type="http://schemas.openxmlformats.org/officeDocument/2006/relationships/ctrlProp" Target="../ctrlProps/ctrlProp192.xml"/><Relationship Id="rId204" Type="http://schemas.openxmlformats.org/officeDocument/2006/relationships/ctrlProp" Target="../ctrlProps/ctrlProp206.xml"/><Relationship Id="rId225" Type="http://schemas.openxmlformats.org/officeDocument/2006/relationships/ctrlProp" Target="../ctrlProps/ctrlProp227.xml"/><Relationship Id="rId246" Type="http://schemas.openxmlformats.org/officeDocument/2006/relationships/ctrlProp" Target="../ctrlProps/ctrlProp248.xml"/><Relationship Id="rId267" Type="http://schemas.openxmlformats.org/officeDocument/2006/relationships/ctrlProp" Target="../ctrlProps/ctrlProp269.xml"/><Relationship Id="rId288" Type="http://schemas.openxmlformats.org/officeDocument/2006/relationships/ctrlProp" Target="../ctrlProps/ctrlProp290.xml"/><Relationship Id="rId411" Type="http://schemas.openxmlformats.org/officeDocument/2006/relationships/ctrlProp" Target="../ctrlProps/ctrlProp413.xml"/><Relationship Id="rId432" Type="http://schemas.openxmlformats.org/officeDocument/2006/relationships/ctrlProp" Target="../ctrlProps/ctrlProp434.xml"/><Relationship Id="rId453" Type="http://schemas.openxmlformats.org/officeDocument/2006/relationships/ctrlProp" Target="../ctrlProps/ctrlProp455.xml"/><Relationship Id="rId474" Type="http://schemas.openxmlformats.org/officeDocument/2006/relationships/ctrlProp" Target="../ctrlProps/ctrlProp476.xml"/><Relationship Id="rId106" Type="http://schemas.openxmlformats.org/officeDocument/2006/relationships/ctrlProp" Target="../ctrlProps/ctrlProp108.xml"/><Relationship Id="rId127" Type="http://schemas.openxmlformats.org/officeDocument/2006/relationships/ctrlProp" Target="../ctrlProps/ctrlProp129.xml"/><Relationship Id="rId313" Type="http://schemas.openxmlformats.org/officeDocument/2006/relationships/ctrlProp" Target="../ctrlProps/ctrlProp315.xml"/><Relationship Id="rId495" Type="http://schemas.openxmlformats.org/officeDocument/2006/relationships/ctrlProp" Target="../ctrlProps/ctrlProp497.xml"/><Relationship Id="rId10" Type="http://schemas.openxmlformats.org/officeDocument/2006/relationships/ctrlProp" Target="../ctrlProps/ctrlProp12.xml"/><Relationship Id="rId31" Type="http://schemas.openxmlformats.org/officeDocument/2006/relationships/ctrlProp" Target="../ctrlProps/ctrlProp33.xml"/><Relationship Id="rId52" Type="http://schemas.openxmlformats.org/officeDocument/2006/relationships/ctrlProp" Target="../ctrlProps/ctrlProp54.xml"/><Relationship Id="rId73" Type="http://schemas.openxmlformats.org/officeDocument/2006/relationships/ctrlProp" Target="../ctrlProps/ctrlProp75.xml"/><Relationship Id="rId94" Type="http://schemas.openxmlformats.org/officeDocument/2006/relationships/ctrlProp" Target="../ctrlProps/ctrlProp96.xml"/><Relationship Id="rId148" Type="http://schemas.openxmlformats.org/officeDocument/2006/relationships/ctrlProp" Target="../ctrlProps/ctrlProp150.xml"/><Relationship Id="rId169" Type="http://schemas.openxmlformats.org/officeDocument/2006/relationships/ctrlProp" Target="../ctrlProps/ctrlProp171.xml"/><Relationship Id="rId334" Type="http://schemas.openxmlformats.org/officeDocument/2006/relationships/ctrlProp" Target="../ctrlProps/ctrlProp336.xml"/><Relationship Id="rId355" Type="http://schemas.openxmlformats.org/officeDocument/2006/relationships/ctrlProp" Target="../ctrlProps/ctrlProp357.xml"/><Relationship Id="rId376" Type="http://schemas.openxmlformats.org/officeDocument/2006/relationships/ctrlProp" Target="../ctrlProps/ctrlProp378.xml"/><Relationship Id="rId397" Type="http://schemas.openxmlformats.org/officeDocument/2006/relationships/ctrlProp" Target="../ctrlProps/ctrlProp399.xml"/><Relationship Id="rId4" Type="http://schemas.openxmlformats.org/officeDocument/2006/relationships/ctrlProp" Target="../ctrlProps/ctrlProp6.xml"/><Relationship Id="rId180" Type="http://schemas.openxmlformats.org/officeDocument/2006/relationships/ctrlProp" Target="../ctrlProps/ctrlProp182.xml"/><Relationship Id="rId215" Type="http://schemas.openxmlformats.org/officeDocument/2006/relationships/ctrlProp" Target="../ctrlProps/ctrlProp217.xml"/><Relationship Id="rId236" Type="http://schemas.openxmlformats.org/officeDocument/2006/relationships/ctrlProp" Target="../ctrlProps/ctrlProp238.xml"/><Relationship Id="rId257" Type="http://schemas.openxmlformats.org/officeDocument/2006/relationships/ctrlProp" Target="../ctrlProps/ctrlProp259.xml"/><Relationship Id="rId278" Type="http://schemas.openxmlformats.org/officeDocument/2006/relationships/ctrlProp" Target="../ctrlProps/ctrlProp280.xml"/><Relationship Id="rId401" Type="http://schemas.openxmlformats.org/officeDocument/2006/relationships/ctrlProp" Target="../ctrlProps/ctrlProp403.xml"/><Relationship Id="rId422" Type="http://schemas.openxmlformats.org/officeDocument/2006/relationships/ctrlProp" Target="../ctrlProps/ctrlProp424.xml"/><Relationship Id="rId443" Type="http://schemas.openxmlformats.org/officeDocument/2006/relationships/ctrlProp" Target="../ctrlProps/ctrlProp445.xml"/><Relationship Id="rId464" Type="http://schemas.openxmlformats.org/officeDocument/2006/relationships/ctrlProp" Target="../ctrlProps/ctrlProp466.xml"/><Relationship Id="rId303" Type="http://schemas.openxmlformats.org/officeDocument/2006/relationships/ctrlProp" Target="../ctrlProps/ctrlProp305.xml"/><Relationship Id="rId485" Type="http://schemas.openxmlformats.org/officeDocument/2006/relationships/ctrlProp" Target="../ctrlProps/ctrlProp487.xml"/><Relationship Id="rId42" Type="http://schemas.openxmlformats.org/officeDocument/2006/relationships/ctrlProp" Target="../ctrlProps/ctrlProp44.xml"/><Relationship Id="rId84" Type="http://schemas.openxmlformats.org/officeDocument/2006/relationships/ctrlProp" Target="../ctrlProps/ctrlProp86.xml"/><Relationship Id="rId138" Type="http://schemas.openxmlformats.org/officeDocument/2006/relationships/ctrlProp" Target="../ctrlProps/ctrlProp140.xml"/><Relationship Id="rId345" Type="http://schemas.openxmlformats.org/officeDocument/2006/relationships/ctrlProp" Target="../ctrlProps/ctrlProp347.xml"/><Relationship Id="rId387" Type="http://schemas.openxmlformats.org/officeDocument/2006/relationships/ctrlProp" Target="../ctrlProps/ctrlProp389.xml"/><Relationship Id="rId191" Type="http://schemas.openxmlformats.org/officeDocument/2006/relationships/ctrlProp" Target="../ctrlProps/ctrlProp193.xml"/><Relationship Id="rId205" Type="http://schemas.openxmlformats.org/officeDocument/2006/relationships/ctrlProp" Target="../ctrlProps/ctrlProp207.xml"/><Relationship Id="rId247" Type="http://schemas.openxmlformats.org/officeDocument/2006/relationships/ctrlProp" Target="../ctrlProps/ctrlProp249.xml"/><Relationship Id="rId412" Type="http://schemas.openxmlformats.org/officeDocument/2006/relationships/ctrlProp" Target="../ctrlProps/ctrlProp414.xml"/><Relationship Id="rId107" Type="http://schemas.openxmlformats.org/officeDocument/2006/relationships/ctrlProp" Target="../ctrlProps/ctrlProp109.xml"/><Relationship Id="rId289" Type="http://schemas.openxmlformats.org/officeDocument/2006/relationships/ctrlProp" Target="../ctrlProps/ctrlProp291.xml"/><Relationship Id="rId454" Type="http://schemas.openxmlformats.org/officeDocument/2006/relationships/ctrlProp" Target="../ctrlProps/ctrlProp456.xml"/><Relationship Id="rId496" Type="http://schemas.openxmlformats.org/officeDocument/2006/relationships/ctrlProp" Target="../ctrlProps/ctrlProp498.xml"/><Relationship Id="rId11" Type="http://schemas.openxmlformats.org/officeDocument/2006/relationships/ctrlProp" Target="../ctrlProps/ctrlProp13.xml"/><Relationship Id="rId53" Type="http://schemas.openxmlformats.org/officeDocument/2006/relationships/ctrlProp" Target="../ctrlProps/ctrlProp55.xml"/><Relationship Id="rId149" Type="http://schemas.openxmlformats.org/officeDocument/2006/relationships/ctrlProp" Target="../ctrlProps/ctrlProp151.xml"/><Relationship Id="rId314" Type="http://schemas.openxmlformats.org/officeDocument/2006/relationships/ctrlProp" Target="../ctrlProps/ctrlProp316.xml"/><Relationship Id="rId356" Type="http://schemas.openxmlformats.org/officeDocument/2006/relationships/ctrlProp" Target="../ctrlProps/ctrlProp358.xml"/><Relationship Id="rId398" Type="http://schemas.openxmlformats.org/officeDocument/2006/relationships/ctrlProp" Target="../ctrlProps/ctrlProp400.xml"/><Relationship Id="rId95" Type="http://schemas.openxmlformats.org/officeDocument/2006/relationships/ctrlProp" Target="../ctrlProps/ctrlProp97.xml"/><Relationship Id="rId160" Type="http://schemas.openxmlformats.org/officeDocument/2006/relationships/ctrlProp" Target="../ctrlProps/ctrlProp162.xml"/><Relationship Id="rId216" Type="http://schemas.openxmlformats.org/officeDocument/2006/relationships/ctrlProp" Target="../ctrlProps/ctrlProp218.xml"/><Relationship Id="rId423" Type="http://schemas.openxmlformats.org/officeDocument/2006/relationships/ctrlProp" Target="../ctrlProps/ctrlProp425.xml"/><Relationship Id="rId258" Type="http://schemas.openxmlformats.org/officeDocument/2006/relationships/ctrlProp" Target="../ctrlProps/ctrlProp260.xml"/><Relationship Id="rId465" Type="http://schemas.openxmlformats.org/officeDocument/2006/relationships/ctrlProp" Target="../ctrlProps/ctrlProp467.xml"/><Relationship Id="rId22" Type="http://schemas.openxmlformats.org/officeDocument/2006/relationships/ctrlProp" Target="../ctrlProps/ctrlProp24.xml"/><Relationship Id="rId64" Type="http://schemas.openxmlformats.org/officeDocument/2006/relationships/ctrlProp" Target="../ctrlProps/ctrlProp66.xml"/><Relationship Id="rId118" Type="http://schemas.openxmlformats.org/officeDocument/2006/relationships/ctrlProp" Target="../ctrlProps/ctrlProp120.xml"/><Relationship Id="rId325" Type="http://schemas.openxmlformats.org/officeDocument/2006/relationships/ctrlProp" Target="../ctrlProps/ctrlProp327.xml"/><Relationship Id="rId367" Type="http://schemas.openxmlformats.org/officeDocument/2006/relationships/ctrlProp" Target="../ctrlProps/ctrlProp369.xml"/><Relationship Id="rId171" Type="http://schemas.openxmlformats.org/officeDocument/2006/relationships/ctrlProp" Target="../ctrlProps/ctrlProp173.xml"/><Relationship Id="rId227" Type="http://schemas.openxmlformats.org/officeDocument/2006/relationships/ctrlProp" Target="../ctrlProps/ctrlProp229.xml"/><Relationship Id="rId269" Type="http://schemas.openxmlformats.org/officeDocument/2006/relationships/ctrlProp" Target="../ctrlProps/ctrlProp271.xml"/><Relationship Id="rId434" Type="http://schemas.openxmlformats.org/officeDocument/2006/relationships/ctrlProp" Target="../ctrlProps/ctrlProp436.xml"/><Relationship Id="rId476" Type="http://schemas.openxmlformats.org/officeDocument/2006/relationships/ctrlProp" Target="../ctrlProps/ctrlProp478.xml"/><Relationship Id="rId33" Type="http://schemas.openxmlformats.org/officeDocument/2006/relationships/ctrlProp" Target="../ctrlProps/ctrlProp35.xml"/><Relationship Id="rId129" Type="http://schemas.openxmlformats.org/officeDocument/2006/relationships/ctrlProp" Target="../ctrlProps/ctrlProp131.xml"/><Relationship Id="rId280" Type="http://schemas.openxmlformats.org/officeDocument/2006/relationships/ctrlProp" Target="../ctrlProps/ctrlProp282.xml"/><Relationship Id="rId336" Type="http://schemas.openxmlformats.org/officeDocument/2006/relationships/ctrlProp" Target="../ctrlProps/ctrlProp338.xml"/><Relationship Id="rId501" Type="http://schemas.openxmlformats.org/officeDocument/2006/relationships/ctrlProp" Target="../ctrlProps/ctrlProp503.xml"/><Relationship Id="rId75" Type="http://schemas.openxmlformats.org/officeDocument/2006/relationships/ctrlProp" Target="../ctrlProps/ctrlProp77.xml"/><Relationship Id="rId140" Type="http://schemas.openxmlformats.org/officeDocument/2006/relationships/ctrlProp" Target="../ctrlProps/ctrlProp142.xml"/><Relationship Id="rId182" Type="http://schemas.openxmlformats.org/officeDocument/2006/relationships/ctrlProp" Target="../ctrlProps/ctrlProp184.xml"/><Relationship Id="rId378" Type="http://schemas.openxmlformats.org/officeDocument/2006/relationships/ctrlProp" Target="../ctrlProps/ctrlProp380.xml"/><Relationship Id="rId403" Type="http://schemas.openxmlformats.org/officeDocument/2006/relationships/ctrlProp" Target="../ctrlProps/ctrlProp405.xml"/><Relationship Id="rId6" Type="http://schemas.openxmlformats.org/officeDocument/2006/relationships/ctrlProp" Target="../ctrlProps/ctrlProp8.xml"/><Relationship Id="rId238" Type="http://schemas.openxmlformats.org/officeDocument/2006/relationships/ctrlProp" Target="../ctrlProps/ctrlProp240.xml"/><Relationship Id="rId445" Type="http://schemas.openxmlformats.org/officeDocument/2006/relationships/ctrlProp" Target="../ctrlProps/ctrlProp447.xml"/><Relationship Id="rId487" Type="http://schemas.openxmlformats.org/officeDocument/2006/relationships/ctrlProp" Target="../ctrlProps/ctrlProp489.xml"/><Relationship Id="rId291" Type="http://schemas.openxmlformats.org/officeDocument/2006/relationships/ctrlProp" Target="../ctrlProps/ctrlProp293.xml"/><Relationship Id="rId305" Type="http://schemas.openxmlformats.org/officeDocument/2006/relationships/ctrlProp" Target="../ctrlProps/ctrlProp307.xml"/><Relationship Id="rId347" Type="http://schemas.openxmlformats.org/officeDocument/2006/relationships/ctrlProp" Target="../ctrlProps/ctrlProp349.xml"/><Relationship Id="rId44" Type="http://schemas.openxmlformats.org/officeDocument/2006/relationships/ctrlProp" Target="../ctrlProps/ctrlProp46.xml"/><Relationship Id="rId86" Type="http://schemas.openxmlformats.org/officeDocument/2006/relationships/ctrlProp" Target="../ctrlProps/ctrlProp88.xml"/><Relationship Id="rId151" Type="http://schemas.openxmlformats.org/officeDocument/2006/relationships/ctrlProp" Target="../ctrlProps/ctrlProp153.xml"/><Relationship Id="rId389" Type="http://schemas.openxmlformats.org/officeDocument/2006/relationships/ctrlProp" Target="../ctrlProps/ctrlProp391.xml"/><Relationship Id="rId193" Type="http://schemas.openxmlformats.org/officeDocument/2006/relationships/ctrlProp" Target="../ctrlProps/ctrlProp195.xml"/><Relationship Id="rId207" Type="http://schemas.openxmlformats.org/officeDocument/2006/relationships/ctrlProp" Target="../ctrlProps/ctrlProp209.xml"/><Relationship Id="rId249" Type="http://schemas.openxmlformats.org/officeDocument/2006/relationships/ctrlProp" Target="../ctrlProps/ctrlProp251.xml"/><Relationship Id="rId414" Type="http://schemas.openxmlformats.org/officeDocument/2006/relationships/ctrlProp" Target="../ctrlProps/ctrlProp416.xml"/><Relationship Id="rId456" Type="http://schemas.openxmlformats.org/officeDocument/2006/relationships/ctrlProp" Target="../ctrlProps/ctrlProp458.xml"/><Relationship Id="rId498" Type="http://schemas.openxmlformats.org/officeDocument/2006/relationships/ctrlProp" Target="../ctrlProps/ctrlProp500.xml"/><Relationship Id="rId13" Type="http://schemas.openxmlformats.org/officeDocument/2006/relationships/ctrlProp" Target="../ctrlProps/ctrlProp15.xml"/><Relationship Id="rId109" Type="http://schemas.openxmlformats.org/officeDocument/2006/relationships/ctrlProp" Target="../ctrlProps/ctrlProp111.xml"/><Relationship Id="rId260" Type="http://schemas.openxmlformats.org/officeDocument/2006/relationships/ctrlProp" Target="../ctrlProps/ctrlProp262.xml"/><Relationship Id="rId316" Type="http://schemas.openxmlformats.org/officeDocument/2006/relationships/ctrlProp" Target="../ctrlProps/ctrlProp318.xml"/><Relationship Id="rId55" Type="http://schemas.openxmlformats.org/officeDocument/2006/relationships/ctrlProp" Target="../ctrlProps/ctrlProp57.xml"/><Relationship Id="rId97" Type="http://schemas.openxmlformats.org/officeDocument/2006/relationships/ctrlProp" Target="../ctrlProps/ctrlProp99.xml"/><Relationship Id="rId120" Type="http://schemas.openxmlformats.org/officeDocument/2006/relationships/ctrlProp" Target="../ctrlProps/ctrlProp122.xml"/><Relationship Id="rId358" Type="http://schemas.openxmlformats.org/officeDocument/2006/relationships/ctrlProp" Target="../ctrlProps/ctrlProp360.xml"/><Relationship Id="rId162" Type="http://schemas.openxmlformats.org/officeDocument/2006/relationships/ctrlProp" Target="../ctrlProps/ctrlProp164.xml"/><Relationship Id="rId218" Type="http://schemas.openxmlformats.org/officeDocument/2006/relationships/ctrlProp" Target="../ctrlProps/ctrlProp220.xml"/><Relationship Id="rId425" Type="http://schemas.openxmlformats.org/officeDocument/2006/relationships/ctrlProp" Target="../ctrlProps/ctrlProp427.xml"/><Relationship Id="rId467" Type="http://schemas.openxmlformats.org/officeDocument/2006/relationships/ctrlProp" Target="../ctrlProps/ctrlProp469.xml"/><Relationship Id="rId271" Type="http://schemas.openxmlformats.org/officeDocument/2006/relationships/ctrlProp" Target="../ctrlProps/ctrlProp273.xml"/><Relationship Id="rId24" Type="http://schemas.openxmlformats.org/officeDocument/2006/relationships/ctrlProp" Target="../ctrlProps/ctrlProp26.xml"/><Relationship Id="rId66" Type="http://schemas.openxmlformats.org/officeDocument/2006/relationships/ctrlProp" Target="../ctrlProps/ctrlProp68.xml"/><Relationship Id="rId131" Type="http://schemas.openxmlformats.org/officeDocument/2006/relationships/ctrlProp" Target="../ctrlProps/ctrlProp133.xml"/><Relationship Id="rId327" Type="http://schemas.openxmlformats.org/officeDocument/2006/relationships/ctrlProp" Target="../ctrlProps/ctrlProp329.xml"/><Relationship Id="rId369" Type="http://schemas.openxmlformats.org/officeDocument/2006/relationships/ctrlProp" Target="../ctrlProps/ctrlProp371.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622.xml"/><Relationship Id="rId21" Type="http://schemas.openxmlformats.org/officeDocument/2006/relationships/ctrlProp" Target="../ctrlProps/ctrlProp526.xml"/><Relationship Id="rId42" Type="http://schemas.openxmlformats.org/officeDocument/2006/relationships/ctrlProp" Target="../ctrlProps/ctrlProp547.xml"/><Relationship Id="rId63" Type="http://schemas.openxmlformats.org/officeDocument/2006/relationships/ctrlProp" Target="../ctrlProps/ctrlProp568.xml"/><Relationship Id="rId84" Type="http://schemas.openxmlformats.org/officeDocument/2006/relationships/ctrlProp" Target="../ctrlProps/ctrlProp589.xml"/><Relationship Id="rId138" Type="http://schemas.openxmlformats.org/officeDocument/2006/relationships/ctrlProp" Target="../ctrlProps/ctrlProp643.xml"/><Relationship Id="rId159" Type="http://schemas.openxmlformats.org/officeDocument/2006/relationships/ctrlProp" Target="../ctrlProps/ctrlProp664.xml"/><Relationship Id="rId170" Type="http://schemas.openxmlformats.org/officeDocument/2006/relationships/ctrlProp" Target="../ctrlProps/ctrlProp675.xml"/><Relationship Id="rId191" Type="http://schemas.openxmlformats.org/officeDocument/2006/relationships/ctrlProp" Target="../ctrlProps/ctrlProp696.xml"/><Relationship Id="rId205" Type="http://schemas.openxmlformats.org/officeDocument/2006/relationships/ctrlProp" Target="../ctrlProps/ctrlProp710.xml"/><Relationship Id="rId16" Type="http://schemas.openxmlformats.org/officeDocument/2006/relationships/ctrlProp" Target="../ctrlProps/ctrlProp521.xml"/><Relationship Id="rId107" Type="http://schemas.openxmlformats.org/officeDocument/2006/relationships/ctrlProp" Target="../ctrlProps/ctrlProp612.xml"/><Relationship Id="rId11" Type="http://schemas.openxmlformats.org/officeDocument/2006/relationships/ctrlProp" Target="../ctrlProps/ctrlProp516.xml"/><Relationship Id="rId32" Type="http://schemas.openxmlformats.org/officeDocument/2006/relationships/ctrlProp" Target="../ctrlProps/ctrlProp537.xml"/><Relationship Id="rId37" Type="http://schemas.openxmlformats.org/officeDocument/2006/relationships/ctrlProp" Target="../ctrlProps/ctrlProp542.xml"/><Relationship Id="rId53" Type="http://schemas.openxmlformats.org/officeDocument/2006/relationships/ctrlProp" Target="../ctrlProps/ctrlProp558.xml"/><Relationship Id="rId58" Type="http://schemas.openxmlformats.org/officeDocument/2006/relationships/ctrlProp" Target="../ctrlProps/ctrlProp563.xml"/><Relationship Id="rId74" Type="http://schemas.openxmlformats.org/officeDocument/2006/relationships/ctrlProp" Target="../ctrlProps/ctrlProp579.xml"/><Relationship Id="rId79" Type="http://schemas.openxmlformats.org/officeDocument/2006/relationships/ctrlProp" Target="../ctrlProps/ctrlProp584.xml"/><Relationship Id="rId102" Type="http://schemas.openxmlformats.org/officeDocument/2006/relationships/ctrlProp" Target="../ctrlProps/ctrlProp607.xml"/><Relationship Id="rId123" Type="http://schemas.openxmlformats.org/officeDocument/2006/relationships/ctrlProp" Target="../ctrlProps/ctrlProp628.xml"/><Relationship Id="rId128" Type="http://schemas.openxmlformats.org/officeDocument/2006/relationships/ctrlProp" Target="../ctrlProps/ctrlProp633.xml"/><Relationship Id="rId144" Type="http://schemas.openxmlformats.org/officeDocument/2006/relationships/ctrlProp" Target="../ctrlProps/ctrlProp649.xml"/><Relationship Id="rId149" Type="http://schemas.openxmlformats.org/officeDocument/2006/relationships/ctrlProp" Target="../ctrlProps/ctrlProp654.xml"/><Relationship Id="rId5" Type="http://schemas.openxmlformats.org/officeDocument/2006/relationships/ctrlProp" Target="../ctrlProps/ctrlProp510.xml"/><Relationship Id="rId90" Type="http://schemas.openxmlformats.org/officeDocument/2006/relationships/ctrlProp" Target="../ctrlProps/ctrlProp595.xml"/><Relationship Id="rId95" Type="http://schemas.openxmlformats.org/officeDocument/2006/relationships/ctrlProp" Target="../ctrlProps/ctrlProp600.xml"/><Relationship Id="rId160" Type="http://schemas.openxmlformats.org/officeDocument/2006/relationships/ctrlProp" Target="../ctrlProps/ctrlProp665.xml"/><Relationship Id="rId165" Type="http://schemas.openxmlformats.org/officeDocument/2006/relationships/ctrlProp" Target="../ctrlProps/ctrlProp670.xml"/><Relationship Id="rId181" Type="http://schemas.openxmlformats.org/officeDocument/2006/relationships/ctrlProp" Target="../ctrlProps/ctrlProp686.xml"/><Relationship Id="rId186" Type="http://schemas.openxmlformats.org/officeDocument/2006/relationships/ctrlProp" Target="../ctrlProps/ctrlProp691.xml"/><Relationship Id="rId22" Type="http://schemas.openxmlformats.org/officeDocument/2006/relationships/ctrlProp" Target="../ctrlProps/ctrlProp527.xml"/><Relationship Id="rId27" Type="http://schemas.openxmlformats.org/officeDocument/2006/relationships/ctrlProp" Target="../ctrlProps/ctrlProp532.xml"/><Relationship Id="rId43" Type="http://schemas.openxmlformats.org/officeDocument/2006/relationships/ctrlProp" Target="../ctrlProps/ctrlProp548.xml"/><Relationship Id="rId48" Type="http://schemas.openxmlformats.org/officeDocument/2006/relationships/ctrlProp" Target="../ctrlProps/ctrlProp553.xml"/><Relationship Id="rId64" Type="http://schemas.openxmlformats.org/officeDocument/2006/relationships/ctrlProp" Target="../ctrlProps/ctrlProp569.xml"/><Relationship Id="rId69" Type="http://schemas.openxmlformats.org/officeDocument/2006/relationships/ctrlProp" Target="../ctrlProps/ctrlProp574.xml"/><Relationship Id="rId113" Type="http://schemas.openxmlformats.org/officeDocument/2006/relationships/ctrlProp" Target="../ctrlProps/ctrlProp618.xml"/><Relationship Id="rId118" Type="http://schemas.openxmlformats.org/officeDocument/2006/relationships/ctrlProp" Target="../ctrlProps/ctrlProp623.xml"/><Relationship Id="rId134" Type="http://schemas.openxmlformats.org/officeDocument/2006/relationships/ctrlProp" Target="../ctrlProps/ctrlProp639.xml"/><Relationship Id="rId139" Type="http://schemas.openxmlformats.org/officeDocument/2006/relationships/ctrlProp" Target="../ctrlProps/ctrlProp644.xml"/><Relationship Id="rId80" Type="http://schemas.openxmlformats.org/officeDocument/2006/relationships/ctrlProp" Target="../ctrlProps/ctrlProp585.xml"/><Relationship Id="rId85" Type="http://schemas.openxmlformats.org/officeDocument/2006/relationships/ctrlProp" Target="../ctrlProps/ctrlProp590.xml"/><Relationship Id="rId150" Type="http://schemas.openxmlformats.org/officeDocument/2006/relationships/ctrlProp" Target="../ctrlProps/ctrlProp655.xml"/><Relationship Id="rId155" Type="http://schemas.openxmlformats.org/officeDocument/2006/relationships/ctrlProp" Target="../ctrlProps/ctrlProp660.xml"/><Relationship Id="rId171" Type="http://schemas.openxmlformats.org/officeDocument/2006/relationships/ctrlProp" Target="../ctrlProps/ctrlProp676.xml"/><Relationship Id="rId176" Type="http://schemas.openxmlformats.org/officeDocument/2006/relationships/ctrlProp" Target="../ctrlProps/ctrlProp681.xml"/><Relationship Id="rId192" Type="http://schemas.openxmlformats.org/officeDocument/2006/relationships/ctrlProp" Target="../ctrlProps/ctrlProp697.xml"/><Relationship Id="rId197" Type="http://schemas.openxmlformats.org/officeDocument/2006/relationships/ctrlProp" Target="../ctrlProps/ctrlProp702.xml"/><Relationship Id="rId206" Type="http://schemas.openxmlformats.org/officeDocument/2006/relationships/ctrlProp" Target="../ctrlProps/ctrlProp711.xml"/><Relationship Id="rId201" Type="http://schemas.openxmlformats.org/officeDocument/2006/relationships/ctrlProp" Target="../ctrlProps/ctrlProp706.xml"/><Relationship Id="rId12" Type="http://schemas.openxmlformats.org/officeDocument/2006/relationships/ctrlProp" Target="../ctrlProps/ctrlProp517.xml"/><Relationship Id="rId17" Type="http://schemas.openxmlformats.org/officeDocument/2006/relationships/ctrlProp" Target="../ctrlProps/ctrlProp522.xml"/><Relationship Id="rId33" Type="http://schemas.openxmlformats.org/officeDocument/2006/relationships/ctrlProp" Target="../ctrlProps/ctrlProp538.xml"/><Relationship Id="rId38" Type="http://schemas.openxmlformats.org/officeDocument/2006/relationships/ctrlProp" Target="../ctrlProps/ctrlProp543.xml"/><Relationship Id="rId59" Type="http://schemas.openxmlformats.org/officeDocument/2006/relationships/ctrlProp" Target="../ctrlProps/ctrlProp564.xml"/><Relationship Id="rId103" Type="http://schemas.openxmlformats.org/officeDocument/2006/relationships/ctrlProp" Target="../ctrlProps/ctrlProp608.xml"/><Relationship Id="rId108" Type="http://schemas.openxmlformats.org/officeDocument/2006/relationships/ctrlProp" Target="../ctrlProps/ctrlProp613.xml"/><Relationship Id="rId124" Type="http://schemas.openxmlformats.org/officeDocument/2006/relationships/ctrlProp" Target="../ctrlProps/ctrlProp629.xml"/><Relationship Id="rId129" Type="http://schemas.openxmlformats.org/officeDocument/2006/relationships/ctrlProp" Target="../ctrlProps/ctrlProp634.xml"/><Relationship Id="rId54" Type="http://schemas.openxmlformats.org/officeDocument/2006/relationships/ctrlProp" Target="../ctrlProps/ctrlProp559.xml"/><Relationship Id="rId70" Type="http://schemas.openxmlformats.org/officeDocument/2006/relationships/ctrlProp" Target="../ctrlProps/ctrlProp575.xml"/><Relationship Id="rId75" Type="http://schemas.openxmlformats.org/officeDocument/2006/relationships/ctrlProp" Target="../ctrlProps/ctrlProp580.xml"/><Relationship Id="rId91" Type="http://schemas.openxmlformats.org/officeDocument/2006/relationships/ctrlProp" Target="../ctrlProps/ctrlProp596.xml"/><Relationship Id="rId96" Type="http://schemas.openxmlformats.org/officeDocument/2006/relationships/ctrlProp" Target="../ctrlProps/ctrlProp601.xml"/><Relationship Id="rId140" Type="http://schemas.openxmlformats.org/officeDocument/2006/relationships/ctrlProp" Target="../ctrlProps/ctrlProp645.xml"/><Relationship Id="rId145" Type="http://schemas.openxmlformats.org/officeDocument/2006/relationships/ctrlProp" Target="../ctrlProps/ctrlProp650.xml"/><Relationship Id="rId161" Type="http://schemas.openxmlformats.org/officeDocument/2006/relationships/ctrlProp" Target="../ctrlProps/ctrlProp666.xml"/><Relationship Id="rId166" Type="http://schemas.openxmlformats.org/officeDocument/2006/relationships/ctrlProp" Target="../ctrlProps/ctrlProp671.xml"/><Relationship Id="rId182" Type="http://schemas.openxmlformats.org/officeDocument/2006/relationships/ctrlProp" Target="../ctrlProps/ctrlProp687.xml"/><Relationship Id="rId187" Type="http://schemas.openxmlformats.org/officeDocument/2006/relationships/ctrlProp" Target="../ctrlProps/ctrlProp692.xml"/><Relationship Id="rId1" Type="http://schemas.openxmlformats.org/officeDocument/2006/relationships/printerSettings" Target="../printerSettings/printerSettings6.bin"/><Relationship Id="rId6" Type="http://schemas.openxmlformats.org/officeDocument/2006/relationships/ctrlProp" Target="../ctrlProps/ctrlProp511.xml"/><Relationship Id="rId23" Type="http://schemas.openxmlformats.org/officeDocument/2006/relationships/ctrlProp" Target="../ctrlProps/ctrlProp528.xml"/><Relationship Id="rId28" Type="http://schemas.openxmlformats.org/officeDocument/2006/relationships/ctrlProp" Target="../ctrlProps/ctrlProp533.xml"/><Relationship Id="rId49" Type="http://schemas.openxmlformats.org/officeDocument/2006/relationships/ctrlProp" Target="../ctrlProps/ctrlProp554.xml"/><Relationship Id="rId114" Type="http://schemas.openxmlformats.org/officeDocument/2006/relationships/ctrlProp" Target="../ctrlProps/ctrlProp619.xml"/><Relationship Id="rId119" Type="http://schemas.openxmlformats.org/officeDocument/2006/relationships/ctrlProp" Target="../ctrlProps/ctrlProp624.xml"/><Relationship Id="rId44" Type="http://schemas.openxmlformats.org/officeDocument/2006/relationships/ctrlProp" Target="../ctrlProps/ctrlProp549.xml"/><Relationship Id="rId60" Type="http://schemas.openxmlformats.org/officeDocument/2006/relationships/ctrlProp" Target="../ctrlProps/ctrlProp565.xml"/><Relationship Id="rId65" Type="http://schemas.openxmlformats.org/officeDocument/2006/relationships/ctrlProp" Target="../ctrlProps/ctrlProp570.xml"/><Relationship Id="rId81" Type="http://schemas.openxmlformats.org/officeDocument/2006/relationships/ctrlProp" Target="../ctrlProps/ctrlProp586.xml"/><Relationship Id="rId86" Type="http://schemas.openxmlformats.org/officeDocument/2006/relationships/ctrlProp" Target="../ctrlProps/ctrlProp591.xml"/><Relationship Id="rId130" Type="http://schemas.openxmlformats.org/officeDocument/2006/relationships/ctrlProp" Target="../ctrlProps/ctrlProp635.xml"/><Relationship Id="rId135" Type="http://schemas.openxmlformats.org/officeDocument/2006/relationships/ctrlProp" Target="../ctrlProps/ctrlProp640.xml"/><Relationship Id="rId151" Type="http://schemas.openxmlformats.org/officeDocument/2006/relationships/ctrlProp" Target="../ctrlProps/ctrlProp656.xml"/><Relationship Id="rId156" Type="http://schemas.openxmlformats.org/officeDocument/2006/relationships/ctrlProp" Target="../ctrlProps/ctrlProp661.xml"/><Relationship Id="rId177" Type="http://schemas.openxmlformats.org/officeDocument/2006/relationships/ctrlProp" Target="../ctrlProps/ctrlProp682.xml"/><Relationship Id="rId198" Type="http://schemas.openxmlformats.org/officeDocument/2006/relationships/ctrlProp" Target="../ctrlProps/ctrlProp703.xml"/><Relationship Id="rId172" Type="http://schemas.openxmlformats.org/officeDocument/2006/relationships/ctrlProp" Target="../ctrlProps/ctrlProp677.xml"/><Relationship Id="rId193" Type="http://schemas.openxmlformats.org/officeDocument/2006/relationships/ctrlProp" Target="../ctrlProps/ctrlProp698.xml"/><Relationship Id="rId202" Type="http://schemas.openxmlformats.org/officeDocument/2006/relationships/ctrlProp" Target="../ctrlProps/ctrlProp707.xml"/><Relationship Id="rId207" Type="http://schemas.openxmlformats.org/officeDocument/2006/relationships/ctrlProp" Target="../ctrlProps/ctrlProp712.xml"/><Relationship Id="rId13" Type="http://schemas.openxmlformats.org/officeDocument/2006/relationships/ctrlProp" Target="../ctrlProps/ctrlProp518.xml"/><Relationship Id="rId18" Type="http://schemas.openxmlformats.org/officeDocument/2006/relationships/ctrlProp" Target="../ctrlProps/ctrlProp523.xml"/><Relationship Id="rId39" Type="http://schemas.openxmlformats.org/officeDocument/2006/relationships/ctrlProp" Target="../ctrlProps/ctrlProp544.xml"/><Relationship Id="rId109" Type="http://schemas.openxmlformats.org/officeDocument/2006/relationships/ctrlProp" Target="../ctrlProps/ctrlProp614.xml"/><Relationship Id="rId34" Type="http://schemas.openxmlformats.org/officeDocument/2006/relationships/ctrlProp" Target="../ctrlProps/ctrlProp539.xml"/><Relationship Id="rId50" Type="http://schemas.openxmlformats.org/officeDocument/2006/relationships/ctrlProp" Target="../ctrlProps/ctrlProp555.xml"/><Relationship Id="rId55" Type="http://schemas.openxmlformats.org/officeDocument/2006/relationships/ctrlProp" Target="../ctrlProps/ctrlProp560.xml"/><Relationship Id="rId76" Type="http://schemas.openxmlformats.org/officeDocument/2006/relationships/ctrlProp" Target="../ctrlProps/ctrlProp581.xml"/><Relationship Id="rId97" Type="http://schemas.openxmlformats.org/officeDocument/2006/relationships/ctrlProp" Target="../ctrlProps/ctrlProp602.xml"/><Relationship Id="rId104" Type="http://schemas.openxmlformats.org/officeDocument/2006/relationships/ctrlProp" Target="../ctrlProps/ctrlProp609.xml"/><Relationship Id="rId120" Type="http://schemas.openxmlformats.org/officeDocument/2006/relationships/ctrlProp" Target="../ctrlProps/ctrlProp625.xml"/><Relationship Id="rId125" Type="http://schemas.openxmlformats.org/officeDocument/2006/relationships/ctrlProp" Target="../ctrlProps/ctrlProp630.xml"/><Relationship Id="rId141" Type="http://schemas.openxmlformats.org/officeDocument/2006/relationships/ctrlProp" Target="../ctrlProps/ctrlProp646.xml"/><Relationship Id="rId146" Type="http://schemas.openxmlformats.org/officeDocument/2006/relationships/ctrlProp" Target="../ctrlProps/ctrlProp651.xml"/><Relationship Id="rId167" Type="http://schemas.openxmlformats.org/officeDocument/2006/relationships/ctrlProp" Target="../ctrlProps/ctrlProp672.xml"/><Relationship Id="rId188" Type="http://schemas.openxmlformats.org/officeDocument/2006/relationships/ctrlProp" Target="../ctrlProps/ctrlProp693.xml"/><Relationship Id="rId7" Type="http://schemas.openxmlformats.org/officeDocument/2006/relationships/ctrlProp" Target="../ctrlProps/ctrlProp512.xml"/><Relationship Id="rId71" Type="http://schemas.openxmlformats.org/officeDocument/2006/relationships/ctrlProp" Target="../ctrlProps/ctrlProp576.xml"/><Relationship Id="rId92" Type="http://schemas.openxmlformats.org/officeDocument/2006/relationships/ctrlProp" Target="../ctrlProps/ctrlProp597.xml"/><Relationship Id="rId162" Type="http://schemas.openxmlformats.org/officeDocument/2006/relationships/ctrlProp" Target="../ctrlProps/ctrlProp667.xml"/><Relationship Id="rId183" Type="http://schemas.openxmlformats.org/officeDocument/2006/relationships/ctrlProp" Target="../ctrlProps/ctrlProp688.xml"/><Relationship Id="rId2" Type="http://schemas.openxmlformats.org/officeDocument/2006/relationships/drawing" Target="../drawings/drawing6.xml"/><Relationship Id="rId29" Type="http://schemas.openxmlformats.org/officeDocument/2006/relationships/ctrlProp" Target="../ctrlProps/ctrlProp534.xml"/><Relationship Id="rId24" Type="http://schemas.openxmlformats.org/officeDocument/2006/relationships/ctrlProp" Target="../ctrlProps/ctrlProp529.xml"/><Relationship Id="rId40" Type="http://schemas.openxmlformats.org/officeDocument/2006/relationships/ctrlProp" Target="../ctrlProps/ctrlProp545.xml"/><Relationship Id="rId45" Type="http://schemas.openxmlformats.org/officeDocument/2006/relationships/ctrlProp" Target="../ctrlProps/ctrlProp550.xml"/><Relationship Id="rId66" Type="http://schemas.openxmlformats.org/officeDocument/2006/relationships/ctrlProp" Target="../ctrlProps/ctrlProp571.xml"/><Relationship Id="rId87" Type="http://schemas.openxmlformats.org/officeDocument/2006/relationships/ctrlProp" Target="../ctrlProps/ctrlProp592.xml"/><Relationship Id="rId110" Type="http://schemas.openxmlformats.org/officeDocument/2006/relationships/ctrlProp" Target="../ctrlProps/ctrlProp615.xml"/><Relationship Id="rId115" Type="http://schemas.openxmlformats.org/officeDocument/2006/relationships/ctrlProp" Target="../ctrlProps/ctrlProp620.xml"/><Relationship Id="rId131" Type="http://schemas.openxmlformats.org/officeDocument/2006/relationships/ctrlProp" Target="../ctrlProps/ctrlProp636.xml"/><Relationship Id="rId136" Type="http://schemas.openxmlformats.org/officeDocument/2006/relationships/ctrlProp" Target="../ctrlProps/ctrlProp641.xml"/><Relationship Id="rId157" Type="http://schemas.openxmlformats.org/officeDocument/2006/relationships/ctrlProp" Target="../ctrlProps/ctrlProp662.xml"/><Relationship Id="rId178" Type="http://schemas.openxmlformats.org/officeDocument/2006/relationships/ctrlProp" Target="../ctrlProps/ctrlProp683.xml"/><Relationship Id="rId61" Type="http://schemas.openxmlformats.org/officeDocument/2006/relationships/ctrlProp" Target="../ctrlProps/ctrlProp566.xml"/><Relationship Id="rId82" Type="http://schemas.openxmlformats.org/officeDocument/2006/relationships/ctrlProp" Target="../ctrlProps/ctrlProp587.xml"/><Relationship Id="rId152" Type="http://schemas.openxmlformats.org/officeDocument/2006/relationships/ctrlProp" Target="../ctrlProps/ctrlProp657.xml"/><Relationship Id="rId173" Type="http://schemas.openxmlformats.org/officeDocument/2006/relationships/ctrlProp" Target="../ctrlProps/ctrlProp678.xml"/><Relationship Id="rId194" Type="http://schemas.openxmlformats.org/officeDocument/2006/relationships/ctrlProp" Target="../ctrlProps/ctrlProp699.xml"/><Relationship Id="rId199" Type="http://schemas.openxmlformats.org/officeDocument/2006/relationships/ctrlProp" Target="../ctrlProps/ctrlProp704.xml"/><Relationship Id="rId203" Type="http://schemas.openxmlformats.org/officeDocument/2006/relationships/ctrlProp" Target="../ctrlProps/ctrlProp708.xml"/><Relationship Id="rId19" Type="http://schemas.openxmlformats.org/officeDocument/2006/relationships/ctrlProp" Target="../ctrlProps/ctrlProp524.xml"/><Relationship Id="rId14" Type="http://schemas.openxmlformats.org/officeDocument/2006/relationships/ctrlProp" Target="../ctrlProps/ctrlProp519.xml"/><Relationship Id="rId30" Type="http://schemas.openxmlformats.org/officeDocument/2006/relationships/ctrlProp" Target="../ctrlProps/ctrlProp535.xml"/><Relationship Id="rId35" Type="http://schemas.openxmlformats.org/officeDocument/2006/relationships/ctrlProp" Target="../ctrlProps/ctrlProp540.xml"/><Relationship Id="rId56" Type="http://schemas.openxmlformats.org/officeDocument/2006/relationships/ctrlProp" Target="../ctrlProps/ctrlProp561.xml"/><Relationship Id="rId77" Type="http://schemas.openxmlformats.org/officeDocument/2006/relationships/ctrlProp" Target="../ctrlProps/ctrlProp582.xml"/><Relationship Id="rId100" Type="http://schemas.openxmlformats.org/officeDocument/2006/relationships/ctrlProp" Target="../ctrlProps/ctrlProp605.xml"/><Relationship Id="rId105" Type="http://schemas.openxmlformats.org/officeDocument/2006/relationships/ctrlProp" Target="../ctrlProps/ctrlProp610.xml"/><Relationship Id="rId126" Type="http://schemas.openxmlformats.org/officeDocument/2006/relationships/ctrlProp" Target="../ctrlProps/ctrlProp631.xml"/><Relationship Id="rId147" Type="http://schemas.openxmlformats.org/officeDocument/2006/relationships/ctrlProp" Target="../ctrlProps/ctrlProp652.xml"/><Relationship Id="rId168" Type="http://schemas.openxmlformats.org/officeDocument/2006/relationships/ctrlProp" Target="../ctrlProps/ctrlProp673.xml"/><Relationship Id="rId8" Type="http://schemas.openxmlformats.org/officeDocument/2006/relationships/ctrlProp" Target="../ctrlProps/ctrlProp513.xml"/><Relationship Id="rId51" Type="http://schemas.openxmlformats.org/officeDocument/2006/relationships/ctrlProp" Target="../ctrlProps/ctrlProp556.xml"/><Relationship Id="rId72" Type="http://schemas.openxmlformats.org/officeDocument/2006/relationships/ctrlProp" Target="../ctrlProps/ctrlProp577.xml"/><Relationship Id="rId93" Type="http://schemas.openxmlformats.org/officeDocument/2006/relationships/ctrlProp" Target="../ctrlProps/ctrlProp598.xml"/><Relationship Id="rId98" Type="http://schemas.openxmlformats.org/officeDocument/2006/relationships/ctrlProp" Target="../ctrlProps/ctrlProp603.xml"/><Relationship Id="rId121" Type="http://schemas.openxmlformats.org/officeDocument/2006/relationships/ctrlProp" Target="../ctrlProps/ctrlProp626.xml"/><Relationship Id="rId142" Type="http://schemas.openxmlformats.org/officeDocument/2006/relationships/ctrlProp" Target="../ctrlProps/ctrlProp647.xml"/><Relationship Id="rId163" Type="http://schemas.openxmlformats.org/officeDocument/2006/relationships/ctrlProp" Target="../ctrlProps/ctrlProp668.xml"/><Relationship Id="rId184" Type="http://schemas.openxmlformats.org/officeDocument/2006/relationships/ctrlProp" Target="../ctrlProps/ctrlProp689.xml"/><Relationship Id="rId189" Type="http://schemas.openxmlformats.org/officeDocument/2006/relationships/ctrlProp" Target="../ctrlProps/ctrlProp694.xml"/><Relationship Id="rId3" Type="http://schemas.openxmlformats.org/officeDocument/2006/relationships/vmlDrawing" Target="../drawings/vmlDrawing4.vml"/><Relationship Id="rId25" Type="http://schemas.openxmlformats.org/officeDocument/2006/relationships/ctrlProp" Target="../ctrlProps/ctrlProp530.xml"/><Relationship Id="rId46" Type="http://schemas.openxmlformats.org/officeDocument/2006/relationships/ctrlProp" Target="../ctrlProps/ctrlProp551.xml"/><Relationship Id="rId67" Type="http://schemas.openxmlformats.org/officeDocument/2006/relationships/ctrlProp" Target="../ctrlProps/ctrlProp572.xml"/><Relationship Id="rId116" Type="http://schemas.openxmlformats.org/officeDocument/2006/relationships/ctrlProp" Target="../ctrlProps/ctrlProp621.xml"/><Relationship Id="rId137" Type="http://schemas.openxmlformats.org/officeDocument/2006/relationships/ctrlProp" Target="../ctrlProps/ctrlProp642.xml"/><Relationship Id="rId158" Type="http://schemas.openxmlformats.org/officeDocument/2006/relationships/ctrlProp" Target="../ctrlProps/ctrlProp663.xml"/><Relationship Id="rId20" Type="http://schemas.openxmlformats.org/officeDocument/2006/relationships/ctrlProp" Target="../ctrlProps/ctrlProp525.xml"/><Relationship Id="rId41" Type="http://schemas.openxmlformats.org/officeDocument/2006/relationships/ctrlProp" Target="../ctrlProps/ctrlProp546.xml"/><Relationship Id="rId62" Type="http://schemas.openxmlformats.org/officeDocument/2006/relationships/ctrlProp" Target="../ctrlProps/ctrlProp567.xml"/><Relationship Id="rId83" Type="http://schemas.openxmlformats.org/officeDocument/2006/relationships/ctrlProp" Target="../ctrlProps/ctrlProp588.xml"/><Relationship Id="rId88" Type="http://schemas.openxmlformats.org/officeDocument/2006/relationships/ctrlProp" Target="../ctrlProps/ctrlProp593.xml"/><Relationship Id="rId111" Type="http://schemas.openxmlformats.org/officeDocument/2006/relationships/ctrlProp" Target="../ctrlProps/ctrlProp616.xml"/><Relationship Id="rId132" Type="http://schemas.openxmlformats.org/officeDocument/2006/relationships/ctrlProp" Target="../ctrlProps/ctrlProp637.xml"/><Relationship Id="rId153" Type="http://schemas.openxmlformats.org/officeDocument/2006/relationships/ctrlProp" Target="../ctrlProps/ctrlProp658.xml"/><Relationship Id="rId174" Type="http://schemas.openxmlformats.org/officeDocument/2006/relationships/ctrlProp" Target="../ctrlProps/ctrlProp679.xml"/><Relationship Id="rId179" Type="http://schemas.openxmlformats.org/officeDocument/2006/relationships/ctrlProp" Target="../ctrlProps/ctrlProp684.xml"/><Relationship Id="rId195" Type="http://schemas.openxmlformats.org/officeDocument/2006/relationships/ctrlProp" Target="../ctrlProps/ctrlProp700.xml"/><Relationship Id="rId190" Type="http://schemas.openxmlformats.org/officeDocument/2006/relationships/ctrlProp" Target="../ctrlProps/ctrlProp695.xml"/><Relationship Id="rId204" Type="http://schemas.openxmlformats.org/officeDocument/2006/relationships/ctrlProp" Target="../ctrlProps/ctrlProp709.xml"/><Relationship Id="rId15" Type="http://schemas.openxmlformats.org/officeDocument/2006/relationships/ctrlProp" Target="../ctrlProps/ctrlProp520.xml"/><Relationship Id="rId36" Type="http://schemas.openxmlformats.org/officeDocument/2006/relationships/ctrlProp" Target="../ctrlProps/ctrlProp541.xml"/><Relationship Id="rId57" Type="http://schemas.openxmlformats.org/officeDocument/2006/relationships/ctrlProp" Target="../ctrlProps/ctrlProp562.xml"/><Relationship Id="rId106" Type="http://schemas.openxmlformats.org/officeDocument/2006/relationships/ctrlProp" Target="../ctrlProps/ctrlProp611.xml"/><Relationship Id="rId127" Type="http://schemas.openxmlformats.org/officeDocument/2006/relationships/ctrlProp" Target="../ctrlProps/ctrlProp632.xml"/><Relationship Id="rId10" Type="http://schemas.openxmlformats.org/officeDocument/2006/relationships/ctrlProp" Target="../ctrlProps/ctrlProp515.xml"/><Relationship Id="rId31" Type="http://schemas.openxmlformats.org/officeDocument/2006/relationships/ctrlProp" Target="../ctrlProps/ctrlProp536.xml"/><Relationship Id="rId52" Type="http://schemas.openxmlformats.org/officeDocument/2006/relationships/ctrlProp" Target="../ctrlProps/ctrlProp557.xml"/><Relationship Id="rId73" Type="http://schemas.openxmlformats.org/officeDocument/2006/relationships/ctrlProp" Target="../ctrlProps/ctrlProp578.xml"/><Relationship Id="rId78" Type="http://schemas.openxmlformats.org/officeDocument/2006/relationships/ctrlProp" Target="../ctrlProps/ctrlProp583.xml"/><Relationship Id="rId94" Type="http://schemas.openxmlformats.org/officeDocument/2006/relationships/ctrlProp" Target="../ctrlProps/ctrlProp599.xml"/><Relationship Id="rId99" Type="http://schemas.openxmlformats.org/officeDocument/2006/relationships/ctrlProp" Target="../ctrlProps/ctrlProp604.xml"/><Relationship Id="rId101" Type="http://schemas.openxmlformats.org/officeDocument/2006/relationships/ctrlProp" Target="../ctrlProps/ctrlProp606.xml"/><Relationship Id="rId122" Type="http://schemas.openxmlformats.org/officeDocument/2006/relationships/ctrlProp" Target="../ctrlProps/ctrlProp627.xml"/><Relationship Id="rId143" Type="http://schemas.openxmlformats.org/officeDocument/2006/relationships/ctrlProp" Target="../ctrlProps/ctrlProp648.xml"/><Relationship Id="rId148" Type="http://schemas.openxmlformats.org/officeDocument/2006/relationships/ctrlProp" Target="../ctrlProps/ctrlProp653.xml"/><Relationship Id="rId164" Type="http://schemas.openxmlformats.org/officeDocument/2006/relationships/ctrlProp" Target="../ctrlProps/ctrlProp669.xml"/><Relationship Id="rId169" Type="http://schemas.openxmlformats.org/officeDocument/2006/relationships/ctrlProp" Target="../ctrlProps/ctrlProp674.xml"/><Relationship Id="rId185" Type="http://schemas.openxmlformats.org/officeDocument/2006/relationships/ctrlProp" Target="../ctrlProps/ctrlProp690.xml"/><Relationship Id="rId4" Type="http://schemas.openxmlformats.org/officeDocument/2006/relationships/ctrlProp" Target="../ctrlProps/ctrlProp509.xml"/><Relationship Id="rId9" Type="http://schemas.openxmlformats.org/officeDocument/2006/relationships/ctrlProp" Target="../ctrlProps/ctrlProp514.xml"/><Relationship Id="rId180" Type="http://schemas.openxmlformats.org/officeDocument/2006/relationships/ctrlProp" Target="../ctrlProps/ctrlProp685.xml"/><Relationship Id="rId26" Type="http://schemas.openxmlformats.org/officeDocument/2006/relationships/ctrlProp" Target="../ctrlProps/ctrlProp531.xml"/><Relationship Id="rId47" Type="http://schemas.openxmlformats.org/officeDocument/2006/relationships/ctrlProp" Target="../ctrlProps/ctrlProp552.xml"/><Relationship Id="rId68" Type="http://schemas.openxmlformats.org/officeDocument/2006/relationships/ctrlProp" Target="../ctrlProps/ctrlProp573.xml"/><Relationship Id="rId89" Type="http://schemas.openxmlformats.org/officeDocument/2006/relationships/ctrlProp" Target="../ctrlProps/ctrlProp594.xml"/><Relationship Id="rId112" Type="http://schemas.openxmlformats.org/officeDocument/2006/relationships/ctrlProp" Target="../ctrlProps/ctrlProp617.xml"/><Relationship Id="rId133" Type="http://schemas.openxmlformats.org/officeDocument/2006/relationships/ctrlProp" Target="../ctrlProps/ctrlProp638.xml"/><Relationship Id="rId154" Type="http://schemas.openxmlformats.org/officeDocument/2006/relationships/ctrlProp" Target="../ctrlProps/ctrlProp659.xml"/><Relationship Id="rId175" Type="http://schemas.openxmlformats.org/officeDocument/2006/relationships/ctrlProp" Target="../ctrlProps/ctrlProp680.xml"/><Relationship Id="rId196" Type="http://schemas.openxmlformats.org/officeDocument/2006/relationships/ctrlProp" Target="../ctrlProps/ctrlProp701.xml"/><Relationship Id="rId200" Type="http://schemas.openxmlformats.org/officeDocument/2006/relationships/ctrlProp" Target="../ctrlProps/ctrlProp705.xml"/></Relationships>
</file>

<file path=xl/worksheets/_rels/sheet7.xml.rels><?xml version="1.0" encoding="UTF-8" standalone="yes"?>
<Relationships xmlns="http://schemas.openxmlformats.org/package/2006/relationships"><Relationship Id="rId117" Type="http://schemas.openxmlformats.org/officeDocument/2006/relationships/ctrlProp" Target="../ctrlProps/ctrlProp826.xml"/><Relationship Id="rId21" Type="http://schemas.openxmlformats.org/officeDocument/2006/relationships/ctrlProp" Target="../ctrlProps/ctrlProp730.xml"/><Relationship Id="rId42" Type="http://schemas.openxmlformats.org/officeDocument/2006/relationships/ctrlProp" Target="../ctrlProps/ctrlProp751.xml"/><Relationship Id="rId63" Type="http://schemas.openxmlformats.org/officeDocument/2006/relationships/ctrlProp" Target="../ctrlProps/ctrlProp772.xml"/><Relationship Id="rId84" Type="http://schemas.openxmlformats.org/officeDocument/2006/relationships/ctrlProp" Target="../ctrlProps/ctrlProp793.xml"/><Relationship Id="rId138" Type="http://schemas.openxmlformats.org/officeDocument/2006/relationships/ctrlProp" Target="../ctrlProps/ctrlProp847.xml"/><Relationship Id="rId159" Type="http://schemas.openxmlformats.org/officeDocument/2006/relationships/ctrlProp" Target="../ctrlProps/ctrlProp868.xml"/><Relationship Id="rId170" Type="http://schemas.openxmlformats.org/officeDocument/2006/relationships/ctrlProp" Target="../ctrlProps/ctrlProp879.xml"/><Relationship Id="rId191" Type="http://schemas.openxmlformats.org/officeDocument/2006/relationships/ctrlProp" Target="../ctrlProps/ctrlProp900.xml"/><Relationship Id="rId196" Type="http://schemas.openxmlformats.org/officeDocument/2006/relationships/ctrlProp" Target="../ctrlProps/ctrlProp905.xml"/><Relationship Id="rId200" Type="http://schemas.openxmlformats.org/officeDocument/2006/relationships/ctrlProp" Target="../ctrlProps/ctrlProp909.xml"/><Relationship Id="rId16" Type="http://schemas.openxmlformats.org/officeDocument/2006/relationships/ctrlProp" Target="../ctrlProps/ctrlProp725.xml"/><Relationship Id="rId107" Type="http://schemas.openxmlformats.org/officeDocument/2006/relationships/ctrlProp" Target="../ctrlProps/ctrlProp816.xml"/><Relationship Id="rId11" Type="http://schemas.openxmlformats.org/officeDocument/2006/relationships/ctrlProp" Target="../ctrlProps/ctrlProp720.xml"/><Relationship Id="rId32" Type="http://schemas.openxmlformats.org/officeDocument/2006/relationships/ctrlProp" Target="../ctrlProps/ctrlProp741.xml"/><Relationship Id="rId37" Type="http://schemas.openxmlformats.org/officeDocument/2006/relationships/ctrlProp" Target="../ctrlProps/ctrlProp746.xml"/><Relationship Id="rId53" Type="http://schemas.openxmlformats.org/officeDocument/2006/relationships/ctrlProp" Target="../ctrlProps/ctrlProp762.xml"/><Relationship Id="rId58" Type="http://schemas.openxmlformats.org/officeDocument/2006/relationships/ctrlProp" Target="../ctrlProps/ctrlProp767.xml"/><Relationship Id="rId74" Type="http://schemas.openxmlformats.org/officeDocument/2006/relationships/ctrlProp" Target="../ctrlProps/ctrlProp783.xml"/><Relationship Id="rId79" Type="http://schemas.openxmlformats.org/officeDocument/2006/relationships/ctrlProp" Target="../ctrlProps/ctrlProp788.xml"/><Relationship Id="rId102" Type="http://schemas.openxmlformats.org/officeDocument/2006/relationships/ctrlProp" Target="../ctrlProps/ctrlProp811.xml"/><Relationship Id="rId123" Type="http://schemas.openxmlformats.org/officeDocument/2006/relationships/ctrlProp" Target="../ctrlProps/ctrlProp832.xml"/><Relationship Id="rId128" Type="http://schemas.openxmlformats.org/officeDocument/2006/relationships/ctrlProp" Target="../ctrlProps/ctrlProp837.xml"/><Relationship Id="rId144" Type="http://schemas.openxmlformats.org/officeDocument/2006/relationships/ctrlProp" Target="../ctrlProps/ctrlProp853.xml"/><Relationship Id="rId149" Type="http://schemas.openxmlformats.org/officeDocument/2006/relationships/ctrlProp" Target="../ctrlProps/ctrlProp858.xml"/><Relationship Id="rId5" Type="http://schemas.openxmlformats.org/officeDocument/2006/relationships/ctrlProp" Target="../ctrlProps/ctrlProp714.xml"/><Relationship Id="rId90" Type="http://schemas.openxmlformats.org/officeDocument/2006/relationships/ctrlProp" Target="../ctrlProps/ctrlProp799.xml"/><Relationship Id="rId95" Type="http://schemas.openxmlformats.org/officeDocument/2006/relationships/ctrlProp" Target="../ctrlProps/ctrlProp804.xml"/><Relationship Id="rId160" Type="http://schemas.openxmlformats.org/officeDocument/2006/relationships/ctrlProp" Target="../ctrlProps/ctrlProp869.xml"/><Relationship Id="rId165" Type="http://schemas.openxmlformats.org/officeDocument/2006/relationships/ctrlProp" Target="../ctrlProps/ctrlProp874.xml"/><Relationship Id="rId181" Type="http://schemas.openxmlformats.org/officeDocument/2006/relationships/ctrlProp" Target="../ctrlProps/ctrlProp890.xml"/><Relationship Id="rId186" Type="http://schemas.openxmlformats.org/officeDocument/2006/relationships/ctrlProp" Target="../ctrlProps/ctrlProp895.xml"/><Relationship Id="rId22" Type="http://schemas.openxmlformats.org/officeDocument/2006/relationships/ctrlProp" Target="../ctrlProps/ctrlProp731.xml"/><Relationship Id="rId27" Type="http://schemas.openxmlformats.org/officeDocument/2006/relationships/ctrlProp" Target="../ctrlProps/ctrlProp736.xml"/><Relationship Id="rId43" Type="http://schemas.openxmlformats.org/officeDocument/2006/relationships/ctrlProp" Target="../ctrlProps/ctrlProp752.xml"/><Relationship Id="rId48" Type="http://schemas.openxmlformats.org/officeDocument/2006/relationships/ctrlProp" Target="../ctrlProps/ctrlProp757.xml"/><Relationship Id="rId64" Type="http://schemas.openxmlformats.org/officeDocument/2006/relationships/ctrlProp" Target="../ctrlProps/ctrlProp773.xml"/><Relationship Id="rId69" Type="http://schemas.openxmlformats.org/officeDocument/2006/relationships/ctrlProp" Target="../ctrlProps/ctrlProp778.xml"/><Relationship Id="rId113" Type="http://schemas.openxmlformats.org/officeDocument/2006/relationships/ctrlProp" Target="../ctrlProps/ctrlProp822.xml"/><Relationship Id="rId118" Type="http://schemas.openxmlformats.org/officeDocument/2006/relationships/ctrlProp" Target="../ctrlProps/ctrlProp827.xml"/><Relationship Id="rId134" Type="http://schemas.openxmlformats.org/officeDocument/2006/relationships/ctrlProp" Target="../ctrlProps/ctrlProp843.xml"/><Relationship Id="rId139" Type="http://schemas.openxmlformats.org/officeDocument/2006/relationships/ctrlProp" Target="../ctrlProps/ctrlProp848.xml"/><Relationship Id="rId80" Type="http://schemas.openxmlformats.org/officeDocument/2006/relationships/ctrlProp" Target="../ctrlProps/ctrlProp789.xml"/><Relationship Id="rId85" Type="http://schemas.openxmlformats.org/officeDocument/2006/relationships/ctrlProp" Target="../ctrlProps/ctrlProp794.xml"/><Relationship Id="rId150" Type="http://schemas.openxmlformats.org/officeDocument/2006/relationships/ctrlProp" Target="../ctrlProps/ctrlProp859.xml"/><Relationship Id="rId155" Type="http://schemas.openxmlformats.org/officeDocument/2006/relationships/ctrlProp" Target="../ctrlProps/ctrlProp864.xml"/><Relationship Id="rId171" Type="http://schemas.openxmlformats.org/officeDocument/2006/relationships/ctrlProp" Target="../ctrlProps/ctrlProp880.xml"/><Relationship Id="rId176" Type="http://schemas.openxmlformats.org/officeDocument/2006/relationships/ctrlProp" Target="../ctrlProps/ctrlProp885.xml"/><Relationship Id="rId192" Type="http://schemas.openxmlformats.org/officeDocument/2006/relationships/ctrlProp" Target="../ctrlProps/ctrlProp901.xml"/><Relationship Id="rId197" Type="http://schemas.openxmlformats.org/officeDocument/2006/relationships/ctrlProp" Target="../ctrlProps/ctrlProp906.xml"/><Relationship Id="rId201" Type="http://schemas.openxmlformats.org/officeDocument/2006/relationships/ctrlProp" Target="../ctrlProps/ctrlProp910.xml"/><Relationship Id="rId12" Type="http://schemas.openxmlformats.org/officeDocument/2006/relationships/ctrlProp" Target="../ctrlProps/ctrlProp721.xml"/><Relationship Id="rId17" Type="http://schemas.openxmlformats.org/officeDocument/2006/relationships/ctrlProp" Target="../ctrlProps/ctrlProp726.xml"/><Relationship Id="rId33" Type="http://schemas.openxmlformats.org/officeDocument/2006/relationships/ctrlProp" Target="../ctrlProps/ctrlProp742.xml"/><Relationship Id="rId38" Type="http://schemas.openxmlformats.org/officeDocument/2006/relationships/ctrlProp" Target="../ctrlProps/ctrlProp747.xml"/><Relationship Id="rId59" Type="http://schemas.openxmlformats.org/officeDocument/2006/relationships/ctrlProp" Target="../ctrlProps/ctrlProp768.xml"/><Relationship Id="rId103" Type="http://schemas.openxmlformats.org/officeDocument/2006/relationships/ctrlProp" Target="../ctrlProps/ctrlProp812.xml"/><Relationship Id="rId108" Type="http://schemas.openxmlformats.org/officeDocument/2006/relationships/ctrlProp" Target="../ctrlProps/ctrlProp817.xml"/><Relationship Id="rId124" Type="http://schemas.openxmlformats.org/officeDocument/2006/relationships/ctrlProp" Target="../ctrlProps/ctrlProp833.xml"/><Relationship Id="rId129" Type="http://schemas.openxmlformats.org/officeDocument/2006/relationships/ctrlProp" Target="../ctrlProps/ctrlProp838.xml"/><Relationship Id="rId54" Type="http://schemas.openxmlformats.org/officeDocument/2006/relationships/ctrlProp" Target="../ctrlProps/ctrlProp763.xml"/><Relationship Id="rId70" Type="http://schemas.openxmlformats.org/officeDocument/2006/relationships/ctrlProp" Target="../ctrlProps/ctrlProp779.xml"/><Relationship Id="rId75" Type="http://schemas.openxmlformats.org/officeDocument/2006/relationships/ctrlProp" Target="../ctrlProps/ctrlProp784.xml"/><Relationship Id="rId91" Type="http://schemas.openxmlformats.org/officeDocument/2006/relationships/ctrlProp" Target="../ctrlProps/ctrlProp800.xml"/><Relationship Id="rId96" Type="http://schemas.openxmlformats.org/officeDocument/2006/relationships/ctrlProp" Target="../ctrlProps/ctrlProp805.xml"/><Relationship Id="rId140" Type="http://schemas.openxmlformats.org/officeDocument/2006/relationships/ctrlProp" Target="../ctrlProps/ctrlProp849.xml"/><Relationship Id="rId145" Type="http://schemas.openxmlformats.org/officeDocument/2006/relationships/ctrlProp" Target="../ctrlProps/ctrlProp854.xml"/><Relationship Id="rId161" Type="http://schemas.openxmlformats.org/officeDocument/2006/relationships/ctrlProp" Target="../ctrlProps/ctrlProp870.xml"/><Relationship Id="rId166" Type="http://schemas.openxmlformats.org/officeDocument/2006/relationships/ctrlProp" Target="../ctrlProps/ctrlProp875.xml"/><Relationship Id="rId182" Type="http://schemas.openxmlformats.org/officeDocument/2006/relationships/ctrlProp" Target="../ctrlProps/ctrlProp891.xml"/><Relationship Id="rId187" Type="http://schemas.openxmlformats.org/officeDocument/2006/relationships/ctrlProp" Target="../ctrlProps/ctrlProp896.xml"/><Relationship Id="rId1" Type="http://schemas.openxmlformats.org/officeDocument/2006/relationships/printerSettings" Target="../printerSettings/printerSettings7.bin"/><Relationship Id="rId6" Type="http://schemas.openxmlformats.org/officeDocument/2006/relationships/ctrlProp" Target="../ctrlProps/ctrlProp715.xml"/><Relationship Id="rId23" Type="http://schemas.openxmlformats.org/officeDocument/2006/relationships/ctrlProp" Target="../ctrlProps/ctrlProp732.xml"/><Relationship Id="rId28" Type="http://schemas.openxmlformats.org/officeDocument/2006/relationships/ctrlProp" Target="../ctrlProps/ctrlProp737.xml"/><Relationship Id="rId49" Type="http://schemas.openxmlformats.org/officeDocument/2006/relationships/ctrlProp" Target="../ctrlProps/ctrlProp758.xml"/><Relationship Id="rId114" Type="http://schemas.openxmlformats.org/officeDocument/2006/relationships/ctrlProp" Target="../ctrlProps/ctrlProp823.xml"/><Relationship Id="rId119" Type="http://schemas.openxmlformats.org/officeDocument/2006/relationships/ctrlProp" Target="../ctrlProps/ctrlProp828.xml"/><Relationship Id="rId44" Type="http://schemas.openxmlformats.org/officeDocument/2006/relationships/ctrlProp" Target="../ctrlProps/ctrlProp753.xml"/><Relationship Id="rId60" Type="http://schemas.openxmlformats.org/officeDocument/2006/relationships/ctrlProp" Target="../ctrlProps/ctrlProp769.xml"/><Relationship Id="rId65" Type="http://schemas.openxmlformats.org/officeDocument/2006/relationships/ctrlProp" Target="../ctrlProps/ctrlProp774.xml"/><Relationship Id="rId81" Type="http://schemas.openxmlformats.org/officeDocument/2006/relationships/ctrlProp" Target="../ctrlProps/ctrlProp790.xml"/><Relationship Id="rId86" Type="http://schemas.openxmlformats.org/officeDocument/2006/relationships/ctrlProp" Target="../ctrlProps/ctrlProp795.xml"/><Relationship Id="rId130" Type="http://schemas.openxmlformats.org/officeDocument/2006/relationships/ctrlProp" Target="../ctrlProps/ctrlProp839.xml"/><Relationship Id="rId135" Type="http://schemas.openxmlformats.org/officeDocument/2006/relationships/ctrlProp" Target="../ctrlProps/ctrlProp844.xml"/><Relationship Id="rId151" Type="http://schemas.openxmlformats.org/officeDocument/2006/relationships/ctrlProp" Target="../ctrlProps/ctrlProp860.xml"/><Relationship Id="rId156" Type="http://schemas.openxmlformats.org/officeDocument/2006/relationships/ctrlProp" Target="../ctrlProps/ctrlProp865.xml"/><Relationship Id="rId177" Type="http://schemas.openxmlformats.org/officeDocument/2006/relationships/ctrlProp" Target="../ctrlProps/ctrlProp886.xml"/><Relationship Id="rId198" Type="http://schemas.openxmlformats.org/officeDocument/2006/relationships/ctrlProp" Target="../ctrlProps/ctrlProp907.xml"/><Relationship Id="rId172" Type="http://schemas.openxmlformats.org/officeDocument/2006/relationships/ctrlProp" Target="../ctrlProps/ctrlProp881.xml"/><Relationship Id="rId193" Type="http://schemas.openxmlformats.org/officeDocument/2006/relationships/ctrlProp" Target="../ctrlProps/ctrlProp902.xml"/><Relationship Id="rId202" Type="http://schemas.openxmlformats.org/officeDocument/2006/relationships/ctrlProp" Target="../ctrlProps/ctrlProp911.xml"/><Relationship Id="rId13" Type="http://schemas.openxmlformats.org/officeDocument/2006/relationships/ctrlProp" Target="../ctrlProps/ctrlProp722.xml"/><Relationship Id="rId18" Type="http://schemas.openxmlformats.org/officeDocument/2006/relationships/ctrlProp" Target="../ctrlProps/ctrlProp727.xml"/><Relationship Id="rId39" Type="http://schemas.openxmlformats.org/officeDocument/2006/relationships/ctrlProp" Target="../ctrlProps/ctrlProp748.xml"/><Relationship Id="rId109" Type="http://schemas.openxmlformats.org/officeDocument/2006/relationships/ctrlProp" Target="../ctrlProps/ctrlProp818.xml"/><Relationship Id="rId34" Type="http://schemas.openxmlformats.org/officeDocument/2006/relationships/ctrlProp" Target="../ctrlProps/ctrlProp743.xml"/><Relationship Id="rId50" Type="http://schemas.openxmlformats.org/officeDocument/2006/relationships/ctrlProp" Target="../ctrlProps/ctrlProp759.xml"/><Relationship Id="rId55" Type="http://schemas.openxmlformats.org/officeDocument/2006/relationships/ctrlProp" Target="../ctrlProps/ctrlProp764.xml"/><Relationship Id="rId76" Type="http://schemas.openxmlformats.org/officeDocument/2006/relationships/ctrlProp" Target="../ctrlProps/ctrlProp785.xml"/><Relationship Id="rId97" Type="http://schemas.openxmlformats.org/officeDocument/2006/relationships/ctrlProp" Target="../ctrlProps/ctrlProp806.xml"/><Relationship Id="rId104" Type="http://schemas.openxmlformats.org/officeDocument/2006/relationships/ctrlProp" Target="../ctrlProps/ctrlProp813.xml"/><Relationship Id="rId120" Type="http://schemas.openxmlformats.org/officeDocument/2006/relationships/ctrlProp" Target="../ctrlProps/ctrlProp829.xml"/><Relationship Id="rId125" Type="http://schemas.openxmlformats.org/officeDocument/2006/relationships/ctrlProp" Target="../ctrlProps/ctrlProp834.xml"/><Relationship Id="rId141" Type="http://schemas.openxmlformats.org/officeDocument/2006/relationships/ctrlProp" Target="../ctrlProps/ctrlProp850.xml"/><Relationship Id="rId146" Type="http://schemas.openxmlformats.org/officeDocument/2006/relationships/ctrlProp" Target="../ctrlProps/ctrlProp855.xml"/><Relationship Id="rId167" Type="http://schemas.openxmlformats.org/officeDocument/2006/relationships/ctrlProp" Target="../ctrlProps/ctrlProp876.xml"/><Relationship Id="rId188" Type="http://schemas.openxmlformats.org/officeDocument/2006/relationships/ctrlProp" Target="../ctrlProps/ctrlProp897.xml"/><Relationship Id="rId7" Type="http://schemas.openxmlformats.org/officeDocument/2006/relationships/ctrlProp" Target="../ctrlProps/ctrlProp716.xml"/><Relationship Id="rId71" Type="http://schemas.openxmlformats.org/officeDocument/2006/relationships/ctrlProp" Target="../ctrlProps/ctrlProp780.xml"/><Relationship Id="rId92" Type="http://schemas.openxmlformats.org/officeDocument/2006/relationships/ctrlProp" Target="../ctrlProps/ctrlProp801.xml"/><Relationship Id="rId162" Type="http://schemas.openxmlformats.org/officeDocument/2006/relationships/ctrlProp" Target="../ctrlProps/ctrlProp871.xml"/><Relationship Id="rId183" Type="http://schemas.openxmlformats.org/officeDocument/2006/relationships/ctrlProp" Target="../ctrlProps/ctrlProp892.xml"/><Relationship Id="rId2" Type="http://schemas.openxmlformats.org/officeDocument/2006/relationships/drawing" Target="../drawings/drawing7.xml"/><Relationship Id="rId29" Type="http://schemas.openxmlformats.org/officeDocument/2006/relationships/ctrlProp" Target="../ctrlProps/ctrlProp738.xml"/><Relationship Id="rId24" Type="http://schemas.openxmlformats.org/officeDocument/2006/relationships/ctrlProp" Target="../ctrlProps/ctrlProp733.xml"/><Relationship Id="rId40" Type="http://schemas.openxmlformats.org/officeDocument/2006/relationships/ctrlProp" Target="../ctrlProps/ctrlProp749.xml"/><Relationship Id="rId45" Type="http://schemas.openxmlformats.org/officeDocument/2006/relationships/ctrlProp" Target="../ctrlProps/ctrlProp754.xml"/><Relationship Id="rId66" Type="http://schemas.openxmlformats.org/officeDocument/2006/relationships/ctrlProp" Target="../ctrlProps/ctrlProp775.xml"/><Relationship Id="rId87" Type="http://schemas.openxmlformats.org/officeDocument/2006/relationships/ctrlProp" Target="../ctrlProps/ctrlProp796.xml"/><Relationship Id="rId110" Type="http://schemas.openxmlformats.org/officeDocument/2006/relationships/ctrlProp" Target="../ctrlProps/ctrlProp819.xml"/><Relationship Id="rId115" Type="http://schemas.openxmlformats.org/officeDocument/2006/relationships/ctrlProp" Target="../ctrlProps/ctrlProp824.xml"/><Relationship Id="rId131" Type="http://schemas.openxmlformats.org/officeDocument/2006/relationships/ctrlProp" Target="../ctrlProps/ctrlProp840.xml"/><Relationship Id="rId136" Type="http://schemas.openxmlformats.org/officeDocument/2006/relationships/ctrlProp" Target="../ctrlProps/ctrlProp845.xml"/><Relationship Id="rId157" Type="http://schemas.openxmlformats.org/officeDocument/2006/relationships/ctrlProp" Target="../ctrlProps/ctrlProp866.xml"/><Relationship Id="rId178" Type="http://schemas.openxmlformats.org/officeDocument/2006/relationships/ctrlProp" Target="../ctrlProps/ctrlProp887.xml"/><Relationship Id="rId61" Type="http://schemas.openxmlformats.org/officeDocument/2006/relationships/ctrlProp" Target="../ctrlProps/ctrlProp770.xml"/><Relationship Id="rId82" Type="http://schemas.openxmlformats.org/officeDocument/2006/relationships/ctrlProp" Target="../ctrlProps/ctrlProp791.xml"/><Relationship Id="rId152" Type="http://schemas.openxmlformats.org/officeDocument/2006/relationships/ctrlProp" Target="../ctrlProps/ctrlProp861.xml"/><Relationship Id="rId173" Type="http://schemas.openxmlformats.org/officeDocument/2006/relationships/ctrlProp" Target="../ctrlProps/ctrlProp882.xml"/><Relationship Id="rId194" Type="http://schemas.openxmlformats.org/officeDocument/2006/relationships/ctrlProp" Target="../ctrlProps/ctrlProp903.xml"/><Relationship Id="rId199" Type="http://schemas.openxmlformats.org/officeDocument/2006/relationships/ctrlProp" Target="../ctrlProps/ctrlProp908.xml"/><Relationship Id="rId19" Type="http://schemas.openxmlformats.org/officeDocument/2006/relationships/ctrlProp" Target="../ctrlProps/ctrlProp728.xml"/><Relationship Id="rId14" Type="http://schemas.openxmlformats.org/officeDocument/2006/relationships/ctrlProp" Target="../ctrlProps/ctrlProp723.xml"/><Relationship Id="rId30" Type="http://schemas.openxmlformats.org/officeDocument/2006/relationships/ctrlProp" Target="../ctrlProps/ctrlProp739.xml"/><Relationship Id="rId35" Type="http://schemas.openxmlformats.org/officeDocument/2006/relationships/ctrlProp" Target="../ctrlProps/ctrlProp744.xml"/><Relationship Id="rId56" Type="http://schemas.openxmlformats.org/officeDocument/2006/relationships/ctrlProp" Target="../ctrlProps/ctrlProp765.xml"/><Relationship Id="rId77" Type="http://schemas.openxmlformats.org/officeDocument/2006/relationships/ctrlProp" Target="../ctrlProps/ctrlProp786.xml"/><Relationship Id="rId100" Type="http://schemas.openxmlformats.org/officeDocument/2006/relationships/ctrlProp" Target="../ctrlProps/ctrlProp809.xml"/><Relationship Id="rId105" Type="http://schemas.openxmlformats.org/officeDocument/2006/relationships/ctrlProp" Target="../ctrlProps/ctrlProp814.xml"/><Relationship Id="rId126" Type="http://schemas.openxmlformats.org/officeDocument/2006/relationships/ctrlProp" Target="../ctrlProps/ctrlProp835.xml"/><Relationship Id="rId147" Type="http://schemas.openxmlformats.org/officeDocument/2006/relationships/ctrlProp" Target="../ctrlProps/ctrlProp856.xml"/><Relationship Id="rId168" Type="http://schemas.openxmlformats.org/officeDocument/2006/relationships/ctrlProp" Target="../ctrlProps/ctrlProp877.xml"/><Relationship Id="rId8" Type="http://schemas.openxmlformats.org/officeDocument/2006/relationships/ctrlProp" Target="../ctrlProps/ctrlProp717.xml"/><Relationship Id="rId51" Type="http://schemas.openxmlformats.org/officeDocument/2006/relationships/ctrlProp" Target="../ctrlProps/ctrlProp760.xml"/><Relationship Id="rId72" Type="http://schemas.openxmlformats.org/officeDocument/2006/relationships/ctrlProp" Target="../ctrlProps/ctrlProp781.xml"/><Relationship Id="rId93" Type="http://schemas.openxmlformats.org/officeDocument/2006/relationships/ctrlProp" Target="../ctrlProps/ctrlProp802.xml"/><Relationship Id="rId98" Type="http://schemas.openxmlformats.org/officeDocument/2006/relationships/ctrlProp" Target="../ctrlProps/ctrlProp807.xml"/><Relationship Id="rId121" Type="http://schemas.openxmlformats.org/officeDocument/2006/relationships/ctrlProp" Target="../ctrlProps/ctrlProp830.xml"/><Relationship Id="rId142" Type="http://schemas.openxmlformats.org/officeDocument/2006/relationships/ctrlProp" Target="../ctrlProps/ctrlProp851.xml"/><Relationship Id="rId163" Type="http://schemas.openxmlformats.org/officeDocument/2006/relationships/ctrlProp" Target="../ctrlProps/ctrlProp872.xml"/><Relationship Id="rId184" Type="http://schemas.openxmlformats.org/officeDocument/2006/relationships/ctrlProp" Target="../ctrlProps/ctrlProp893.xml"/><Relationship Id="rId189" Type="http://schemas.openxmlformats.org/officeDocument/2006/relationships/ctrlProp" Target="../ctrlProps/ctrlProp898.xml"/><Relationship Id="rId3" Type="http://schemas.openxmlformats.org/officeDocument/2006/relationships/vmlDrawing" Target="../drawings/vmlDrawing5.vml"/><Relationship Id="rId25" Type="http://schemas.openxmlformats.org/officeDocument/2006/relationships/ctrlProp" Target="../ctrlProps/ctrlProp734.xml"/><Relationship Id="rId46" Type="http://schemas.openxmlformats.org/officeDocument/2006/relationships/ctrlProp" Target="../ctrlProps/ctrlProp755.xml"/><Relationship Id="rId67" Type="http://schemas.openxmlformats.org/officeDocument/2006/relationships/ctrlProp" Target="../ctrlProps/ctrlProp776.xml"/><Relationship Id="rId116" Type="http://schemas.openxmlformats.org/officeDocument/2006/relationships/ctrlProp" Target="../ctrlProps/ctrlProp825.xml"/><Relationship Id="rId137" Type="http://schemas.openxmlformats.org/officeDocument/2006/relationships/ctrlProp" Target="../ctrlProps/ctrlProp846.xml"/><Relationship Id="rId158" Type="http://schemas.openxmlformats.org/officeDocument/2006/relationships/ctrlProp" Target="../ctrlProps/ctrlProp867.xml"/><Relationship Id="rId20" Type="http://schemas.openxmlformats.org/officeDocument/2006/relationships/ctrlProp" Target="../ctrlProps/ctrlProp729.xml"/><Relationship Id="rId41" Type="http://schemas.openxmlformats.org/officeDocument/2006/relationships/ctrlProp" Target="../ctrlProps/ctrlProp750.xml"/><Relationship Id="rId62" Type="http://schemas.openxmlformats.org/officeDocument/2006/relationships/ctrlProp" Target="../ctrlProps/ctrlProp771.xml"/><Relationship Id="rId83" Type="http://schemas.openxmlformats.org/officeDocument/2006/relationships/ctrlProp" Target="../ctrlProps/ctrlProp792.xml"/><Relationship Id="rId88" Type="http://schemas.openxmlformats.org/officeDocument/2006/relationships/ctrlProp" Target="../ctrlProps/ctrlProp797.xml"/><Relationship Id="rId111" Type="http://schemas.openxmlformats.org/officeDocument/2006/relationships/ctrlProp" Target="../ctrlProps/ctrlProp820.xml"/><Relationship Id="rId132" Type="http://schemas.openxmlformats.org/officeDocument/2006/relationships/ctrlProp" Target="../ctrlProps/ctrlProp841.xml"/><Relationship Id="rId153" Type="http://schemas.openxmlformats.org/officeDocument/2006/relationships/ctrlProp" Target="../ctrlProps/ctrlProp862.xml"/><Relationship Id="rId174" Type="http://schemas.openxmlformats.org/officeDocument/2006/relationships/ctrlProp" Target="../ctrlProps/ctrlProp883.xml"/><Relationship Id="rId179" Type="http://schemas.openxmlformats.org/officeDocument/2006/relationships/ctrlProp" Target="../ctrlProps/ctrlProp888.xml"/><Relationship Id="rId195" Type="http://schemas.openxmlformats.org/officeDocument/2006/relationships/ctrlProp" Target="../ctrlProps/ctrlProp904.xml"/><Relationship Id="rId190" Type="http://schemas.openxmlformats.org/officeDocument/2006/relationships/ctrlProp" Target="../ctrlProps/ctrlProp899.xml"/><Relationship Id="rId15" Type="http://schemas.openxmlformats.org/officeDocument/2006/relationships/ctrlProp" Target="../ctrlProps/ctrlProp724.xml"/><Relationship Id="rId36" Type="http://schemas.openxmlformats.org/officeDocument/2006/relationships/ctrlProp" Target="../ctrlProps/ctrlProp745.xml"/><Relationship Id="rId57" Type="http://schemas.openxmlformats.org/officeDocument/2006/relationships/ctrlProp" Target="../ctrlProps/ctrlProp766.xml"/><Relationship Id="rId106" Type="http://schemas.openxmlformats.org/officeDocument/2006/relationships/ctrlProp" Target="../ctrlProps/ctrlProp815.xml"/><Relationship Id="rId127" Type="http://schemas.openxmlformats.org/officeDocument/2006/relationships/ctrlProp" Target="../ctrlProps/ctrlProp836.xml"/><Relationship Id="rId10" Type="http://schemas.openxmlformats.org/officeDocument/2006/relationships/ctrlProp" Target="../ctrlProps/ctrlProp719.xml"/><Relationship Id="rId31" Type="http://schemas.openxmlformats.org/officeDocument/2006/relationships/ctrlProp" Target="../ctrlProps/ctrlProp740.xml"/><Relationship Id="rId52" Type="http://schemas.openxmlformats.org/officeDocument/2006/relationships/ctrlProp" Target="../ctrlProps/ctrlProp761.xml"/><Relationship Id="rId73" Type="http://schemas.openxmlformats.org/officeDocument/2006/relationships/ctrlProp" Target="../ctrlProps/ctrlProp782.xml"/><Relationship Id="rId78" Type="http://schemas.openxmlformats.org/officeDocument/2006/relationships/ctrlProp" Target="../ctrlProps/ctrlProp787.xml"/><Relationship Id="rId94" Type="http://schemas.openxmlformats.org/officeDocument/2006/relationships/ctrlProp" Target="../ctrlProps/ctrlProp803.xml"/><Relationship Id="rId99" Type="http://schemas.openxmlformats.org/officeDocument/2006/relationships/ctrlProp" Target="../ctrlProps/ctrlProp808.xml"/><Relationship Id="rId101" Type="http://schemas.openxmlformats.org/officeDocument/2006/relationships/ctrlProp" Target="../ctrlProps/ctrlProp810.xml"/><Relationship Id="rId122" Type="http://schemas.openxmlformats.org/officeDocument/2006/relationships/ctrlProp" Target="../ctrlProps/ctrlProp831.xml"/><Relationship Id="rId143" Type="http://schemas.openxmlformats.org/officeDocument/2006/relationships/ctrlProp" Target="../ctrlProps/ctrlProp852.xml"/><Relationship Id="rId148" Type="http://schemas.openxmlformats.org/officeDocument/2006/relationships/ctrlProp" Target="../ctrlProps/ctrlProp857.xml"/><Relationship Id="rId164" Type="http://schemas.openxmlformats.org/officeDocument/2006/relationships/ctrlProp" Target="../ctrlProps/ctrlProp873.xml"/><Relationship Id="rId169" Type="http://schemas.openxmlformats.org/officeDocument/2006/relationships/ctrlProp" Target="../ctrlProps/ctrlProp878.xml"/><Relationship Id="rId185" Type="http://schemas.openxmlformats.org/officeDocument/2006/relationships/ctrlProp" Target="../ctrlProps/ctrlProp894.xml"/><Relationship Id="rId4" Type="http://schemas.openxmlformats.org/officeDocument/2006/relationships/ctrlProp" Target="../ctrlProps/ctrlProp713.xml"/><Relationship Id="rId9" Type="http://schemas.openxmlformats.org/officeDocument/2006/relationships/ctrlProp" Target="../ctrlProps/ctrlProp718.xml"/><Relationship Id="rId180" Type="http://schemas.openxmlformats.org/officeDocument/2006/relationships/ctrlProp" Target="../ctrlProps/ctrlProp889.xml"/><Relationship Id="rId26" Type="http://schemas.openxmlformats.org/officeDocument/2006/relationships/ctrlProp" Target="../ctrlProps/ctrlProp735.xml"/><Relationship Id="rId47" Type="http://schemas.openxmlformats.org/officeDocument/2006/relationships/ctrlProp" Target="../ctrlProps/ctrlProp756.xml"/><Relationship Id="rId68" Type="http://schemas.openxmlformats.org/officeDocument/2006/relationships/ctrlProp" Target="../ctrlProps/ctrlProp777.xml"/><Relationship Id="rId89" Type="http://schemas.openxmlformats.org/officeDocument/2006/relationships/ctrlProp" Target="../ctrlProps/ctrlProp798.xml"/><Relationship Id="rId112" Type="http://schemas.openxmlformats.org/officeDocument/2006/relationships/ctrlProp" Target="../ctrlProps/ctrlProp821.xml"/><Relationship Id="rId133" Type="http://schemas.openxmlformats.org/officeDocument/2006/relationships/ctrlProp" Target="../ctrlProps/ctrlProp842.xml"/><Relationship Id="rId154" Type="http://schemas.openxmlformats.org/officeDocument/2006/relationships/ctrlProp" Target="../ctrlProps/ctrlProp863.xml"/><Relationship Id="rId175" Type="http://schemas.openxmlformats.org/officeDocument/2006/relationships/ctrlProp" Target="../ctrlProps/ctrlProp884.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934.xml"/><Relationship Id="rId21" Type="http://schemas.openxmlformats.org/officeDocument/2006/relationships/ctrlProp" Target="../ctrlProps/ctrlProp929.xml"/><Relationship Id="rId42" Type="http://schemas.openxmlformats.org/officeDocument/2006/relationships/ctrlProp" Target="../ctrlProps/ctrlProp950.xml"/><Relationship Id="rId47" Type="http://schemas.openxmlformats.org/officeDocument/2006/relationships/ctrlProp" Target="../ctrlProps/ctrlProp955.xml"/><Relationship Id="rId63" Type="http://schemas.openxmlformats.org/officeDocument/2006/relationships/ctrlProp" Target="../ctrlProps/ctrlProp971.xml"/><Relationship Id="rId68" Type="http://schemas.openxmlformats.org/officeDocument/2006/relationships/ctrlProp" Target="../ctrlProps/ctrlProp976.xml"/><Relationship Id="rId84" Type="http://schemas.openxmlformats.org/officeDocument/2006/relationships/ctrlProp" Target="../ctrlProps/ctrlProp992.xml"/><Relationship Id="rId89" Type="http://schemas.openxmlformats.org/officeDocument/2006/relationships/ctrlProp" Target="../ctrlProps/ctrlProp997.xml"/><Relationship Id="rId7" Type="http://schemas.openxmlformats.org/officeDocument/2006/relationships/ctrlProp" Target="../ctrlProps/ctrlProp915.xml"/><Relationship Id="rId71" Type="http://schemas.openxmlformats.org/officeDocument/2006/relationships/ctrlProp" Target="../ctrlProps/ctrlProp979.xml"/><Relationship Id="rId92" Type="http://schemas.openxmlformats.org/officeDocument/2006/relationships/ctrlProp" Target="../ctrlProps/ctrlProp1000.xml"/><Relationship Id="rId2" Type="http://schemas.openxmlformats.org/officeDocument/2006/relationships/drawing" Target="../drawings/drawing8.xml"/><Relationship Id="rId16" Type="http://schemas.openxmlformats.org/officeDocument/2006/relationships/ctrlProp" Target="../ctrlProps/ctrlProp924.xml"/><Relationship Id="rId29" Type="http://schemas.openxmlformats.org/officeDocument/2006/relationships/ctrlProp" Target="../ctrlProps/ctrlProp937.xml"/><Relationship Id="rId11" Type="http://schemas.openxmlformats.org/officeDocument/2006/relationships/ctrlProp" Target="../ctrlProps/ctrlProp919.xml"/><Relationship Id="rId24" Type="http://schemas.openxmlformats.org/officeDocument/2006/relationships/ctrlProp" Target="../ctrlProps/ctrlProp932.xml"/><Relationship Id="rId32" Type="http://schemas.openxmlformats.org/officeDocument/2006/relationships/ctrlProp" Target="../ctrlProps/ctrlProp940.xml"/><Relationship Id="rId37" Type="http://schemas.openxmlformats.org/officeDocument/2006/relationships/ctrlProp" Target="../ctrlProps/ctrlProp945.xml"/><Relationship Id="rId40" Type="http://schemas.openxmlformats.org/officeDocument/2006/relationships/ctrlProp" Target="../ctrlProps/ctrlProp948.xml"/><Relationship Id="rId45" Type="http://schemas.openxmlformats.org/officeDocument/2006/relationships/ctrlProp" Target="../ctrlProps/ctrlProp953.xml"/><Relationship Id="rId53" Type="http://schemas.openxmlformats.org/officeDocument/2006/relationships/ctrlProp" Target="../ctrlProps/ctrlProp961.xml"/><Relationship Id="rId58" Type="http://schemas.openxmlformats.org/officeDocument/2006/relationships/ctrlProp" Target="../ctrlProps/ctrlProp966.xml"/><Relationship Id="rId66" Type="http://schemas.openxmlformats.org/officeDocument/2006/relationships/ctrlProp" Target="../ctrlProps/ctrlProp974.xml"/><Relationship Id="rId74" Type="http://schemas.openxmlformats.org/officeDocument/2006/relationships/ctrlProp" Target="../ctrlProps/ctrlProp982.xml"/><Relationship Id="rId79" Type="http://schemas.openxmlformats.org/officeDocument/2006/relationships/ctrlProp" Target="../ctrlProps/ctrlProp987.xml"/><Relationship Id="rId87" Type="http://schemas.openxmlformats.org/officeDocument/2006/relationships/ctrlProp" Target="../ctrlProps/ctrlProp995.xml"/><Relationship Id="rId102" Type="http://schemas.openxmlformats.org/officeDocument/2006/relationships/ctrlProp" Target="../ctrlProps/ctrlProp1010.xml"/><Relationship Id="rId5" Type="http://schemas.openxmlformats.org/officeDocument/2006/relationships/ctrlProp" Target="../ctrlProps/ctrlProp913.xml"/><Relationship Id="rId61" Type="http://schemas.openxmlformats.org/officeDocument/2006/relationships/ctrlProp" Target="../ctrlProps/ctrlProp969.xml"/><Relationship Id="rId82" Type="http://schemas.openxmlformats.org/officeDocument/2006/relationships/ctrlProp" Target="../ctrlProps/ctrlProp990.xml"/><Relationship Id="rId90" Type="http://schemas.openxmlformats.org/officeDocument/2006/relationships/ctrlProp" Target="../ctrlProps/ctrlProp998.xml"/><Relationship Id="rId95" Type="http://schemas.openxmlformats.org/officeDocument/2006/relationships/ctrlProp" Target="../ctrlProps/ctrlProp1003.xml"/><Relationship Id="rId19" Type="http://schemas.openxmlformats.org/officeDocument/2006/relationships/ctrlProp" Target="../ctrlProps/ctrlProp927.xml"/><Relationship Id="rId14" Type="http://schemas.openxmlformats.org/officeDocument/2006/relationships/ctrlProp" Target="../ctrlProps/ctrlProp922.xml"/><Relationship Id="rId22" Type="http://schemas.openxmlformats.org/officeDocument/2006/relationships/ctrlProp" Target="../ctrlProps/ctrlProp930.xml"/><Relationship Id="rId27" Type="http://schemas.openxmlformats.org/officeDocument/2006/relationships/ctrlProp" Target="../ctrlProps/ctrlProp935.xml"/><Relationship Id="rId30" Type="http://schemas.openxmlformats.org/officeDocument/2006/relationships/ctrlProp" Target="../ctrlProps/ctrlProp938.xml"/><Relationship Id="rId35" Type="http://schemas.openxmlformats.org/officeDocument/2006/relationships/ctrlProp" Target="../ctrlProps/ctrlProp943.xml"/><Relationship Id="rId43" Type="http://schemas.openxmlformats.org/officeDocument/2006/relationships/ctrlProp" Target="../ctrlProps/ctrlProp951.xml"/><Relationship Id="rId48" Type="http://schemas.openxmlformats.org/officeDocument/2006/relationships/ctrlProp" Target="../ctrlProps/ctrlProp956.xml"/><Relationship Id="rId56" Type="http://schemas.openxmlformats.org/officeDocument/2006/relationships/ctrlProp" Target="../ctrlProps/ctrlProp964.xml"/><Relationship Id="rId64" Type="http://schemas.openxmlformats.org/officeDocument/2006/relationships/ctrlProp" Target="../ctrlProps/ctrlProp972.xml"/><Relationship Id="rId69" Type="http://schemas.openxmlformats.org/officeDocument/2006/relationships/ctrlProp" Target="../ctrlProps/ctrlProp977.xml"/><Relationship Id="rId77" Type="http://schemas.openxmlformats.org/officeDocument/2006/relationships/ctrlProp" Target="../ctrlProps/ctrlProp985.xml"/><Relationship Id="rId100" Type="http://schemas.openxmlformats.org/officeDocument/2006/relationships/ctrlProp" Target="../ctrlProps/ctrlProp1008.xml"/><Relationship Id="rId8" Type="http://schemas.openxmlformats.org/officeDocument/2006/relationships/ctrlProp" Target="../ctrlProps/ctrlProp916.xml"/><Relationship Id="rId51" Type="http://schemas.openxmlformats.org/officeDocument/2006/relationships/ctrlProp" Target="../ctrlProps/ctrlProp959.xml"/><Relationship Id="rId72" Type="http://schemas.openxmlformats.org/officeDocument/2006/relationships/ctrlProp" Target="../ctrlProps/ctrlProp980.xml"/><Relationship Id="rId80" Type="http://schemas.openxmlformats.org/officeDocument/2006/relationships/ctrlProp" Target="../ctrlProps/ctrlProp988.xml"/><Relationship Id="rId85" Type="http://schemas.openxmlformats.org/officeDocument/2006/relationships/ctrlProp" Target="../ctrlProps/ctrlProp993.xml"/><Relationship Id="rId93" Type="http://schemas.openxmlformats.org/officeDocument/2006/relationships/ctrlProp" Target="../ctrlProps/ctrlProp1001.xml"/><Relationship Id="rId98" Type="http://schemas.openxmlformats.org/officeDocument/2006/relationships/ctrlProp" Target="../ctrlProps/ctrlProp1006.xml"/><Relationship Id="rId3" Type="http://schemas.openxmlformats.org/officeDocument/2006/relationships/vmlDrawing" Target="../drawings/vmlDrawing6.vml"/><Relationship Id="rId12" Type="http://schemas.openxmlformats.org/officeDocument/2006/relationships/ctrlProp" Target="../ctrlProps/ctrlProp920.xml"/><Relationship Id="rId17" Type="http://schemas.openxmlformats.org/officeDocument/2006/relationships/ctrlProp" Target="../ctrlProps/ctrlProp925.xml"/><Relationship Id="rId25" Type="http://schemas.openxmlformats.org/officeDocument/2006/relationships/ctrlProp" Target="../ctrlProps/ctrlProp933.xml"/><Relationship Id="rId33" Type="http://schemas.openxmlformats.org/officeDocument/2006/relationships/ctrlProp" Target="../ctrlProps/ctrlProp941.xml"/><Relationship Id="rId38" Type="http://schemas.openxmlformats.org/officeDocument/2006/relationships/ctrlProp" Target="../ctrlProps/ctrlProp946.xml"/><Relationship Id="rId46" Type="http://schemas.openxmlformats.org/officeDocument/2006/relationships/ctrlProp" Target="../ctrlProps/ctrlProp954.xml"/><Relationship Id="rId59" Type="http://schemas.openxmlformats.org/officeDocument/2006/relationships/ctrlProp" Target="../ctrlProps/ctrlProp967.xml"/><Relationship Id="rId67" Type="http://schemas.openxmlformats.org/officeDocument/2006/relationships/ctrlProp" Target="../ctrlProps/ctrlProp975.xml"/><Relationship Id="rId103" Type="http://schemas.openxmlformats.org/officeDocument/2006/relationships/ctrlProp" Target="../ctrlProps/ctrlProp1011.xml"/><Relationship Id="rId20" Type="http://schemas.openxmlformats.org/officeDocument/2006/relationships/ctrlProp" Target="../ctrlProps/ctrlProp928.xml"/><Relationship Id="rId41" Type="http://schemas.openxmlformats.org/officeDocument/2006/relationships/ctrlProp" Target="../ctrlProps/ctrlProp949.xml"/><Relationship Id="rId54" Type="http://schemas.openxmlformats.org/officeDocument/2006/relationships/ctrlProp" Target="../ctrlProps/ctrlProp962.xml"/><Relationship Id="rId62" Type="http://schemas.openxmlformats.org/officeDocument/2006/relationships/ctrlProp" Target="../ctrlProps/ctrlProp970.xml"/><Relationship Id="rId70" Type="http://schemas.openxmlformats.org/officeDocument/2006/relationships/ctrlProp" Target="../ctrlProps/ctrlProp978.xml"/><Relationship Id="rId75" Type="http://schemas.openxmlformats.org/officeDocument/2006/relationships/ctrlProp" Target="../ctrlProps/ctrlProp983.xml"/><Relationship Id="rId83" Type="http://schemas.openxmlformats.org/officeDocument/2006/relationships/ctrlProp" Target="../ctrlProps/ctrlProp991.xml"/><Relationship Id="rId88" Type="http://schemas.openxmlformats.org/officeDocument/2006/relationships/ctrlProp" Target="../ctrlProps/ctrlProp996.xml"/><Relationship Id="rId91" Type="http://schemas.openxmlformats.org/officeDocument/2006/relationships/ctrlProp" Target="../ctrlProps/ctrlProp999.xml"/><Relationship Id="rId96" Type="http://schemas.openxmlformats.org/officeDocument/2006/relationships/ctrlProp" Target="../ctrlProps/ctrlProp1004.xml"/><Relationship Id="rId1" Type="http://schemas.openxmlformats.org/officeDocument/2006/relationships/printerSettings" Target="../printerSettings/printerSettings8.bin"/><Relationship Id="rId6" Type="http://schemas.openxmlformats.org/officeDocument/2006/relationships/ctrlProp" Target="../ctrlProps/ctrlProp914.xml"/><Relationship Id="rId15" Type="http://schemas.openxmlformats.org/officeDocument/2006/relationships/ctrlProp" Target="../ctrlProps/ctrlProp923.xml"/><Relationship Id="rId23" Type="http://schemas.openxmlformats.org/officeDocument/2006/relationships/ctrlProp" Target="../ctrlProps/ctrlProp931.xml"/><Relationship Id="rId28" Type="http://schemas.openxmlformats.org/officeDocument/2006/relationships/ctrlProp" Target="../ctrlProps/ctrlProp936.xml"/><Relationship Id="rId36" Type="http://schemas.openxmlformats.org/officeDocument/2006/relationships/ctrlProp" Target="../ctrlProps/ctrlProp944.xml"/><Relationship Id="rId49" Type="http://schemas.openxmlformats.org/officeDocument/2006/relationships/ctrlProp" Target="../ctrlProps/ctrlProp957.xml"/><Relationship Id="rId57" Type="http://schemas.openxmlformats.org/officeDocument/2006/relationships/ctrlProp" Target="../ctrlProps/ctrlProp965.xml"/><Relationship Id="rId10" Type="http://schemas.openxmlformats.org/officeDocument/2006/relationships/ctrlProp" Target="../ctrlProps/ctrlProp918.xml"/><Relationship Id="rId31" Type="http://schemas.openxmlformats.org/officeDocument/2006/relationships/ctrlProp" Target="../ctrlProps/ctrlProp939.xml"/><Relationship Id="rId44" Type="http://schemas.openxmlformats.org/officeDocument/2006/relationships/ctrlProp" Target="../ctrlProps/ctrlProp952.xml"/><Relationship Id="rId52" Type="http://schemas.openxmlformats.org/officeDocument/2006/relationships/ctrlProp" Target="../ctrlProps/ctrlProp960.xml"/><Relationship Id="rId60" Type="http://schemas.openxmlformats.org/officeDocument/2006/relationships/ctrlProp" Target="../ctrlProps/ctrlProp968.xml"/><Relationship Id="rId65" Type="http://schemas.openxmlformats.org/officeDocument/2006/relationships/ctrlProp" Target="../ctrlProps/ctrlProp973.xml"/><Relationship Id="rId73" Type="http://schemas.openxmlformats.org/officeDocument/2006/relationships/ctrlProp" Target="../ctrlProps/ctrlProp981.xml"/><Relationship Id="rId78" Type="http://schemas.openxmlformats.org/officeDocument/2006/relationships/ctrlProp" Target="../ctrlProps/ctrlProp986.xml"/><Relationship Id="rId81" Type="http://schemas.openxmlformats.org/officeDocument/2006/relationships/ctrlProp" Target="../ctrlProps/ctrlProp989.xml"/><Relationship Id="rId86" Type="http://schemas.openxmlformats.org/officeDocument/2006/relationships/ctrlProp" Target="../ctrlProps/ctrlProp994.xml"/><Relationship Id="rId94" Type="http://schemas.openxmlformats.org/officeDocument/2006/relationships/ctrlProp" Target="../ctrlProps/ctrlProp1002.xml"/><Relationship Id="rId99" Type="http://schemas.openxmlformats.org/officeDocument/2006/relationships/ctrlProp" Target="../ctrlProps/ctrlProp1007.xml"/><Relationship Id="rId101" Type="http://schemas.openxmlformats.org/officeDocument/2006/relationships/ctrlProp" Target="../ctrlProps/ctrlProp1009.xml"/><Relationship Id="rId4" Type="http://schemas.openxmlformats.org/officeDocument/2006/relationships/ctrlProp" Target="../ctrlProps/ctrlProp912.xml"/><Relationship Id="rId9" Type="http://schemas.openxmlformats.org/officeDocument/2006/relationships/ctrlProp" Target="../ctrlProps/ctrlProp917.xml"/><Relationship Id="rId13" Type="http://schemas.openxmlformats.org/officeDocument/2006/relationships/ctrlProp" Target="../ctrlProps/ctrlProp921.xml"/><Relationship Id="rId18" Type="http://schemas.openxmlformats.org/officeDocument/2006/relationships/ctrlProp" Target="../ctrlProps/ctrlProp926.xml"/><Relationship Id="rId39" Type="http://schemas.openxmlformats.org/officeDocument/2006/relationships/ctrlProp" Target="../ctrlProps/ctrlProp947.xml"/><Relationship Id="rId34" Type="http://schemas.openxmlformats.org/officeDocument/2006/relationships/ctrlProp" Target="../ctrlProps/ctrlProp942.xml"/><Relationship Id="rId50" Type="http://schemas.openxmlformats.org/officeDocument/2006/relationships/ctrlProp" Target="../ctrlProps/ctrlProp958.xml"/><Relationship Id="rId55" Type="http://schemas.openxmlformats.org/officeDocument/2006/relationships/ctrlProp" Target="../ctrlProps/ctrlProp963.xml"/><Relationship Id="rId76" Type="http://schemas.openxmlformats.org/officeDocument/2006/relationships/ctrlProp" Target="../ctrlProps/ctrlProp984.xml"/><Relationship Id="rId97" Type="http://schemas.openxmlformats.org/officeDocument/2006/relationships/ctrlProp" Target="../ctrlProps/ctrlProp100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5">
    <tabColor rgb="FF00B0F0"/>
    <pageSetUpPr autoPageBreaks="0" fitToPage="1"/>
  </sheetPr>
  <dimension ref="B2:P87"/>
  <sheetViews>
    <sheetView showGridLines="0" showRowColHeaders="0" tabSelected="1" zoomScaleNormal="100" workbookViewId="0">
      <selection activeCell="D2" sqref="D2:P5"/>
    </sheetView>
  </sheetViews>
  <sheetFormatPr defaultRowHeight="15" x14ac:dyDescent="0.25"/>
  <cols>
    <col min="15" max="16" width="3.5703125" customWidth="1"/>
  </cols>
  <sheetData>
    <row r="2" spans="2:16" ht="15" customHeight="1" x14ac:dyDescent="0.25">
      <c r="D2" s="322" t="s">
        <v>781</v>
      </c>
      <c r="E2" s="323"/>
      <c r="F2" s="323"/>
      <c r="G2" s="323"/>
      <c r="H2" s="323"/>
      <c r="I2" s="323"/>
      <c r="J2" s="323"/>
      <c r="K2" s="323"/>
      <c r="L2" s="323"/>
      <c r="M2" s="323"/>
      <c r="N2" s="323"/>
      <c r="O2" s="323"/>
      <c r="P2" s="323"/>
    </row>
    <row r="3" spans="2:16" ht="15" customHeight="1" x14ac:dyDescent="0.25">
      <c r="D3" s="323"/>
      <c r="E3" s="323"/>
      <c r="F3" s="323"/>
      <c r="G3" s="323"/>
      <c r="H3" s="323"/>
      <c r="I3" s="323"/>
      <c r="J3" s="323"/>
      <c r="K3" s="323"/>
      <c r="L3" s="323"/>
      <c r="M3" s="323"/>
      <c r="N3" s="323"/>
      <c r="O3" s="323"/>
      <c r="P3" s="323"/>
    </row>
    <row r="4" spans="2:16" ht="15" customHeight="1" x14ac:dyDescent="0.25">
      <c r="D4" s="323"/>
      <c r="E4" s="323"/>
      <c r="F4" s="323"/>
      <c r="G4" s="323"/>
      <c r="H4" s="323"/>
      <c r="I4" s="323"/>
      <c r="J4" s="323"/>
      <c r="K4" s="323"/>
      <c r="L4" s="323"/>
      <c r="M4" s="323"/>
      <c r="N4" s="323"/>
      <c r="O4" s="323"/>
      <c r="P4" s="323"/>
    </row>
    <row r="5" spans="2:16" ht="15" customHeight="1" x14ac:dyDescent="0.25">
      <c r="D5" s="323"/>
      <c r="E5" s="323"/>
      <c r="F5" s="323"/>
      <c r="G5" s="323"/>
      <c r="H5" s="323"/>
      <c r="I5" s="323"/>
      <c r="J5" s="323"/>
      <c r="K5" s="323"/>
      <c r="L5" s="323"/>
      <c r="M5" s="323"/>
      <c r="N5" s="323"/>
      <c r="O5" s="323"/>
      <c r="P5" s="323"/>
    </row>
    <row r="8" spans="2:16" ht="19.5" x14ac:dyDescent="0.3">
      <c r="B8" s="14" t="s">
        <v>3</v>
      </c>
      <c r="C8" s="12"/>
    </row>
    <row r="9" spans="2:16" x14ac:dyDescent="0.25">
      <c r="B9" s="10"/>
    </row>
    <row r="10" spans="2:16" ht="17.25" x14ac:dyDescent="0.3">
      <c r="B10" s="11" t="s">
        <v>680</v>
      </c>
    </row>
    <row r="11" spans="2:16" ht="6.75" customHeight="1" x14ac:dyDescent="0.25"/>
    <row r="12" spans="2:16" x14ac:dyDescent="0.25">
      <c r="B12" s="321" t="s">
        <v>770</v>
      </c>
      <c r="C12" s="321"/>
      <c r="D12" s="321"/>
      <c r="E12" s="321"/>
      <c r="F12" s="321"/>
      <c r="G12" s="321"/>
      <c r="H12" s="321"/>
      <c r="I12" s="321"/>
      <c r="J12" s="321"/>
      <c r="K12" s="321"/>
      <c r="L12" s="321"/>
    </row>
    <row r="13" spans="2:16" x14ac:dyDescent="0.25">
      <c r="B13" s="321"/>
      <c r="C13" s="321"/>
      <c r="D13" s="321"/>
      <c r="E13" s="321"/>
      <c r="F13" s="321"/>
      <c r="G13" s="321"/>
      <c r="H13" s="321"/>
      <c r="I13" s="321"/>
      <c r="J13" s="321"/>
      <c r="K13" s="321"/>
      <c r="L13" s="321"/>
    </row>
    <row r="14" spans="2:16" x14ac:dyDescent="0.25">
      <c r="B14" s="321"/>
      <c r="C14" s="321"/>
      <c r="D14" s="321"/>
      <c r="E14" s="321"/>
      <c r="F14" s="321"/>
      <c r="G14" s="321"/>
      <c r="H14" s="321"/>
      <c r="I14" s="321"/>
      <c r="J14" s="321"/>
      <c r="K14" s="321"/>
      <c r="L14" s="321"/>
    </row>
    <row r="15" spans="2:16" x14ac:dyDescent="0.25">
      <c r="B15" s="321"/>
      <c r="C15" s="321"/>
      <c r="D15" s="321"/>
      <c r="E15" s="321"/>
      <c r="F15" s="321"/>
      <c r="G15" s="321"/>
      <c r="H15" s="321"/>
      <c r="I15" s="321"/>
      <c r="J15" s="321"/>
      <c r="K15" s="321"/>
      <c r="L15" s="321"/>
    </row>
    <row r="16" spans="2:16" s="13" customFormat="1" x14ac:dyDescent="0.25">
      <c r="B16" s="321"/>
      <c r="C16" s="321"/>
      <c r="D16" s="321"/>
      <c r="E16" s="321"/>
      <c r="F16" s="321"/>
      <c r="G16" s="321"/>
      <c r="H16" s="321"/>
      <c r="I16" s="321"/>
      <c r="J16" s="321"/>
      <c r="K16" s="321"/>
      <c r="L16" s="321"/>
    </row>
    <row r="18" spans="2:12" s="13" customFormat="1" ht="15" customHeight="1" x14ac:dyDescent="0.25">
      <c r="B18" s="321" t="s">
        <v>780</v>
      </c>
      <c r="C18" s="321"/>
      <c r="D18" s="321"/>
      <c r="E18" s="321"/>
      <c r="F18" s="321"/>
      <c r="G18" s="321"/>
      <c r="H18" s="321"/>
      <c r="I18" s="321"/>
      <c r="J18" s="321"/>
      <c r="K18" s="321"/>
      <c r="L18" s="321"/>
    </row>
    <row r="19" spans="2:12" s="13" customFormat="1" x14ac:dyDescent="0.25">
      <c r="B19" s="321"/>
      <c r="C19" s="321"/>
      <c r="D19" s="321"/>
      <c r="E19" s="321"/>
      <c r="F19" s="321"/>
      <c r="G19" s="321"/>
      <c r="H19" s="321"/>
      <c r="I19" s="321"/>
      <c r="J19" s="321"/>
      <c r="K19" s="321"/>
      <c r="L19" s="321"/>
    </row>
    <row r="20" spans="2:12" s="13" customFormat="1" x14ac:dyDescent="0.25">
      <c r="B20" s="321"/>
      <c r="C20" s="321"/>
      <c r="D20" s="321"/>
      <c r="E20" s="321"/>
      <c r="F20" s="321"/>
      <c r="G20" s="321"/>
      <c r="H20" s="321"/>
      <c r="I20" s="321"/>
      <c r="J20" s="321"/>
      <c r="K20" s="321"/>
      <c r="L20" s="321"/>
    </row>
    <row r="21" spans="2:12" s="13" customFormat="1" x14ac:dyDescent="0.25">
      <c r="B21" s="321"/>
      <c r="C21" s="321"/>
      <c r="D21" s="321"/>
      <c r="E21" s="321"/>
      <c r="F21" s="321"/>
      <c r="G21" s="321"/>
      <c r="H21" s="321"/>
      <c r="I21" s="321"/>
      <c r="J21" s="321"/>
      <c r="K21" s="321"/>
      <c r="L21" s="321"/>
    </row>
    <row r="22" spans="2:12" s="13" customFormat="1" ht="15" customHeight="1" x14ac:dyDescent="0.25">
      <c r="B22" s="321" t="s">
        <v>771</v>
      </c>
      <c r="C22" s="321"/>
      <c r="D22" s="321"/>
      <c r="E22" s="321"/>
      <c r="F22" s="321"/>
      <c r="G22" s="321"/>
      <c r="H22" s="321"/>
      <c r="I22" s="321"/>
      <c r="J22" s="321"/>
      <c r="K22" s="321"/>
      <c r="L22" s="321"/>
    </row>
    <row r="23" spans="2:12" s="13" customFormat="1" x14ac:dyDescent="0.25">
      <c r="B23" s="321"/>
      <c r="C23" s="321"/>
      <c r="D23" s="321"/>
      <c r="E23" s="321"/>
      <c r="F23" s="321"/>
      <c r="G23" s="321"/>
      <c r="H23" s="321"/>
      <c r="I23" s="321"/>
      <c r="J23" s="321"/>
      <c r="K23" s="321"/>
      <c r="L23" s="321"/>
    </row>
    <row r="24" spans="2:12" s="13" customFormat="1" x14ac:dyDescent="0.25">
      <c r="B24" s="321"/>
      <c r="C24" s="321"/>
      <c r="D24" s="321"/>
      <c r="E24" s="321"/>
      <c r="F24" s="321"/>
      <c r="G24" s="321"/>
      <c r="H24" s="321"/>
      <c r="I24" s="321"/>
      <c r="J24" s="321"/>
      <c r="K24" s="321"/>
      <c r="L24" s="321"/>
    </row>
    <row r="25" spans="2:12" s="13" customFormat="1" ht="7.5" customHeight="1" x14ac:dyDescent="0.25">
      <c r="B25" s="83"/>
      <c r="C25" s="83"/>
      <c r="D25" s="83"/>
      <c r="E25" s="83"/>
      <c r="F25" s="83"/>
      <c r="G25" s="83"/>
      <c r="H25" s="83"/>
      <c r="I25" s="83"/>
      <c r="J25" s="83"/>
      <c r="K25" s="83"/>
      <c r="L25" s="83"/>
    </row>
    <row r="26" spans="2:12" s="13" customFormat="1" x14ac:dyDescent="0.25">
      <c r="C26" s="175" t="s">
        <v>681</v>
      </c>
      <c r="D26" s="83"/>
      <c r="E26" s="83"/>
      <c r="F26" s="83"/>
      <c r="G26" s="83"/>
      <c r="H26" s="83"/>
      <c r="I26" s="83"/>
      <c r="J26" s="83"/>
      <c r="K26" s="83"/>
      <c r="L26" s="83"/>
    </row>
    <row r="27" spans="2:12" s="13" customFormat="1" x14ac:dyDescent="0.25">
      <c r="B27" s="83"/>
      <c r="C27" s="175" t="s">
        <v>682</v>
      </c>
      <c r="D27" s="83"/>
      <c r="E27" s="83"/>
      <c r="F27" s="83"/>
      <c r="G27" s="83"/>
      <c r="H27" s="83"/>
      <c r="I27" s="83"/>
      <c r="J27" s="83"/>
      <c r="K27" s="83"/>
      <c r="L27" s="83"/>
    </row>
    <row r="28" spans="2:12" s="13" customFormat="1" x14ac:dyDescent="0.25">
      <c r="B28" s="83"/>
      <c r="C28" s="83"/>
      <c r="D28" s="83"/>
      <c r="E28" s="83"/>
      <c r="F28" s="83"/>
      <c r="G28" s="83"/>
      <c r="H28" s="83"/>
      <c r="I28" s="83"/>
      <c r="J28" s="83"/>
      <c r="K28" s="83"/>
      <c r="L28" s="83"/>
    </row>
    <row r="29" spans="2:12" s="13" customFormat="1" ht="15" customHeight="1" x14ac:dyDescent="0.25">
      <c r="B29" s="321" t="s">
        <v>783</v>
      </c>
      <c r="C29" s="321"/>
      <c r="D29" s="321"/>
      <c r="E29" s="321"/>
      <c r="F29" s="321"/>
      <c r="G29" s="321"/>
      <c r="H29" s="321"/>
      <c r="I29" s="321"/>
      <c r="J29" s="321"/>
      <c r="K29" s="321"/>
      <c r="L29" s="321"/>
    </row>
    <row r="30" spans="2:12" s="13" customFormat="1" x14ac:dyDescent="0.25">
      <c r="B30" s="321"/>
      <c r="C30" s="321"/>
      <c r="D30" s="321"/>
      <c r="E30" s="321"/>
      <c r="F30" s="321"/>
      <c r="G30" s="321"/>
      <c r="H30" s="321"/>
      <c r="I30" s="321"/>
      <c r="J30" s="321"/>
      <c r="K30" s="321"/>
      <c r="L30" s="321"/>
    </row>
    <row r="31" spans="2:12" s="13" customFormat="1" x14ac:dyDescent="0.25">
      <c r="B31" s="321"/>
      <c r="C31" s="321"/>
      <c r="D31" s="321"/>
      <c r="E31" s="321"/>
      <c r="F31" s="321"/>
      <c r="G31" s="321"/>
      <c r="H31" s="321"/>
      <c r="I31" s="321"/>
      <c r="J31" s="321"/>
      <c r="K31" s="321"/>
      <c r="L31" s="321"/>
    </row>
    <row r="32" spans="2:12" s="13" customFormat="1" x14ac:dyDescent="0.25">
      <c r="B32" s="321"/>
      <c r="C32" s="321"/>
      <c r="D32" s="321"/>
      <c r="E32" s="321"/>
      <c r="F32" s="321"/>
      <c r="G32" s="321"/>
      <c r="H32" s="321"/>
      <c r="I32" s="321"/>
      <c r="J32" s="321"/>
      <c r="K32" s="321"/>
      <c r="L32" s="321"/>
    </row>
    <row r="33" spans="2:12" s="13" customFormat="1" x14ac:dyDescent="0.25"/>
    <row r="34" spans="2:12" s="13" customFormat="1" x14ac:dyDescent="0.25">
      <c r="B34" s="324" t="s">
        <v>782</v>
      </c>
      <c r="C34" s="324"/>
      <c r="D34" s="324"/>
      <c r="E34" s="324"/>
      <c r="F34" s="324"/>
      <c r="G34" s="324"/>
      <c r="H34" s="324"/>
      <c r="I34" s="324"/>
      <c r="J34" s="324"/>
      <c r="K34" s="324"/>
      <c r="L34" s="324"/>
    </row>
    <row r="35" spans="2:12" s="13" customFormat="1" x14ac:dyDescent="0.25">
      <c r="B35" s="324"/>
      <c r="C35" s="324"/>
      <c r="D35" s="324"/>
      <c r="E35" s="324"/>
      <c r="F35" s="324"/>
      <c r="G35" s="324"/>
      <c r="H35" s="324"/>
      <c r="I35" s="324"/>
      <c r="J35" s="324"/>
      <c r="K35" s="324"/>
      <c r="L35" s="324"/>
    </row>
    <row r="36" spans="2:12" s="13" customFormat="1" x14ac:dyDescent="0.25">
      <c r="B36" s="324"/>
      <c r="C36" s="324"/>
      <c r="D36" s="324"/>
      <c r="E36" s="324"/>
      <c r="F36" s="324"/>
      <c r="G36" s="324"/>
      <c r="H36" s="324"/>
      <c r="I36" s="324"/>
      <c r="J36" s="324"/>
      <c r="K36" s="324"/>
      <c r="L36" s="324"/>
    </row>
    <row r="37" spans="2:12" s="13" customFormat="1" x14ac:dyDescent="0.25"/>
    <row r="38" spans="2:12" s="13" customFormat="1" ht="17.25" x14ac:dyDescent="0.3">
      <c r="B38" s="11" t="s">
        <v>683</v>
      </c>
    </row>
    <row r="39" spans="2:12" s="13" customFormat="1" ht="6.75" customHeight="1" x14ac:dyDescent="0.25"/>
    <row r="40" spans="2:12" s="13" customFormat="1" x14ac:dyDescent="0.25">
      <c r="B40" s="321" t="s">
        <v>684</v>
      </c>
      <c r="C40" s="321"/>
      <c r="D40" s="321"/>
      <c r="E40" s="321"/>
      <c r="F40" s="321"/>
      <c r="G40" s="321"/>
      <c r="H40" s="321"/>
      <c r="I40" s="321"/>
      <c r="J40" s="321"/>
      <c r="K40" s="321"/>
      <c r="L40" s="321"/>
    </row>
    <row r="41" spans="2:12" s="13" customFormat="1" x14ac:dyDescent="0.25">
      <c r="B41" s="321"/>
      <c r="C41" s="321"/>
      <c r="D41" s="321"/>
      <c r="E41" s="321"/>
      <c r="F41" s="321"/>
      <c r="G41" s="321"/>
      <c r="H41" s="321"/>
      <c r="I41" s="321"/>
      <c r="J41" s="321"/>
      <c r="K41" s="321"/>
      <c r="L41" s="321"/>
    </row>
    <row r="42" spans="2:12" s="13" customFormat="1" x14ac:dyDescent="0.25">
      <c r="B42" s="321"/>
      <c r="C42" s="321"/>
      <c r="D42" s="321"/>
      <c r="E42" s="321"/>
      <c r="F42" s="321"/>
      <c r="G42" s="321"/>
      <c r="H42" s="321"/>
      <c r="I42" s="321"/>
      <c r="J42" s="321"/>
      <c r="K42" s="321"/>
      <c r="L42" s="321"/>
    </row>
    <row r="43" spans="2:12" s="13" customFormat="1" x14ac:dyDescent="0.25"/>
    <row r="44" spans="2:12" s="13" customFormat="1" x14ac:dyDescent="0.25"/>
    <row r="45" spans="2:12" s="13" customFormat="1" x14ac:dyDescent="0.25"/>
    <row r="46" spans="2:12" s="13" customFormat="1" x14ac:dyDescent="0.25"/>
    <row r="47" spans="2:12" s="13" customFormat="1" x14ac:dyDescent="0.25"/>
    <row r="48" spans="2:12" s="13" customFormat="1" x14ac:dyDescent="0.25"/>
    <row r="49" s="13" customFormat="1" x14ac:dyDescent="0.25"/>
    <row r="50" s="13" customFormat="1" x14ac:dyDescent="0.25"/>
    <row r="51" s="13" customFormat="1" x14ac:dyDescent="0.25"/>
    <row r="52" s="13" customFormat="1" x14ac:dyDescent="0.25"/>
    <row r="53" s="13" customFormat="1" x14ac:dyDescent="0.25"/>
    <row r="54" s="13" customFormat="1" x14ac:dyDescent="0.25"/>
    <row r="55" s="13" customFormat="1" x14ac:dyDescent="0.25"/>
    <row r="56" s="13" customFormat="1" x14ac:dyDescent="0.25"/>
    <row r="57" s="13" customFormat="1" x14ac:dyDescent="0.25"/>
    <row r="58" s="13" customFormat="1" x14ac:dyDescent="0.25"/>
    <row r="59" s="13" customFormat="1" x14ac:dyDescent="0.25"/>
    <row r="60" s="13" customFormat="1" x14ac:dyDescent="0.25"/>
    <row r="61" s="13" customFormat="1" x14ac:dyDescent="0.25"/>
    <row r="62" s="13" customFormat="1" x14ac:dyDescent="0.25"/>
    <row r="63" s="13" customFormat="1" x14ac:dyDescent="0.25"/>
    <row r="64" s="13" customFormat="1" x14ac:dyDescent="0.25"/>
    <row r="65" spans="2:12" s="13" customFormat="1" x14ac:dyDescent="0.25"/>
    <row r="66" spans="2:12" s="13" customFormat="1" x14ac:dyDescent="0.25"/>
    <row r="67" spans="2:12" s="13" customFormat="1" x14ac:dyDescent="0.25"/>
    <row r="68" spans="2:12" s="13" customFormat="1" x14ac:dyDescent="0.25"/>
    <row r="69" spans="2:12" s="13" customFormat="1" x14ac:dyDescent="0.25"/>
    <row r="70" spans="2:12" s="13" customFormat="1" x14ac:dyDescent="0.25">
      <c r="B70" s="13" t="s">
        <v>772</v>
      </c>
    </row>
    <row r="71" spans="2:12" s="13" customFormat="1" x14ac:dyDescent="0.25"/>
    <row r="72" spans="2:12" ht="17.25" x14ac:dyDescent="0.3">
      <c r="B72" s="11" t="s">
        <v>4</v>
      </c>
    </row>
    <row r="73" spans="2:12" ht="6.75" customHeight="1" x14ac:dyDescent="0.25"/>
    <row r="74" spans="2:12" x14ac:dyDescent="0.25">
      <c r="B74" s="321" t="s">
        <v>773</v>
      </c>
      <c r="C74" s="321"/>
      <c r="D74" s="321"/>
      <c r="E74" s="321"/>
      <c r="F74" s="321"/>
      <c r="G74" s="321"/>
      <c r="H74" s="321"/>
      <c r="I74" s="321"/>
      <c r="J74" s="321"/>
      <c r="K74" s="321"/>
      <c r="L74" s="321"/>
    </row>
    <row r="75" spans="2:12" x14ac:dyDescent="0.25">
      <c r="B75" s="321"/>
      <c r="C75" s="321"/>
      <c r="D75" s="321"/>
      <c r="E75" s="321"/>
      <c r="F75" s="321"/>
      <c r="G75" s="321"/>
      <c r="H75" s="321"/>
      <c r="I75" s="321"/>
      <c r="J75" s="321"/>
      <c r="K75" s="321"/>
      <c r="L75" s="321"/>
    </row>
    <row r="77" spans="2:12" ht="17.25" x14ac:dyDescent="0.3">
      <c r="B77" s="11" t="s">
        <v>5</v>
      </c>
    </row>
    <row r="78" spans="2:12" ht="6.75" customHeight="1" x14ac:dyDescent="0.25"/>
    <row r="79" spans="2:12" ht="15" customHeight="1" x14ac:dyDescent="0.25">
      <c r="B79" s="321" t="s">
        <v>6</v>
      </c>
      <c r="C79" s="321"/>
      <c r="D79" s="321"/>
      <c r="E79" s="321"/>
      <c r="F79" s="321"/>
      <c r="G79" s="321"/>
      <c r="H79" s="321"/>
      <c r="I79" s="321"/>
      <c r="J79" s="321"/>
      <c r="K79" s="321"/>
      <c r="L79" s="321"/>
    </row>
    <row r="80" spans="2:12" x14ac:dyDescent="0.25">
      <c r="B80" s="321"/>
      <c r="C80" s="321"/>
      <c r="D80" s="321"/>
      <c r="E80" s="321"/>
      <c r="F80" s="321"/>
      <c r="G80" s="321"/>
      <c r="H80" s="321"/>
      <c r="I80" s="321"/>
      <c r="J80" s="321"/>
      <c r="K80" s="321"/>
      <c r="L80" s="321"/>
    </row>
    <row r="81" spans="2:12" x14ac:dyDescent="0.25">
      <c r="B81" s="262"/>
      <c r="C81" s="262"/>
      <c r="D81" s="262"/>
      <c r="E81" s="262"/>
      <c r="F81" s="262"/>
      <c r="G81" s="262"/>
      <c r="H81" s="262"/>
      <c r="I81" s="262"/>
      <c r="J81" s="262"/>
      <c r="K81" s="262"/>
      <c r="L81" s="262"/>
    </row>
    <row r="82" spans="2:12" s="13" customFormat="1" ht="17.25" x14ac:dyDescent="0.3">
      <c r="B82" s="11" t="s">
        <v>784</v>
      </c>
    </row>
    <row r="83" spans="2:12" ht="6.75" customHeight="1" x14ac:dyDescent="0.25">
      <c r="B83" s="321"/>
      <c r="C83" s="321"/>
      <c r="D83" s="321"/>
      <c r="E83" s="321"/>
      <c r="F83" s="321"/>
      <c r="G83" s="321"/>
      <c r="H83" s="321"/>
      <c r="I83" s="321"/>
      <c r="J83" s="321"/>
      <c r="K83" s="321"/>
      <c r="L83" s="321"/>
    </row>
    <row r="84" spans="2:12" x14ac:dyDescent="0.25">
      <c r="B84" t="s">
        <v>785</v>
      </c>
    </row>
    <row r="87" spans="2:12" x14ac:dyDescent="0.25">
      <c r="B87" t="s">
        <v>786</v>
      </c>
    </row>
  </sheetData>
  <sheetProtection algorithmName="SHA-512" hashValue="Z3HLoeHSxX0VSBGtXNCkztgtFZbwKqb+YQLbTl0n29ln2glYypv2zlTClWckLloL3l/MAnOu/GIQ6PLLcRE0/w==" saltValue="k+RM0afCSaM1EVZhCecw9Q==" spinCount="100000" sheet="1" objects="1" scenarios="1" selectLockedCells="1" selectUnlockedCells="1"/>
  <mergeCells count="10">
    <mergeCell ref="B79:L80"/>
    <mergeCell ref="B83:L83"/>
    <mergeCell ref="B74:L75"/>
    <mergeCell ref="D2:P5"/>
    <mergeCell ref="B12:L16"/>
    <mergeCell ref="B18:L21"/>
    <mergeCell ref="B22:L24"/>
    <mergeCell ref="B29:L32"/>
    <mergeCell ref="B40:L42"/>
    <mergeCell ref="B34:L36"/>
  </mergeCells>
  <pageMargins left="0.7" right="0.7" top="0.75" bottom="0.75" header="0.3" footer="0.3"/>
  <pageSetup paperSize="9" scale="69" fitToHeight="0" orientation="portrait" horizontalDpi="4294967293" verticalDpi="0" r:id="rId1"/>
  <rowBreaks count="1" manualBreakCount="1">
    <brk id="70" min="1" max="1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rgb="FF1F497D"/>
    <pageSetUpPr autoPageBreaks="0" fitToPage="1"/>
  </sheetPr>
  <dimension ref="A2:X266"/>
  <sheetViews>
    <sheetView showGridLines="0" showRowColHeaders="0" topLeftCell="D1" zoomScaleNormal="100" workbookViewId="0">
      <pane ySplit="7" topLeftCell="A8" activePane="bottomLeft" state="frozen"/>
      <selection pane="bottomLeft" activeCell="G9" sqref="G9"/>
    </sheetView>
  </sheetViews>
  <sheetFormatPr defaultRowHeight="15" x14ac:dyDescent="0.25"/>
  <cols>
    <col min="1" max="1" width="9.28515625" style="22" hidden="1" customWidth="1"/>
    <col min="2" max="3" width="8.85546875" style="22" hidden="1" customWidth="1"/>
    <col min="4" max="4" width="6.28515625" style="22" customWidth="1"/>
    <col min="5" max="5" width="15.5703125" style="22" customWidth="1"/>
    <col min="6" max="6" width="67.42578125" style="22" customWidth="1"/>
    <col min="7" max="8" width="27" style="22" customWidth="1"/>
    <col min="9" max="9" width="41.7109375" style="171" customWidth="1"/>
    <col min="10" max="11" width="9.140625" style="22" customWidth="1"/>
    <col min="12" max="17" width="9.140625" style="22" hidden="1" customWidth="1"/>
    <col min="18" max="20" width="9.140625" style="22" customWidth="1"/>
    <col min="21" max="24" width="9.140625" style="22" hidden="1" customWidth="1"/>
    <col min="25" max="16384" width="9.140625" style="22"/>
  </cols>
  <sheetData>
    <row r="2" spans="1:24" s="60" customFormat="1" ht="15" customHeight="1" x14ac:dyDescent="0.25">
      <c r="A2" s="22"/>
      <c r="B2" s="22"/>
      <c r="C2" s="22"/>
      <c r="D2" s="22"/>
      <c r="E2" s="22"/>
      <c r="F2" s="332" t="str">
        <f>"Results"&amp;IF(LEN(scope_area_of_assessment)=0,""," for "&amp;scope_area_of_assessment)</f>
        <v>Results</v>
      </c>
      <c r="G2" s="332"/>
      <c r="H2" s="332"/>
      <c r="I2" s="332"/>
      <c r="J2" s="68"/>
      <c r="K2" s="68"/>
      <c r="L2" s="68"/>
      <c r="M2" s="68"/>
      <c r="N2" s="68"/>
      <c r="O2" s="68"/>
      <c r="P2" s="68"/>
      <c r="Q2" s="68"/>
      <c r="R2" s="68"/>
      <c r="S2" s="68"/>
      <c r="T2" s="68"/>
      <c r="U2" s="68"/>
      <c r="V2" s="68"/>
      <c r="W2" s="68"/>
      <c r="X2" s="68"/>
    </row>
    <row r="3" spans="1:24" s="60" customFormat="1" ht="15" customHeight="1" x14ac:dyDescent="0.25">
      <c r="A3" s="22"/>
      <c r="B3" s="22"/>
      <c r="C3" s="22"/>
      <c r="D3" s="22"/>
      <c r="E3" s="22"/>
      <c r="F3" s="332"/>
      <c r="G3" s="332"/>
      <c r="H3" s="332"/>
      <c r="I3" s="332"/>
      <c r="J3" s="68"/>
      <c r="K3" s="68"/>
      <c r="L3" s="68"/>
      <c r="M3" s="68"/>
      <c r="N3" s="68"/>
      <c r="O3" s="68"/>
      <c r="P3" s="68"/>
      <c r="Q3" s="68"/>
      <c r="R3" s="68"/>
      <c r="S3" s="68"/>
      <c r="T3" s="68"/>
      <c r="U3" s="68"/>
      <c r="V3" s="68"/>
      <c r="W3" s="68"/>
      <c r="X3" s="68"/>
    </row>
    <row r="4" spans="1:24" s="60" customFormat="1" ht="15" customHeight="1" x14ac:dyDescent="0.25">
      <c r="A4" s="22"/>
      <c r="B4" s="22"/>
      <c r="C4" s="22"/>
      <c r="D4" s="22"/>
      <c r="E4" s="22"/>
      <c r="F4" s="335" t="s">
        <v>20</v>
      </c>
      <c r="G4" s="335"/>
      <c r="H4" s="335"/>
      <c r="I4" s="335"/>
      <c r="J4" s="68"/>
      <c r="K4" s="68"/>
      <c r="L4" s="68"/>
      <c r="M4" s="68"/>
      <c r="N4" s="68"/>
      <c r="O4" s="68"/>
      <c r="P4" s="68"/>
      <c r="Q4" s="68"/>
      <c r="R4" s="68"/>
      <c r="S4" s="68"/>
      <c r="T4" s="68"/>
      <c r="U4" s="68"/>
      <c r="V4" s="68"/>
      <c r="W4" s="68"/>
      <c r="X4" s="68"/>
    </row>
    <row r="5" spans="1:24" s="60" customFormat="1" ht="15" customHeight="1" x14ac:dyDescent="0.25">
      <c r="A5" s="22"/>
      <c r="B5" s="22"/>
      <c r="C5" s="22"/>
      <c r="D5" s="22"/>
      <c r="E5" s="22"/>
      <c r="F5" s="335"/>
      <c r="G5" s="335"/>
      <c r="H5" s="335"/>
      <c r="I5" s="335"/>
      <c r="J5" s="68"/>
      <c r="K5" s="68"/>
      <c r="L5" s="68"/>
      <c r="M5" s="68"/>
      <c r="N5" s="68"/>
      <c r="O5" s="68"/>
      <c r="P5" s="68"/>
      <c r="Q5" s="68"/>
      <c r="R5" s="68"/>
      <c r="S5" s="68"/>
      <c r="T5" s="68"/>
      <c r="U5" s="68"/>
      <c r="V5" s="68"/>
      <c r="W5" s="68"/>
      <c r="X5" s="68"/>
    </row>
    <row r="6" spans="1:24" ht="11.25" customHeight="1" x14ac:dyDescent="0.25"/>
    <row r="7" spans="1:24" ht="36" customHeight="1" x14ac:dyDescent="0.3">
      <c r="A7" s="9" t="s">
        <v>652</v>
      </c>
      <c r="B7" s="87" t="s">
        <v>657</v>
      </c>
      <c r="C7" s="13" t="s">
        <v>656</v>
      </c>
      <c r="F7" s="61"/>
      <c r="G7" s="70" t="s">
        <v>88</v>
      </c>
      <c r="H7" s="71" t="s">
        <v>679</v>
      </c>
      <c r="I7" s="172" t="s">
        <v>82</v>
      </c>
    </row>
    <row r="8" spans="1:24" s="123" customFormat="1" ht="30" customHeight="1" x14ac:dyDescent="0.25">
      <c r="A8" s="94">
        <v>2</v>
      </c>
      <c r="B8" s="95" t="str">
        <f t="shared" ref="B8:B71" ca="1" si="0">VLOOKUP(A8,Contents_Text,2,FALSE)</f>
        <v>1.1</v>
      </c>
      <c r="C8" s="21">
        <f t="shared" ref="C8:C71" ca="1" si="1">VLOOKUP(A8,Contents_Text,15,FALSE)</f>
        <v>2</v>
      </c>
      <c r="D8" s="21"/>
      <c r="E8" s="88" t="str">
        <f t="shared" ref="E8:E71" ca="1" si="2">IF(C8=1,"Phase "&amp;B8,IF(C8=2,"Step "&amp;VLOOKUP(A8,Contents_Text,4,FALSE),B8))</f>
        <v>Step 1</v>
      </c>
      <c r="F8" s="66" t="str">
        <f t="shared" ref="F8:F71" ca="1" si="3">VLOOKUP(A8,Contents_Text,7,FALSE)</f>
        <v>Criticality assessment</v>
      </c>
      <c r="G8" s="55" t="str">
        <f ca="1">"Maturity level:  "&amp;O8</f>
        <v>Maturity level:  Level 1</v>
      </c>
      <c r="H8" s="68"/>
      <c r="I8" s="259"/>
      <c r="J8" s="68"/>
      <c r="K8" s="68"/>
      <c r="L8" s="68" t="str">
        <f ca="1">TEXT(B8,"0.0")</f>
        <v>1.1</v>
      </c>
      <c r="M8" s="55">
        <f ca="1">SUMIF(U:U,L8,H:H)/(SUMIF(U:U,L8,X:X))</f>
        <v>0</v>
      </c>
      <c r="N8" s="55" t="str">
        <f ca="1">HLOOKUP(M8*100,level_ref,2,TRUE)</f>
        <v>Level 1</v>
      </c>
      <c r="O8" s="55" t="str">
        <f ca="1">IF(ISERROR(N8),"",N8)</f>
        <v>Level 1</v>
      </c>
      <c r="P8" s="55">
        <f ca="1">HLOOKUP(M8*100,level_ref,3,TRUE)</f>
        <v>1</v>
      </c>
      <c r="Q8" s="55">
        <f ca="1">IF(ISERROR(P8),"",P8)</f>
        <v>1</v>
      </c>
      <c r="R8" s="55"/>
      <c r="S8" s="55"/>
      <c r="T8" s="55"/>
      <c r="U8" s="55" t="e">
        <f t="shared" ref="U8:U71" ca="1" si="4">IF(AND(C8&gt;4,VLOOKUP(B8,Assessment_1_Reference_1,23,FALSE)&lt;&gt;7),LEFT(B8,3),"")</f>
        <v>#N/A</v>
      </c>
      <c r="V8" s="55" t="e">
        <f t="shared" ref="V8:V71" ca="1" si="5">VLOOKUP(B8,Weightings_Ref,5,FALSE)</f>
        <v>#N/A</v>
      </c>
      <c r="W8" s="55">
        <f t="shared" ref="W8:W71" ca="1" si="6">IF(VLOOKUP(B8,Assessment_1_Reference_2,26,FALSE)=7,0,1)</f>
        <v>1</v>
      </c>
      <c r="X8" s="55" t="e">
        <f ca="1">W8*V8*3</f>
        <v>#N/A</v>
      </c>
    </row>
    <row r="9" spans="1:24" s="124" customFormat="1" ht="30" customHeight="1" x14ac:dyDescent="0.25">
      <c r="A9" s="89">
        <v>3</v>
      </c>
      <c r="B9" s="90" t="str">
        <f t="shared" ca="1" si="0"/>
        <v>1.1.01</v>
      </c>
      <c r="C9" s="91">
        <f t="shared" ca="1" si="1"/>
        <v>5</v>
      </c>
      <c r="D9" s="21"/>
      <c r="E9" s="221" t="str">
        <f t="shared" ca="1" si="2"/>
        <v>1.1.01</v>
      </c>
      <c r="F9" s="107" t="str">
        <f t="shared" ca="1" si="3"/>
        <v>Have you defined your critical information assets?</v>
      </c>
      <c r="G9" s="151" t="str">
        <f ca="1">VLOOKUP(E9,Assessment_1_Reference_1,24,FALSE)</f>
        <v/>
      </c>
      <c r="H9" s="151" t="str">
        <f ca="1">VLOOKUP(E9,Assessment_1_Reference_1,5,FALSE)</f>
        <v/>
      </c>
      <c r="I9" s="107" t="str">
        <f t="shared" ref="I9:I31" ca="1" si="7">IF(VLOOKUP(E9,Assessment_1_Reference_1,6,FALSE)=0,"",VLOOKUP(E9,Assessment_1_Reference_1,6,FALSE))</f>
        <v/>
      </c>
      <c r="J9" s="105"/>
      <c r="K9" s="105"/>
      <c r="L9" s="105"/>
      <c r="M9" s="105"/>
      <c r="N9" s="105"/>
      <c r="O9" s="105"/>
      <c r="P9" s="105"/>
      <c r="Q9" s="105"/>
      <c r="R9" s="105"/>
      <c r="S9" s="105"/>
      <c r="T9" s="153"/>
      <c r="U9" s="153" t="str">
        <f t="shared" ca="1" si="4"/>
        <v>1.1</v>
      </c>
      <c r="V9" s="153">
        <f t="shared" ca="1" si="5"/>
        <v>1</v>
      </c>
      <c r="W9" s="153">
        <f t="shared" ca="1" si="6"/>
        <v>1</v>
      </c>
      <c r="X9" s="153">
        <f t="shared" ref="X9:X72" ca="1" si="8">W9*V9*3</f>
        <v>3</v>
      </c>
    </row>
    <row r="10" spans="1:24" s="124" customFormat="1" ht="30" customHeight="1" x14ac:dyDescent="0.25">
      <c r="A10" s="89">
        <v>4</v>
      </c>
      <c r="B10" s="90" t="str">
        <f t="shared" ca="1" si="0"/>
        <v>1.1.02</v>
      </c>
      <c r="C10" s="91">
        <f t="shared" ca="1" si="1"/>
        <v>4</v>
      </c>
      <c r="D10" s="21"/>
      <c r="E10" s="220" t="str">
        <f t="shared" ca="1" si="2"/>
        <v>1.1.02</v>
      </c>
      <c r="F10" s="93" t="str">
        <f t="shared" ca="1" si="3"/>
        <v>Does your defined set of critical information assets include:</v>
      </c>
      <c r="G10" s="149"/>
      <c r="H10" s="149"/>
      <c r="I10" s="93" t="str">
        <f t="shared" ca="1" si="7"/>
        <v/>
      </c>
      <c r="J10" s="91"/>
      <c r="K10" s="91"/>
      <c r="L10" s="91"/>
      <c r="M10" s="91"/>
      <c r="N10" s="91"/>
      <c r="O10" s="91"/>
      <c r="P10" s="91"/>
      <c r="Q10" s="91"/>
      <c r="R10" s="91"/>
      <c r="S10" s="91"/>
      <c r="T10" s="126"/>
      <c r="U10" s="126" t="str">
        <f t="shared" ca="1" si="4"/>
        <v/>
      </c>
      <c r="V10" s="126" t="str">
        <f t="shared" ca="1" si="5"/>
        <v>N/A</v>
      </c>
      <c r="W10" s="126">
        <f t="shared" ca="1" si="6"/>
        <v>1</v>
      </c>
      <c r="X10" s="126" t="e">
        <f t="shared" ca="1" si="8"/>
        <v>#VALUE!</v>
      </c>
    </row>
    <row r="11" spans="1:24" s="124" customFormat="1" ht="30" customHeight="1" x14ac:dyDescent="0.25">
      <c r="A11" s="89">
        <v>5</v>
      </c>
      <c r="B11" s="90" t="str">
        <f t="shared" ca="1" si="0"/>
        <v>1.1.02a</v>
      </c>
      <c r="C11" s="91">
        <f t="shared" ca="1" si="1"/>
        <v>6</v>
      </c>
      <c r="D11" s="21"/>
      <c r="E11" s="220" t="str">
        <f t="shared" ca="1" si="2"/>
        <v>1.1.02a</v>
      </c>
      <c r="F11" s="98" t="str">
        <f t="shared" ca="1" si="3"/>
        <v>Important business applications?</v>
      </c>
      <c r="G11" s="149" t="str">
        <f ca="1">VLOOKUP(E11,Assessment_1_Reference_1,24,FALSE)</f>
        <v/>
      </c>
      <c r="H11" s="149" t="str">
        <f ca="1">VLOOKUP(E11,Assessment_1_Reference_1,5,FALSE)</f>
        <v/>
      </c>
      <c r="I11" s="93" t="str">
        <f t="shared" ca="1" si="7"/>
        <v/>
      </c>
      <c r="J11" s="91"/>
      <c r="K11" s="91"/>
      <c r="L11" s="91"/>
      <c r="M11" s="91"/>
      <c r="N11" s="91"/>
      <c r="O11" s="91"/>
      <c r="P11" s="91"/>
      <c r="Q11" s="91"/>
      <c r="R11" s="91"/>
      <c r="S11" s="91"/>
      <c r="T11" s="126"/>
      <c r="U11" s="126" t="str">
        <f t="shared" ca="1" si="4"/>
        <v>1.1</v>
      </c>
      <c r="V11" s="126">
        <f t="shared" ca="1" si="5"/>
        <v>3</v>
      </c>
      <c r="W11" s="126">
        <f t="shared" ca="1" si="6"/>
        <v>1</v>
      </c>
      <c r="X11" s="126">
        <f t="shared" ca="1" si="8"/>
        <v>9</v>
      </c>
    </row>
    <row r="12" spans="1:24" s="124" customFormat="1" ht="30" customHeight="1" x14ac:dyDescent="0.25">
      <c r="A12" s="89">
        <v>6</v>
      </c>
      <c r="B12" s="90" t="str">
        <f t="shared" ca="1" si="0"/>
        <v>1.1.02b</v>
      </c>
      <c r="C12" s="91">
        <f t="shared" ca="1" si="1"/>
        <v>6</v>
      </c>
      <c r="D12" s="21"/>
      <c r="E12" s="220" t="str">
        <f t="shared" ca="1" si="2"/>
        <v>1.1.02b</v>
      </c>
      <c r="F12" s="98" t="str">
        <f t="shared" ca="1" si="3"/>
        <v>Key systems and networks (infrastructure)?</v>
      </c>
      <c r="G12" s="149" t="str">
        <f ca="1">VLOOKUP(E12,Assessment_1_Reference_1,24,FALSE)</f>
        <v/>
      </c>
      <c r="H12" s="149" t="str">
        <f ca="1">VLOOKUP(E12,Assessment_1_Reference_1,5,FALSE)</f>
        <v/>
      </c>
      <c r="I12" s="93" t="str">
        <f t="shared" ca="1" si="7"/>
        <v/>
      </c>
      <c r="J12" s="91"/>
      <c r="K12" s="91"/>
      <c r="L12" s="91"/>
      <c r="M12" s="91"/>
      <c r="N12" s="91"/>
      <c r="O12" s="91"/>
      <c r="P12" s="91"/>
      <c r="Q12" s="91"/>
      <c r="R12" s="91"/>
      <c r="S12" s="91"/>
      <c r="T12" s="126"/>
      <c r="U12" s="126" t="str">
        <f t="shared" ca="1" si="4"/>
        <v>1.1</v>
      </c>
      <c r="V12" s="126">
        <f t="shared" ca="1" si="5"/>
        <v>3</v>
      </c>
      <c r="W12" s="126">
        <f t="shared" ca="1" si="6"/>
        <v>1</v>
      </c>
      <c r="X12" s="126">
        <f t="shared" ca="1" si="8"/>
        <v>9</v>
      </c>
    </row>
    <row r="13" spans="1:24" s="124" customFormat="1" ht="30" customHeight="1" x14ac:dyDescent="0.25">
      <c r="A13" s="89">
        <v>7</v>
      </c>
      <c r="B13" s="90" t="str">
        <f t="shared" ca="1" si="0"/>
        <v>1.1.02c</v>
      </c>
      <c r="C13" s="91">
        <f t="shared" ca="1" si="1"/>
        <v>6</v>
      </c>
      <c r="D13" s="21"/>
      <c r="E13" s="220" t="str">
        <f t="shared" ca="1" si="2"/>
        <v>1.1.02c</v>
      </c>
      <c r="F13" s="98" t="str">
        <f t="shared" ca="1" si="3"/>
        <v>Confidential data?</v>
      </c>
      <c r="G13" s="149" t="str">
        <f ca="1">VLOOKUP(E13,Assessment_1_Reference_1,24,FALSE)</f>
        <v/>
      </c>
      <c r="H13" s="149" t="str">
        <f ca="1">VLOOKUP(E13,Assessment_1_Reference_1,5,FALSE)</f>
        <v/>
      </c>
      <c r="I13" s="93" t="str">
        <f t="shared" ca="1" si="7"/>
        <v/>
      </c>
      <c r="J13" s="91"/>
      <c r="K13" s="91"/>
      <c r="L13" s="91"/>
      <c r="M13" s="91"/>
      <c r="N13" s="91"/>
      <c r="O13" s="91"/>
      <c r="P13" s="91"/>
      <c r="Q13" s="91"/>
      <c r="R13" s="91"/>
      <c r="S13" s="91"/>
      <c r="T13" s="126"/>
      <c r="U13" s="126" t="str">
        <f t="shared" ca="1" si="4"/>
        <v>1.1</v>
      </c>
      <c r="V13" s="126">
        <f t="shared" ca="1" si="5"/>
        <v>3</v>
      </c>
      <c r="W13" s="126">
        <f t="shared" ca="1" si="6"/>
        <v>1</v>
      </c>
      <c r="X13" s="126">
        <f t="shared" ca="1" si="8"/>
        <v>9</v>
      </c>
    </row>
    <row r="14" spans="1:24" s="124" customFormat="1" ht="30" customHeight="1" x14ac:dyDescent="0.25">
      <c r="A14" s="89">
        <v>8</v>
      </c>
      <c r="B14" s="90" t="str">
        <f t="shared" ca="1" si="0"/>
        <v>1.1.03</v>
      </c>
      <c r="C14" s="91">
        <f t="shared" ca="1" si="1"/>
        <v>4</v>
      </c>
      <c r="D14" s="21"/>
      <c r="E14" s="220" t="str">
        <f t="shared" ca="1" si="2"/>
        <v>1.1.03</v>
      </c>
      <c r="F14" s="93" t="str">
        <f t="shared" ca="1" si="3"/>
        <v>Is the criticality of these assets:</v>
      </c>
      <c r="G14" s="149"/>
      <c r="H14" s="149"/>
      <c r="I14" s="93" t="str">
        <f t="shared" ca="1" si="7"/>
        <v/>
      </c>
      <c r="J14" s="91"/>
      <c r="K14" s="91"/>
      <c r="L14" s="91"/>
      <c r="M14" s="91"/>
      <c r="N14" s="91"/>
      <c r="O14" s="91"/>
      <c r="P14" s="91"/>
      <c r="Q14" s="91"/>
      <c r="R14" s="91"/>
      <c r="S14" s="91"/>
      <c r="T14" s="126"/>
      <c r="U14" s="126" t="str">
        <f t="shared" ca="1" si="4"/>
        <v/>
      </c>
      <c r="V14" s="126" t="str">
        <f t="shared" ca="1" si="5"/>
        <v>N/A</v>
      </c>
      <c r="W14" s="126">
        <f t="shared" ca="1" si="6"/>
        <v>1</v>
      </c>
      <c r="X14" s="126" t="e">
        <f t="shared" ca="1" si="8"/>
        <v>#VALUE!</v>
      </c>
    </row>
    <row r="15" spans="1:24" s="124" customFormat="1" ht="30" customHeight="1" x14ac:dyDescent="0.25">
      <c r="A15" s="89">
        <v>9</v>
      </c>
      <c r="B15" s="90" t="str">
        <f t="shared" ca="1" si="0"/>
        <v>1.1.03a</v>
      </c>
      <c r="C15" s="91">
        <f t="shared" ca="1" si="1"/>
        <v>6</v>
      </c>
      <c r="D15" s="21"/>
      <c r="E15" s="220" t="str">
        <f t="shared" ca="1" si="2"/>
        <v>1.1.03a</v>
      </c>
      <c r="F15" s="98" t="str">
        <f t="shared" ca="1" si="3"/>
        <v>Defined in a structured, systematic manner?</v>
      </c>
      <c r="G15" s="149" t="str">
        <f ca="1">VLOOKUP(E15,Assessment_1_Reference_1,24,FALSE)</f>
        <v/>
      </c>
      <c r="H15" s="149" t="str">
        <f ca="1">VLOOKUP(E15,Assessment_1_Reference_1,5,FALSE)</f>
        <v/>
      </c>
      <c r="I15" s="93" t="str">
        <f t="shared" ca="1" si="7"/>
        <v/>
      </c>
      <c r="J15" s="91"/>
      <c r="K15" s="91"/>
      <c r="L15" s="91"/>
      <c r="M15" s="91"/>
      <c r="N15" s="91"/>
      <c r="O15" s="91"/>
      <c r="P15" s="91"/>
      <c r="Q15" s="91"/>
      <c r="R15" s="91"/>
      <c r="S15" s="91"/>
      <c r="T15" s="126"/>
      <c r="U15" s="126" t="str">
        <f t="shared" ca="1" si="4"/>
        <v>1.1</v>
      </c>
      <c r="V15" s="126">
        <f t="shared" ca="1" si="5"/>
        <v>3</v>
      </c>
      <c r="W15" s="126">
        <f t="shared" ca="1" si="6"/>
        <v>1</v>
      </c>
      <c r="X15" s="126">
        <f t="shared" ca="1" si="8"/>
        <v>9</v>
      </c>
    </row>
    <row r="16" spans="1:24" s="124" customFormat="1" ht="30" customHeight="1" x14ac:dyDescent="0.25">
      <c r="A16" s="89">
        <v>10</v>
      </c>
      <c r="B16" s="90" t="str">
        <f t="shared" ca="1" si="0"/>
        <v>1.1.03b</v>
      </c>
      <c r="C16" s="91">
        <f t="shared" ca="1" si="1"/>
        <v>6</v>
      </c>
      <c r="D16" s="21"/>
      <c r="E16" s="220" t="str">
        <f t="shared" ca="1" si="2"/>
        <v>1.1.03b</v>
      </c>
      <c r="F16" s="98" t="str">
        <f t="shared" ca="1" si="3"/>
        <v>Based on an analysis of their strategic or monetary value?</v>
      </c>
      <c r="G16" s="149" t="str">
        <f ca="1">VLOOKUP(E16,Assessment_1_Reference_1,24,FALSE)</f>
        <v/>
      </c>
      <c r="H16" s="149" t="str">
        <f ca="1">VLOOKUP(E16,Assessment_1_Reference_1,5,FALSE)</f>
        <v/>
      </c>
      <c r="I16" s="93" t="str">
        <f t="shared" ca="1" si="7"/>
        <v/>
      </c>
      <c r="J16" s="91"/>
      <c r="K16" s="91"/>
      <c r="L16" s="91"/>
      <c r="M16" s="91"/>
      <c r="N16" s="91"/>
      <c r="O16" s="91"/>
      <c r="P16" s="91"/>
      <c r="Q16" s="91"/>
      <c r="R16" s="91"/>
      <c r="S16" s="91"/>
      <c r="T16" s="126"/>
      <c r="U16" s="126" t="str">
        <f t="shared" ca="1" si="4"/>
        <v>1.1</v>
      </c>
      <c r="V16" s="126">
        <f t="shared" ca="1" si="5"/>
        <v>3</v>
      </c>
      <c r="W16" s="126">
        <f t="shared" ca="1" si="6"/>
        <v>1</v>
      </c>
      <c r="X16" s="126">
        <f t="shared" ca="1" si="8"/>
        <v>9</v>
      </c>
    </row>
    <row r="17" spans="1:24" s="124" customFormat="1" ht="30" customHeight="1" x14ac:dyDescent="0.25">
      <c r="A17" s="89">
        <v>11</v>
      </c>
      <c r="B17" s="90" t="str">
        <f t="shared" ca="1" si="0"/>
        <v>1.1.04</v>
      </c>
      <c r="C17" s="91">
        <f t="shared" ca="1" si="1"/>
        <v>4</v>
      </c>
      <c r="D17" s="21"/>
      <c r="E17" s="220" t="str">
        <f t="shared" ca="1" si="2"/>
        <v>1.1.04</v>
      </c>
      <c r="F17" s="93" t="str">
        <f t="shared" ca="1" si="3"/>
        <v>Have you identified:</v>
      </c>
      <c r="G17" s="149"/>
      <c r="H17" s="149"/>
      <c r="I17" s="93" t="str">
        <f t="shared" ca="1" si="7"/>
        <v/>
      </c>
      <c r="J17" s="91"/>
      <c r="K17" s="91"/>
      <c r="L17" s="91"/>
      <c r="M17" s="91"/>
      <c r="N17" s="91"/>
      <c r="O17" s="91"/>
      <c r="P17" s="91"/>
      <c r="Q17" s="91"/>
      <c r="R17" s="91"/>
      <c r="S17" s="91"/>
      <c r="T17" s="126"/>
      <c r="U17" s="126" t="str">
        <f t="shared" ca="1" si="4"/>
        <v/>
      </c>
      <c r="V17" s="126" t="str">
        <f t="shared" ca="1" si="5"/>
        <v>N/A</v>
      </c>
      <c r="W17" s="126">
        <f t="shared" ca="1" si="6"/>
        <v>1</v>
      </c>
      <c r="X17" s="126" t="e">
        <f t="shared" ca="1" si="8"/>
        <v>#VALUE!</v>
      </c>
    </row>
    <row r="18" spans="1:24" s="124" customFormat="1" ht="30" x14ac:dyDescent="0.25">
      <c r="A18" s="89">
        <v>12</v>
      </c>
      <c r="B18" s="90" t="str">
        <f t="shared" ca="1" si="0"/>
        <v>1.1.04a</v>
      </c>
      <c r="C18" s="91">
        <f t="shared" ca="1" si="1"/>
        <v>6</v>
      </c>
      <c r="D18" s="21"/>
      <c r="E18" s="220" t="str">
        <f t="shared" ca="1" si="2"/>
        <v>1.1.04a</v>
      </c>
      <c r="F18" s="98" t="str">
        <f t="shared" ca="1" si="3"/>
        <v>Where your critical systems are physically located in your organisation and in third party organisations?</v>
      </c>
      <c r="G18" s="149" t="str">
        <f ca="1">VLOOKUP(E18,Assessment_1_Reference_1,24,FALSE)</f>
        <v/>
      </c>
      <c r="H18" s="149" t="str">
        <f ca="1">VLOOKUP(E18,Assessment_1_Reference_1,5,FALSE)</f>
        <v/>
      </c>
      <c r="I18" s="93" t="str">
        <f t="shared" ca="1" si="7"/>
        <v/>
      </c>
      <c r="J18" s="91"/>
      <c r="K18" s="91"/>
      <c r="L18" s="91"/>
      <c r="M18" s="91"/>
      <c r="N18" s="91"/>
      <c r="O18" s="91"/>
      <c r="P18" s="91"/>
      <c r="Q18" s="91"/>
      <c r="R18" s="91"/>
      <c r="S18" s="91"/>
      <c r="T18" s="126"/>
      <c r="U18" s="126" t="str">
        <f t="shared" ca="1" si="4"/>
        <v>1.1</v>
      </c>
      <c r="V18" s="126">
        <f t="shared" ca="1" si="5"/>
        <v>4</v>
      </c>
      <c r="W18" s="126">
        <f t="shared" ca="1" si="6"/>
        <v>1</v>
      </c>
      <c r="X18" s="126">
        <f t="shared" ca="1" si="8"/>
        <v>12</v>
      </c>
    </row>
    <row r="19" spans="1:24" s="124" customFormat="1" ht="30" x14ac:dyDescent="0.25">
      <c r="A19" s="89">
        <v>13</v>
      </c>
      <c r="B19" s="90" t="str">
        <f t="shared" ca="1" si="0"/>
        <v>1.1.04b</v>
      </c>
      <c r="C19" s="91">
        <f t="shared" ca="1" si="1"/>
        <v>6</v>
      </c>
      <c r="D19" s="21"/>
      <c r="E19" s="220" t="str">
        <f t="shared" ca="1" si="2"/>
        <v>1.1.04b</v>
      </c>
      <c r="F19" s="98" t="str">
        <f t="shared" ca="1" si="3"/>
        <v>On which systems your confidential information is stored or processed (eg on servers, devices and in the cloud)?</v>
      </c>
      <c r="G19" s="149" t="str">
        <f ca="1">VLOOKUP(E19,Assessment_1_Reference_1,24,FALSE)</f>
        <v/>
      </c>
      <c r="H19" s="149" t="str">
        <f ca="1">VLOOKUP(E19,Assessment_1_Reference_1,5,FALSE)</f>
        <v/>
      </c>
      <c r="I19" s="93" t="str">
        <f t="shared" ca="1" si="7"/>
        <v/>
      </c>
      <c r="J19" s="91"/>
      <c r="K19" s="91"/>
      <c r="L19" s="91"/>
      <c r="M19" s="91"/>
      <c r="N19" s="91"/>
      <c r="O19" s="91"/>
      <c r="P19" s="91"/>
      <c r="Q19" s="91"/>
      <c r="R19" s="91"/>
      <c r="S19" s="91"/>
      <c r="T19" s="126"/>
      <c r="U19" s="126" t="str">
        <f t="shared" ca="1" si="4"/>
        <v>1.1</v>
      </c>
      <c r="V19" s="126">
        <f t="shared" ca="1" si="5"/>
        <v>4</v>
      </c>
      <c r="W19" s="126">
        <f t="shared" ca="1" si="6"/>
        <v>1</v>
      </c>
      <c r="X19" s="126">
        <f t="shared" ca="1" si="8"/>
        <v>12</v>
      </c>
    </row>
    <row r="20" spans="1:24" s="124" customFormat="1" ht="30" x14ac:dyDescent="0.25">
      <c r="A20" s="89">
        <v>14</v>
      </c>
      <c r="B20" s="90" t="str">
        <f t="shared" ca="1" si="0"/>
        <v>1.1.05</v>
      </c>
      <c r="C20" s="91">
        <f t="shared" ca="1" si="1"/>
        <v>5</v>
      </c>
      <c r="D20" s="21"/>
      <c r="E20" s="220" t="str">
        <f t="shared" ca="1" si="2"/>
        <v>1.1.05</v>
      </c>
      <c r="F20" s="93" t="str">
        <f t="shared" ca="1" si="3"/>
        <v>Have you assigned responsibility for protecting your critical assets to capable, named individuals?</v>
      </c>
      <c r="G20" s="149" t="str">
        <f ca="1">VLOOKUP(E20,Assessment_1_Reference_1,24,FALSE)</f>
        <v/>
      </c>
      <c r="H20" s="149" t="str">
        <f ca="1">VLOOKUP(E20,Assessment_1_Reference_1,5,FALSE)</f>
        <v/>
      </c>
      <c r="I20" s="93" t="str">
        <f t="shared" ca="1" si="7"/>
        <v/>
      </c>
      <c r="J20" s="91"/>
      <c r="K20" s="91"/>
      <c r="L20" s="91"/>
      <c r="M20" s="91"/>
      <c r="N20" s="91"/>
      <c r="O20" s="91"/>
      <c r="P20" s="91"/>
      <c r="Q20" s="91"/>
      <c r="R20" s="91"/>
      <c r="S20" s="91"/>
      <c r="T20" s="126"/>
      <c r="U20" s="126" t="str">
        <f t="shared" ca="1" si="4"/>
        <v>1.1</v>
      </c>
      <c r="V20" s="126">
        <f t="shared" ca="1" si="5"/>
        <v>5</v>
      </c>
      <c r="W20" s="126">
        <f t="shared" ca="1" si="6"/>
        <v>1</v>
      </c>
      <c r="X20" s="126">
        <f t="shared" ca="1" si="8"/>
        <v>15</v>
      </c>
    </row>
    <row r="21" spans="1:24" s="124" customFormat="1" ht="60" x14ac:dyDescent="0.25">
      <c r="A21" s="89">
        <v>15</v>
      </c>
      <c r="B21" s="90" t="str">
        <f t="shared" ca="1" si="0"/>
        <v>1.1.06</v>
      </c>
      <c r="C21" s="91">
        <f t="shared" ca="1" si="1"/>
        <v>5</v>
      </c>
      <c r="D21" s="21"/>
      <c r="E21" s="220" t="str">
        <f t="shared" ca="1" si="2"/>
        <v>1.1.06</v>
      </c>
      <c r="F21" s="93" t="str">
        <f t="shared" ca="1" si="3"/>
        <v>Do you conduct business impact assessments of your critical assets (either individually or in aggregate) to determine the likely (or actual) level of business impact caused if your organisation was hit by a cyber security incident?</v>
      </c>
      <c r="G21" s="149" t="str">
        <f ca="1">VLOOKUP(E21,Assessment_1_Reference_1,24,FALSE)</f>
        <v/>
      </c>
      <c r="H21" s="149" t="str">
        <f ca="1">VLOOKUP(E21,Assessment_1_Reference_1,5,FALSE)</f>
        <v/>
      </c>
      <c r="I21" s="93" t="str">
        <f t="shared" ca="1" si="7"/>
        <v/>
      </c>
      <c r="J21" s="91"/>
      <c r="K21" s="91"/>
      <c r="L21" s="91"/>
      <c r="M21" s="91"/>
      <c r="N21" s="91"/>
      <c r="O21" s="91"/>
      <c r="P21" s="91"/>
      <c r="Q21" s="91"/>
      <c r="R21" s="91"/>
      <c r="S21" s="91"/>
      <c r="T21" s="126"/>
      <c r="U21" s="126" t="str">
        <f t="shared" ca="1" si="4"/>
        <v>1.1</v>
      </c>
      <c r="V21" s="126">
        <f t="shared" ca="1" si="5"/>
        <v>3</v>
      </c>
      <c r="W21" s="126">
        <f t="shared" ca="1" si="6"/>
        <v>1</v>
      </c>
      <c r="X21" s="126">
        <f t="shared" ca="1" si="8"/>
        <v>9</v>
      </c>
    </row>
    <row r="22" spans="1:24" s="124" customFormat="1" ht="30" customHeight="1" x14ac:dyDescent="0.25">
      <c r="A22" s="89">
        <v>16</v>
      </c>
      <c r="B22" s="90" t="str">
        <f t="shared" ca="1" si="0"/>
        <v>1.1.07</v>
      </c>
      <c r="C22" s="91">
        <f t="shared" ca="1" si="1"/>
        <v>4</v>
      </c>
      <c r="D22" s="21"/>
      <c r="E22" s="220" t="str">
        <f t="shared" ca="1" si="2"/>
        <v>1.1.07</v>
      </c>
      <c r="F22" s="93" t="str">
        <f t="shared" ca="1" si="3"/>
        <v>Do your business impact assessments determine the level of business impact if:</v>
      </c>
      <c r="G22" s="149"/>
      <c r="H22" s="149"/>
      <c r="I22" s="93" t="str">
        <f t="shared" ca="1" si="7"/>
        <v/>
      </c>
      <c r="J22" s="91"/>
      <c r="K22" s="91"/>
      <c r="L22" s="91"/>
      <c r="M22" s="91"/>
      <c r="N22" s="91"/>
      <c r="O22" s="91"/>
      <c r="P22" s="91"/>
      <c r="Q22" s="91"/>
      <c r="R22" s="91"/>
      <c r="S22" s="91"/>
      <c r="T22" s="126"/>
      <c r="U22" s="126" t="str">
        <f t="shared" ca="1" si="4"/>
        <v/>
      </c>
      <c r="V22" s="126" t="str">
        <f t="shared" ca="1" si="5"/>
        <v>N/A</v>
      </c>
      <c r="W22" s="126">
        <f t="shared" ca="1" si="6"/>
        <v>1</v>
      </c>
      <c r="X22" s="126" t="e">
        <f t="shared" ca="1" si="8"/>
        <v>#VALUE!</v>
      </c>
    </row>
    <row r="23" spans="1:24" s="124" customFormat="1" ht="30" x14ac:dyDescent="0.25">
      <c r="A23" s="89">
        <v>17</v>
      </c>
      <c r="B23" s="90" t="str">
        <f t="shared" ca="1" si="0"/>
        <v>1.1.07a</v>
      </c>
      <c r="C23" s="91">
        <f t="shared" ca="1" si="1"/>
        <v>6</v>
      </c>
      <c r="D23" s="21"/>
      <c r="E23" s="220" t="str">
        <f t="shared" ca="1" si="2"/>
        <v>1.1.07a</v>
      </c>
      <c r="F23" s="98" t="str">
        <f t="shared" ca="1" si="3"/>
        <v>Sensitive or other confidential information was disclosed to unauthorised parties?</v>
      </c>
      <c r="G23" s="149" t="str">
        <f ca="1">VLOOKUP(E23,Assessment_1_Reference_1,24,FALSE)</f>
        <v/>
      </c>
      <c r="H23" s="149" t="str">
        <f ca="1">VLOOKUP(E23,Assessment_1_Reference_1,5,FALSE)</f>
        <v/>
      </c>
      <c r="I23" s="93" t="str">
        <f t="shared" ca="1" si="7"/>
        <v/>
      </c>
      <c r="J23" s="91"/>
      <c r="K23" s="91"/>
      <c r="L23" s="91"/>
      <c r="M23" s="91"/>
      <c r="N23" s="91"/>
      <c r="O23" s="91"/>
      <c r="P23" s="91"/>
      <c r="Q23" s="91"/>
      <c r="R23" s="91"/>
      <c r="S23" s="91"/>
      <c r="T23" s="126"/>
      <c r="U23" s="126" t="str">
        <f t="shared" ca="1" si="4"/>
        <v>1.1</v>
      </c>
      <c r="V23" s="126">
        <f t="shared" ca="1" si="5"/>
        <v>3</v>
      </c>
      <c r="W23" s="126">
        <f t="shared" ca="1" si="6"/>
        <v>1</v>
      </c>
      <c r="X23" s="126">
        <f t="shared" ca="1" si="8"/>
        <v>9</v>
      </c>
    </row>
    <row r="24" spans="1:24" s="124" customFormat="1" ht="30" x14ac:dyDescent="0.25">
      <c r="A24" s="89">
        <v>18</v>
      </c>
      <c r="B24" s="90" t="str">
        <f t="shared" ca="1" si="0"/>
        <v>1.1.07b</v>
      </c>
      <c r="C24" s="91">
        <f t="shared" ca="1" si="1"/>
        <v>6</v>
      </c>
      <c r="D24" s="21"/>
      <c r="E24" s="220" t="str">
        <f t="shared" ca="1" si="2"/>
        <v>1.1.07b</v>
      </c>
      <c r="F24" s="98" t="str">
        <f t="shared" ca="1" si="3"/>
        <v>Important information was compromised (eg key data is inaccurate or wrongly processed)?</v>
      </c>
      <c r="G24" s="149" t="str">
        <f ca="1">VLOOKUP(E24,Assessment_1_Reference_1,24,FALSE)</f>
        <v/>
      </c>
      <c r="H24" s="149" t="str">
        <f ca="1">VLOOKUP(E24,Assessment_1_Reference_1,5,FALSE)</f>
        <v/>
      </c>
      <c r="I24" s="93" t="str">
        <f t="shared" ca="1" si="7"/>
        <v/>
      </c>
      <c r="J24" s="91"/>
      <c r="K24" s="91"/>
      <c r="L24" s="91"/>
      <c r="M24" s="91"/>
      <c r="N24" s="91"/>
      <c r="O24" s="91"/>
      <c r="P24" s="91"/>
      <c r="Q24" s="91"/>
      <c r="R24" s="91"/>
      <c r="S24" s="91"/>
      <c r="T24" s="126"/>
      <c r="U24" s="126" t="str">
        <f t="shared" ca="1" si="4"/>
        <v>1.1</v>
      </c>
      <c r="V24" s="126">
        <f t="shared" ca="1" si="5"/>
        <v>3</v>
      </c>
      <c r="W24" s="126">
        <f t="shared" ca="1" si="6"/>
        <v>1</v>
      </c>
      <c r="X24" s="126">
        <f t="shared" ca="1" si="8"/>
        <v>9</v>
      </c>
    </row>
    <row r="25" spans="1:24" s="124" customFormat="1" ht="30" customHeight="1" x14ac:dyDescent="0.25">
      <c r="A25" s="89">
        <v>19</v>
      </c>
      <c r="B25" s="90" t="str">
        <f t="shared" ca="1" si="0"/>
        <v>1.1.07c</v>
      </c>
      <c r="C25" s="91">
        <f t="shared" ca="1" si="1"/>
        <v>6</v>
      </c>
      <c r="D25" s="21"/>
      <c r="E25" s="220" t="str">
        <f t="shared" ca="1" si="2"/>
        <v>1.1.07c</v>
      </c>
      <c r="F25" s="98" t="str">
        <f t="shared" ca="1" si="3"/>
        <v>Critical systems or infrastructure were no longer available?</v>
      </c>
      <c r="G25" s="149" t="str">
        <f ca="1">VLOOKUP(E25,Assessment_1_Reference_1,24,FALSE)</f>
        <v/>
      </c>
      <c r="H25" s="149" t="str">
        <f ca="1">VLOOKUP(E25,Assessment_1_Reference_1,5,FALSE)</f>
        <v/>
      </c>
      <c r="I25" s="93" t="str">
        <f t="shared" ca="1" si="7"/>
        <v/>
      </c>
      <c r="J25" s="91"/>
      <c r="K25" s="91"/>
      <c r="L25" s="91"/>
      <c r="M25" s="91"/>
      <c r="N25" s="91"/>
      <c r="O25" s="91"/>
      <c r="P25" s="91"/>
      <c r="Q25" s="91"/>
      <c r="R25" s="91"/>
      <c r="S25" s="91"/>
      <c r="T25" s="126"/>
      <c r="U25" s="126" t="str">
        <f t="shared" ca="1" si="4"/>
        <v>1.1</v>
      </c>
      <c r="V25" s="126">
        <f t="shared" ca="1" si="5"/>
        <v>3</v>
      </c>
      <c r="W25" s="126">
        <f t="shared" ca="1" si="6"/>
        <v>1</v>
      </c>
      <c r="X25" s="126">
        <f t="shared" ca="1" si="8"/>
        <v>9</v>
      </c>
    </row>
    <row r="26" spans="1:24" s="124" customFormat="1" ht="30" customHeight="1" x14ac:dyDescent="0.25">
      <c r="A26" s="89">
        <v>20</v>
      </c>
      <c r="B26" s="90" t="str">
        <f t="shared" ca="1" si="0"/>
        <v>1.1.08</v>
      </c>
      <c r="C26" s="91">
        <f t="shared" ca="1" si="1"/>
        <v>4</v>
      </c>
      <c r="D26" s="21"/>
      <c r="E26" s="220" t="str">
        <f t="shared" ca="1" si="2"/>
        <v>1.1.08</v>
      </c>
      <c r="F26" s="93" t="str">
        <f t="shared" ca="1" si="3"/>
        <v>Do your business impact assessments cover all relevant types of business consequences that could affect your organisation, including:</v>
      </c>
      <c r="G26" s="149"/>
      <c r="H26" s="149"/>
      <c r="I26" s="93" t="str">
        <f t="shared" ca="1" si="7"/>
        <v/>
      </c>
      <c r="J26" s="91"/>
      <c r="K26" s="91"/>
      <c r="L26" s="91"/>
      <c r="M26" s="91"/>
      <c r="N26" s="91"/>
      <c r="O26" s="91"/>
      <c r="P26" s="91"/>
      <c r="Q26" s="91"/>
      <c r="R26" s="91"/>
      <c r="S26" s="91"/>
      <c r="T26" s="126"/>
      <c r="U26" s="126" t="str">
        <f t="shared" ca="1" si="4"/>
        <v/>
      </c>
      <c r="V26" s="126" t="str">
        <f t="shared" ca="1" si="5"/>
        <v>N/A</v>
      </c>
      <c r="W26" s="126">
        <f t="shared" ca="1" si="6"/>
        <v>1</v>
      </c>
      <c r="X26" s="126" t="e">
        <f t="shared" ca="1" si="8"/>
        <v>#VALUE!</v>
      </c>
    </row>
    <row r="27" spans="1:24" s="124" customFormat="1" ht="30" customHeight="1" x14ac:dyDescent="0.25">
      <c r="A27" s="89">
        <v>21</v>
      </c>
      <c r="B27" s="90" t="str">
        <f t="shared" ca="1" si="0"/>
        <v>1.1.08a</v>
      </c>
      <c r="C27" s="91">
        <f t="shared" ca="1" si="1"/>
        <v>6</v>
      </c>
      <c r="D27" s="21"/>
      <c r="E27" s="220" t="str">
        <f t="shared" ca="1" si="2"/>
        <v>1.1.08a</v>
      </c>
      <c r="F27" s="98" t="str">
        <f t="shared" ca="1" si="3"/>
        <v>Potential or actual financial loss?</v>
      </c>
      <c r="G27" s="149" t="str">
        <f ca="1">VLOOKUP(E27,Assessment_1_Reference_1,24,FALSE)</f>
        <v/>
      </c>
      <c r="H27" s="149" t="str">
        <f ca="1">VLOOKUP(E27,Assessment_1_Reference_1,5,FALSE)</f>
        <v/>
      </c>
      <c r="I27" s="93" t="str">
        <f t="shared" ca="1" si="7"/>
        <v/>
      </c>
      <c r="J27" s="91"/>
      <c r="K27" s="91"/>
      <c r="L27" s="91"/>
      <c r="M27" s="91"/>
      <c r="N27" s="91"/>
      <c r="O27" s="91"/>
      <c r="P27" s="91"/>
      <c r="Q27" s="91"/>
      <c r="R27" s="91"/>
      <c r="S27" s="91"/>
      <c r="T27" s="126"/>
      <c r="U27" s="126" t="str">
        <f t="shared" ca="1" si="4"/>
        <v>1.1</v>
      </c>
      <c r="V27" s="126">
        <f t="shared" ca="1" si="5"/>
        <v>4</v>
      </c>
      <c r="W27" s="126">
        <f t="shared" ca="1" si="6"/>
        <v>1</v>
      </c>
      <c r="X27" s="126">
        <f t="shared" ca="1" si="8"/>
        <v>12</v>
      </c>
    </row>
    <row r="28" spans="1:24" s="124" customFormat="1" ht="30" x14ac:dyDescent="0.25">
      <c r="A28" s="89">
        <v>22</v>
      </c>
      <c r="B28" s="90" t="str">
        <f t="shared" ca="1" si="0"/>
        <v>1.1.08b</v>
      </c>
      <c r="C28" s="91">
        <f t="shared" ca="1" si="1"/>
        <v>6</v>
      </c>
      <c r="D28" s="21"/>
      <c r="E28" s="220" t="str">
        <f t="shared" ca="1" si="2"/>
        <v>1.1.08b</v>
      </c>
      <c r="F28" s="98" t="str">
        <f t="shared" ca="1" si="3"/>
        <v>Compliance implications (eg fines, business restrictions or other penalties)?</v>
      </c>
      <c r="G28" s="149" t="str">
        <f ca="1">VLOOKUP(E28,Assessment_1_Reference_1,24,FALSE)</f>
        <v/>
      </c>
      <c r="H28" s="149" t="str">
        <f ca="1">VLOOKUP(E28,Assessment_1_Reference_1,5,FALSE)</f>
        <v/>
      </c>
      <c r="I28" s="93" t="str">
        <f t="shared" ca="1" si="7"/>
        <v/>
      </c>
      <c r="J28" s="91"/>
      <c r="K28" s="91"/>
      <c r="L28" s="91"/>
      <c r="M28" s="91"/>
      <c r="N28" s="91"/>
      <c r="O28" s="91"/>
      <c r="P28" s="91"/>
      <c r="Q28" s="91"/>
      <c r="R28" s="91"/>
      <c r="S28" s="91"/>
      <c r="T28" s="126"/>
      <c r="U28" s="126" t="str">
        <f t="shared" ca="1" si="4"/>
        <v>1.1</v>
      </c>
      <c r="V28" s="126">
        <f t="shared" ca="1" si="5"/>
        <v>4</v>
      </c>
      <c r="W28" s="126">
        <f t="shared" ca="1" si="6"/>
        <v>1</v>
      </c>
      <c r="X28" s="126">
        <f t="shared" ca="1" si="8"/>
        <v>12</v>
      </c>
    </row>
    <row r="29" spans="1:24" s="124" customFormat="1" ht="30" customHeight="1" x14ac:dyDescent="0.25">
      <c r="A29" s="89">
        <v>23</v>
      </c>
      <c r="B29" s="90" t="str">
        <f t="shared" ca="1" si="0"/>
        <v>1.1.08c</v>
      </c>
      <c r="C29" s="91">
        <f t="shared" ca="1" si="1"/>
        <v>6</v>
      </c>
      <c r="D29" s="21"/>
      <c r="E29" s="220" t="str">
        <f t="shared" ca="1" si="2"/>
        <v>1.1.08c</v>
      </c>
      <c r="F29" s="98" t="str">
        <f t="shared" ca="1" si="3"/>
        <v>Damage to reputation?</v>
      </c>
      <c r="G29" s="149" t="str">
        <f ca="1">VLOOKUP(E29,Assessment_1_Reference_1,24,FALSE)</f>
        <v/>
      </c>
      <c r="H29" s="149" t="str">
        <f ca="1">VLOOKUP(E29,Assessment_1_Reference_1,5,FALSE)</f>
        <v/>
      </c>
      <c r="I29" s="93" t="str">
        <f t="shared" ca="1" si="7"/>
        <v/>
      </c>
      <c r="J29" s="91"/>
      <c r="K29" s="91"/>
      <c r="L29" s="91"/>
      <c r="M29" s="91"/>
      <c r="N29" s="91"/>
      <c r="O29" s="91"/>
      <c r="P29" s="91"/>
      <c r="Q29" s="91"/>
      <c r="R29" s="91"/>
      <c r="S29" s="91"/>
      <c r="T29" s="126"/>
      <c r="U29" s="126" t="str">
        <f t="shared" ca="1" si="4"/>
        <v>1.1</v>
      </c>
      <c r="V29" s="126">
        <f t="shared" ca="1" si="5"/>
        <v>4</v>
      </c>
      <c r="W29" s="126">
        <f t="shared" ca="1" si="6"/>
        <v>1</v>
      </c>
      <c r="X29" s="126">
        <f t="shared" ca="1" si="8"/>
        <v>12</v>
      </c>
    </row>
    <row r="30" spans="1:24" s="124" customFormat="1" ht="30" customHeight="1" x14ac:dyDescent="0.25">
      <c r="A30" s="89">
        <v>24</v>
      </c>
      <c r="B30" s="90" t="str">
        <f t="shared" ca="1" si="0"/>
        <v>1.1.08d</v>
      </c>
      <c r="C30" s="91">
        <f t="shared" ca="1" si="1"/>
        <v>6</v>
      </c>
      <c r="D30" s="21"/>
      <c r="E30" s="220" t="str">
        <f t="shared" ca="1" si="2"/>
        <v>1.1.08d</v>
      </c>
      <c r="F30" s="98" t="str">
        <f t="shared" ca="1" si="3"/>
        <v>Loss of management control?</v>
      </c>
      <c r="G30" s="149" t="str">
        <f ca="1">VLOOKUP(E30,Assessment_1_Reference_1,24,FALSE)</f>
        <v/>
      </c>
      <c r="H30" s="149" t="str">
        <f ca="1">VLOOKUP(E30,Assessment_1_Reference_1,5,FALSE)</f>
        <v/>
      </c>
      <c r="I30" s="93" t="str">
        <f t="shared" ca="1" si="7"/>
        <v/>
      </c>
      <c r="J30" s="91"/>
      <c r="K30" s="91"/>
      <c r="L30" s="91"/>
      <c r="M30" s="91"/>
      <c r="N30" s="91"/>
      <c r="O30" s="91"/>
      <c r="P30" s="91"/>
      <c r="Q30" s="91"/>
      <c r="R30" s="91"/>
      <c r="S30" s="91"/>
      <c r="T30" s="126"/>
      <c r="U30" s="126" t="str">
        <f t="shared" ca="1" si="4"/>
        <v>1.1</v>
      </c>
      <c r="V30" s="126">
        <f t="shared" ca="1" si="5"/>
        <v>4</v>
      </c>
      <c r="W30" s="126">
        <f t="shared" ca="1" si="6"/>
        <v>1</v>
      </c>
      <c r="X30" s="126">
        <f t="shared" ca="1" si="8"/>
        <v>12</v>
      </c>
    </row>
    <row r="31" spans="1:24" s="124" customFormat="1" ht="30" customHeight="1" x14ac:dyDescent="0.25">
      <c r="A31" s="89">
        <v>25</v>
      </c>
      <c r="B31" s="90" t="str">
        <f t="shared" ca="1" si="0"/>
        <v>1.1.08e</v>
      </c>
      <c r="C31" s="91">
        <f t="shared" ca="1" si="1"/>
        <v>6</v>
      </c>
      <c r="D31" s="21"/>
      <c r="E31" s="230" t="str">
        <f t="shared" ca="1" si="2"/>
        <v>1.1.08e</v>
      </c>
      <c r="F31" s="101" t="str">
        <f t="shared" ca="1" si="3"/>
        <v>Impaired growth?</v>
      </c>
      <c r="G31" s="150" t="str">
        <f ca="1">VLOOKUP(E31,Assessment_1_Reference_1,24,FALSE)</f>
        <v/>
      </c>
      <c r="H31" s="150" t="str">
        <f ca="1">VLOOKUP(E31,Assessment_1_Reference_1,5,FALSE)</f>
        <v/>
      </c>
      <c r="I31" s="102" t="str">
        <f t="shared" ca="1" si="7"/>
        <v/>
      </c>
      <c r="J31" s="99"/>
      <c r="K31" s="99"/>
      <c r="L31" s="99"/>
      <c r="M31" s="99"/>
      <c r="N31" s="99"/>
      <c r="O31" s="99"/>
      <c r="P31" s="99"/>
      <c r="Q31" s="99"/>
      <c r="R31" s="99"/>
      <c r="S31" s="99"/>
      <c r="T31" s="152"/>
      <c r="U31" s="152" t="str">
        <f t="shared" ca="1" si="4"/>
        <v>1.1</v>
      </c>
      <c r="V31" s="152">
        <f t="shared" ca="1" si="5"/>
        <v>4</v>
      </c>
      <c r="W31" s="152">
        <f t="shared" ca="1" si="6"/>
        <v>1</v>
      </c>
      <c r="X31" s="152">
        <f t="shared" ca="1" si="8"/>
        <v>12</v>
      </c>
    </row>
    <row r="32" spans="1:24" s="123" customFormat="1" ht="30" customHeight="1" x14ac:dyDescent="0.25">
      <c r="A32" s="89">
        <v>26</v>
      </c>
      <c r="B32" s="90" t="str">
        <f t="shared" ca="1" si="0"/>
        <v>1.2</v>
      </c>
      <c r="C32" s="91">
        <f t="shared" ca="1" si="1"/>
        <v>2</v>
      </c>
      <c r="D32" s="21"/>
      <c r="E32" s="88" t="str">
        <f t="shared" ca="1" si="2"/>
        <v>Step 2</v>
      </c>
      <c r="F32" s="66" t="str">
        <f t="shared" ca="1" si="3"/>
        <v>Threat analysis</v>
      </c>
      <c r="G32" s="55" t="str">
        <f ca="1">"Maturity level:  "&amp;O32</f>
        <v>Maturity level:  Level 1</v>
      </c>
      <c r="H32" s="68"/>
      <c r="I32" s="259"/>
      <c r="J32" s="68"/>
      <c r="K32" s="68"/>
      <c r="L32" s="68" t="str">
        <f ca="1">TEXT(B32,"0.0")</f>
        <v>1.2</v>
      </c>
      <c r="M32" s="55">
        <f ca="1">SUMIF(U:U,L32,H:H)/(SUMIF(U:U,L32,X:X))</f>
        <v>0</v>
      </c>
      <c r="N32" s="55" t="str">
        <f ca="1">HLOOKUP(M32*100,level_ref,2,TRUE)</f>
        <v>Level 1</v>
      </c>
      <c r="O32" s="55" t="str">
        <f ca="1">IF(ISERROR(N32),"",N32)</f>
        <v>Level 1</v>
      </c>
      <c r="P32" s="55">
        <f ca="1">HLOOKUP(M32*100,level_ref,3,TRUE)</f>
        <v>1</v>
      </c>
      <c r="Q32" s="55">
        <f ca="1">IF(ISERROR(P32),"",P32)</f>
        <v>1</v>
      </c>
      <c r="R32" s="55"/>
      <c r="S32" s="55"/>
      <c r="T32" s="55"/>
      <c r="U32" s="55" t="e">
        <f t="shared" ca="1" si="4"/>
        <v>#N/A</v>
      </c>
      <c r="V32" s="55" t="e">
        <f t="shared" ca="1" si="5"/>
        <v>#N/A</v>
      </c>
      <c r="W32" s="55">
        <f t="shared" ca="1" si="6"/>
        <v>1</v>
      </c>
      <c r="X32" s="55" t="e">
        <f t="shared" ca="1" si="8"/>
        <v>#N/A</v>
      </c>
    </row>
    <row r="33" spans="1:24" s="124" customFormat="1" ht="30" customHeight="1" x14ac:dyDescent="0.25">
      <c r="A33" s="89">
        <v>27</v>
      </c>
      <c r="B33" s="90" t="str">
        <f t="shared" ca="1" si="0"/>
        <v>1.2.01</v>
      </c>
      <c r="C33" s="91">
        <f t="shared" ca="1" si="1"/>
        <v>5</v>
      </c>
      <c r="D33" s="21"/>
      <c r="E33" s="221" t="str">
        <f t="shared" ca="1" si="2"/>
        <v>1.2.01</v>
      </c>
      <c r="F33" s="107" t="str">
        <f t="shared" ca="1" si="3"/>
        <v>Do you analyse cyber security threats and associated vulnerabilities?</v>
      </c>
      <c r="G33" s="151" t="str">
        <f ca="1">VLOOKUP(E33,Assessment_1_Reference_1,24,FALSE)</f>
        <v/>
      </c>
      <c r="H33" s="151" t="str">
        <f ca="1">VLOOKUP(E33,Assessment_1_Reference_1,5,FALSE)</f>
        <v/>
      </c>
      <c r="I33" s="107" t="str">
        <f t="shared" ref="I33:I74" ca="1" si="9">IF(VLOOKUP(E33,Assessment_1_Reference_1,6,FALSE)=0,"",VLOOKUP(E33,Assessment_1_Reference_1,6,FALSE))</f>
        <v/>
      </c>
      <c r="J33" s="105"/>
      <c r="K33" s="105"/>
      <c r="L33" s="105"/>
      <c r="M33" s="105"/>
      <c r="N33" s="105"/>
      <c r="O33" s="105"/>
      <c r="P33" s="105"/>
      <c r="Q33" s="105"/>
      <c r="R33" s="105"/>
      <c r="S33" s="105"/>
      <c r="T33" s="153"/>
      <c r="U33" s="153" t="str">
        <f t="shared" ca="1" si="4"/>
        <v>1.2</v>
      </c>
      <c r="V33" s="153">
        <f t="shared" ca="1" si="5"/>
        <v>1</v>
      </c>
      <c r="W33" s="153">
        <f t="shared" ca="1" si="6"/>
        <v>1</v>
      </c>
      <c r="X33" s="153">
        <f t="shared" ca="1" si="8"/>
        <v>3</v>
      </c>
    </row>
    <row r="34" spans="1:24" s="124" customFormat="1" ht="30" customHeight="1" x14ac:dyDescent="0.25">
      <c r="A34" s="89">
        <v>28</v>
      </c>
      <c r="B34" s="90" t="str">
        <f t="shared" ca="1" si="0"/>
        <v>1.2.02</v>
      </c>
      <c r="C34" s="91">
        <f t="shared" ca="1" si="1"/>
        <v>4</v>
      </c>
      <c r="D34" s="21"/>
      <c r="E34" s="220" t="str">
        <f t="shared" ca="1" si="2"/>
        <v>1.2.02</v>
      </c>
      <c r="F34" s="93" t="str">
        <f t="shared" ca="1" si="3"/>
        <v>Is your cyber security threat analysis:</v>
      </c>
      <c r="G34" s="149"/>
      <c r="H34" s="149"/>
      <c r="I34" s="93" t="str">
        <f t="shared" ca="1" si="9"/>
        <v/>
      </c>
      <c r="J34" s="91"/>
      <c r="K34" s="91"/>
      <c r="L34" s="91"/>
      <c r="M34" s="91"/>
      <c r="N34" s="91"/>
      <c r="O34" s="91"/>
      <c r="P34" s="91"/>
      <c r="Q34" s="91"/>
      <c r="R34" s="91"/>
      <c r="S34" s="91"/>
      <c r="T34" s="126"/>
      <c r="U34" s="126" t="str">
        <f t="shared" ca="1" si="4"/>
        <v/>
      </c>
      <c r="V34" s="126" t="str">
        <f t="shared" ca="1" si="5"/>
        <v>N/A</v>
      </c>
      <c r="W34" s="126">
        <f t="shared" ca="1" si="6"/>
        <v>1</v>
      </c>
      <c r="X34" s="126" t="e">
        <f t="shared" ca="1" si="8"/>
        <v>#VALUE!</v>
      </c>
    </row>
    <row r="35" spans="1:24" s="124" customFormat="1" ht="30" customHeight="1" x14ac:dyDescent="0.25">
      <c r="A35" s="89">
        <v>29</v>
      </c>
      <c r="B35" s="90" t="str">
        <f t="shared" ca="1" si="0"/>
        <v>1.2.02a</v>
      </c>
      <c r="C35" s="91">
        <f t="shared" ca="1" si="1"/>
        <v>6</v>
      </c>
      <c r="D35" s="21"/>
      <c r="E35" s="220" t="str">
        <f t="shared" ca="1" si="2"/>
        <v>1.2.02a</v>
      </c>
      <c r="F35" s="98" t="str">
        <f t="shared" ca="1" si="3"/>
        <v>Carried out in a structured, systematic manner?</v>
      </c>
      <c r="G35" s="149" t="str">
        <f ca="1">VLOOKUP(E35,Assessment_1_Reference_1,24,FALSE)</f>
        <v/>
      </c>
      <c r="H35" s="149" t="str">
        <f ca="1">VLOOKUP(E35,Assessment_1_Reference_1,5,FALSE)</f>
        <v/>
      </c>
      <c r="I35" s="93" t="str">
        <f t="shared" ca="1" si="9"/>
        <v/>
      </c>
      <c r="J35" s="91"/>
      <c r="K35" s="91"/>
      <c r="L35" s="91"/>
      <c r="M35" s="91"/>
      <c r="N35" s="91"/>
      <c r="O35" s="91"/>
      <c r="P35" s="91"/>
      <c r="Q35" s="91"/>
      <c r="R35" s="91"/>
      <c r="S35" s="91"/>
      <c r="T35" s="126"/>
      <c r="U35" s="126" t="str">
        <f t="shared" ca="1" si="4"/>
        <v>1.2</v>
      </c>
      <c r="V35" s="126">
        <f t="shared" ca="1" si="5"/>
        <v>3</v>
      </c>
      <c r="W35" s="126">
        <f t="shared" ca="1" si="6"/>
        <v>1</v>
      </c>
      <c r="X35" s="126">
        <f t="shared" ca="1" si="8"/>
        <v>9</v>
      </c>
    </row>
    <row r="36" spans="1:24" s="124" customFormat="1" ht="30" customHeight="1" x14ac:dyDescent="0.25">
      <c r="A36" s="89">
        <v>30</v>
      </c>
      <c r="B36" s="90" t="str">
        <f t="shared" ca="1" si="0"/>
        <v>1.2.02b</v>
      </c>
      <c r="C36" s="91">
        <f t="shared" ca="1" si="1"/>
        <v>6</v>
      </c>
      <c r="D36" s="21"/>
      <c r="E36" s="220" t="str">
        <f t="shared" ca="1" si="2"/>
        <v>1.2.02b</v>
      </c>
      <c r="F36" s="98" t="str">
        <f t="shared" ca="1" si="3"/>
        <v>Conducted on a regular basis?</v>
      </c>
      <c r="G36" s="149" t="str">
        <f ca="1">VLOOKUP(E36,Assessment_1_Reference_1,24,FALSE)</f>
        <v/>
      </c>
      <c r="H36" s="149" t="str">
        <f ca="1">VLOOKUP(E36,Assessment_1_Reference_1,5,FALSE)</f>
        <v/>
      </c>
      <c r="I36" s="93" t="str">
        <f t="shared" ca="1" si="9"/>
        <v/>
      </c>
      <c r="J36" s="91"/>
      <c r="K36" s="91"/>
      <c r="L36" s="91"/>
      <c r="M36" s="91"/>
      <c r="N36" s="91"/>
      <c r="O36" s="91"/>
      <c r="P36" s="91"/>
      <c r="Q36" s="91"/>
      <c r="R36" s="91"/>
      <c r="S36" s="91"/>
      <c r="T36" s="126"/>
      <c r="U36" s="126" t="str">
        <f t="shared" ca="1" si="4"/>
        <v>1.2</v>
      </c>
      <c r="V36" s="126">
        <f t="shared" ca="1" si="5"/>
        <v>2</v>
      </c>
      <c r="W36" s="126">
        <f t="shared" ca="1" si="6"/>
        <v>1</v>
      </c>
      <c r="X36" s="126">
        <f t="shared" ca="1" si="8"/>
        <v>6</v>
      </c>
    </row>
    <row r="37" spans="1:24" s="124" customFormat="1" ht="30" customHeight="1" x14ac:dyDescent="0.25">
      <c r="A37" s="89">
        <v>31</v>
      </c>
      <c r="B37" s="90" t="str">
        <f t="shared" ca="1" si="0"/>
        <v>1.2.02c</v>
      </c>
      <c r="C37" s="91">
        <f t="shared" ca="1" si="1"/>
        <v>6</v>
      </c>
      <c r="D37" s="21"/>
      <c r="E37" s="220" t="str">
        <f t="shared" ca="1" si="2"/>
        <v>1.2.02c</v>
      </c>
      <c r="F37" s="98" t="str">
        <f t="shared" ca="1" si="3"/>
        <v>Linked to a knowledge base of known attack types and attack agents?</v>
      </c>
      <c r="G37" s="149" t="str">
        <f ca="1">VLOOKUP(E37,Assessment_1_Reference_1,24,FALSE)</f>
        <v/>
      </c>
      <c r="H37" s="149" t="str">
        <f ca="1">VLOOKUP(E37,Assessment_1_Reference_1,5,FALSE)</f>
        <v/>
      </c>
      <c r="I37" s="93" t="str">
        <f t="shared" ca="1" si="9"/>
        <v/>
      </c>
      <c r="J37" s="91"/>
      <c r="K37" s="91"/>
      <c r="L37" s="91"/>
      <c r="M37" s="91"/>
      <c r="N37" s="91"/>
      <c r="O37" s="91"/>
      <c r="P37" s="91"/>
      <c r="Q37" s="91"/>
      <c r="R37" s="91"/>
      <c r="S37" s="91"/>
      <c r="T37" s="126"/>
      <c r="U37" s="126" t="str">
        <f t="shared" ca="1" si="4"/>
        <v>1.2</v>
      </c>
      <c r="V37" s="126">
        <f t="shared" ca="1" si="5"/>
        <v>4</v>
      </c>
      <c r="W37" s="126">
        <f t="shared" ca="1" si="6"/>
        <v>1</v>
      </c>
      <c r="X37" s="126">
        <f t="shared" ca="1" si="8"/>
        <v>12</v>
      </c>
    </row>
    <row r="38" spans="1:24" s="124" customFormat="1" ht="45" x14ac:dyDescent="0.25">
      <c r="A38" s="89">
        <v>32</v>
      </c>
      <c r="B38" s="90" t="str">
        <f t="shared" ca="1" si="0"/>
        <v>1.2.03</v>
      </c>
      <c r="C38" s="91">
        <f t="shared" ca="1" si="1"/>
        <v>5</v>
      </c>
      <c r="D38" s="21"/>
      <c r="E38" s="220" t="str">
        <f t="shared" ca="1" si="2"/>
        <v>1.2.03</v>
      </c>
      <c r="F38" s="93" t="str">
        <f t="shared" ca="1" si="3"/>
        <v>Does your cyber security threat analysis give you a good understanding of the level of threat to your organisation from different types of cyber security incidents?</v>
      </c>
      <c r="G38" s="149" t="str">
        <f ca="1">VLOOKUP(E38,Assessment_1_Reference_1,24,FALSE)</f>
        <v/>
      </c>
      <c r="H38" s="149" t="str">
        <f ca="1">VLOOKUP(E38,Assessment_1_Reference_1,5,FALSE)</f>
        <v/>
      </c>
      <c r="I38" s="93" t="str">
        <f t="shared" ca="1" si="9"/>
        <v/>
      </c>
      <c r="J38" s="91"/>
      <c r="K38" s="91"/>
      <c r="L38" s="91"/>
      <c r="M38" s="91"/>
      <c r="N38" s="91"/>
      <c r="O38" s="91"/>
      <c r="P38" s="91"/>
      <c r="Q38" s="91"/>
      <c r="R38" s="91"/>
      <c r="S38" s="91"/>
      <c r="T38" s="126"/>
      <c r="U38" s="126" t="str">
        <f t="shared" ca="1" si="4"/>
        <v>1.2</v>
      </c>
      <c r="V38" s="126">
        <f t="shared" ca="1" si="5"/>
        <v>4</v>
      </c>
      <c r="W38" s="126">
        <f t="shared" ca="1" si="6"/>
        <v>1</v>
      </c>
      <c r="X38" s="126">
        <f t="shared" ca="1" si="8"/>
        <v>12</v>
      </c>
    </row>
    <row r="39" spans="1:24" s="124" customFormat="1" ht="30" customHeight="1" x14ac:dyDescent="0.25">
      <c r="A39" s="89">
        <v>33</v>
      </c>
      <c r="B39" s="90" t="str">
        <f t="shared" ca="1" si="0"/>
        <v>1.2.04</v>
      </c>
      <c r="C39" s="91">
        <f t="shared" ca="1" si="1"/>
        <v>4</v>
      </c>
      <c r="D39" s="21"/>
      <c r="E39" s="220" t="str">
        <f t="shared" ca="1" si="2"/>
        <v>1.2.04</v>
      </c>
      <c r="F39" s="93" t="str">
        <f t="shared" ca="1" si="3"/>
        <v>Does your threat analysis focus on:</v>
      </c>
      <c r="G39" s="149"/>
      <c r="H39" s="149"/>
      <c r="I39" s="93" t="str">
        <f t="shared" ca="1" si="9"/>
        <v/>
      </c>
      <c r="J39" s="91"/>
      <c r="K39" s="91"/>
      <c r="L39" s="91"/>
      <c r="M39" s="91"/>
      <c r="N39" s="91"/>
      <c r="O39" s="91"/>
      <c r="P39" s="91"/>
      <c r="Q39" s="91"/>
      <c r="R39" s="91"/>
      <c r="S39" s="91"/>
      <c r="T39" s="126"/>
      <c r="U39" s="126" t="str">
        <f t="shared" ca="1" si="4"/>
        <v/>
      </c>
      <c r="V39" s="126" t="str">
        <f t="shared" ca="1" si="5"/>
        <v>N/A</v>
      </c>
      <c r="W39" s="126">
        <f t="shared" ca="1" si="6"/>
        <v>1</v>
      </c>
      <c r="X39" s="126" t="e">
        <f t="shared" ca="1" si="8"/>
        <v>#VALUE!</v>
      </c>
    </row>
    <row r="40" spans="1:24" s="124" customFormat="1" ht="30" customHeight="1" x14ac:dyDescent="0.25">
      <c r="A40" s="89">
        <v>34</v>
      </c>
      <c r="B40" s="90" t="str">
        <f t="shared" ca="1" si="0"/>
        <v>1.2.04a</v>
      </c>
      <c r="C40" s="91">
        <f t="shared" ca="1" si="1"/>
        <v>6</v>
      </c>
      <c r="D40" s="21"/>
      <c r="E40" s="220" t="str">
        <f t="shared" ca="1" si="2"/>
        <v>1.2.04a</v>
      </c>
      <c r="F40" s="98" t="str">
        <f t="shared" ca="1" si="3"/>
        <v>The cyber security landscape relevant to your organisation?</v>
      </c>
      <c r="G40" s="149" t="str">
        <f t="shared" ref="G40:G45" ca="1" si="10">VLOOKUP(E40,Assessment_1_Reference_1,24,FALSE)</f>
        <v/>
      </c>
      <c r="H40" s="149" t="str">
        <f t="shared" ref="H40:H45" ca="1" si="11">VLOOKUP(E40,Assessment_1_Reference_1,5,FALSE)</f>
        <v/>
      </c>
      <c r="I40" s="93" t="str">
        <f t="shared" ca="1" si="9"/>
        <v/>
      </c>
      <c r="J40" s="91"/>
      <c r="K40" s="91"/>
      <c r="L40" s="91"/>
      <c r="M40" s="91"/>
      <c r="N40" s="91"/>
      <c r="O40" s="91"/>
      <c r="P40" s="91"/>
      <c r="Q40" s="91"/>
      <c r="R40" s="91"/>
      <c r="S40" s="91"/>
      <c r="T40" s="126"/>
      <c r="U40" s="126" t="str">
        <f t="shared" ca="1" si="4"/>
        <v>1.2</v>
      </c>
      <c r="V40" s="126">
        <f t="shared" ca="1" si="5"/>
        <v>4</v>
      </c>
      <c r="W40" s="126">
        <f t="shared" ca="1" si="6"/>
        <v>1</v>
      </c>
      <c r="X40" s="126">
        <f t="shared" ca="1" si="8"/>
        <v>12</v>
      </c>
    </row>
    <row r="41" spans="1:24" s="124" customFormat="1" ht="45" x14ac:dyDescent="0.25">
      <c r="A41" s="89">
        <v>35</v>
      </c>
      <c r="B41" s="90" t="str">
        <f t="shared" ca="1" si="0"/>
        <v>1.2.04b</v>
      </c>
      <c r="C41" s="91">
        <f t="shared" ca="1" si="1"/>
        <v>6</v>
      </c>
      <c r="D41" s="21"/>
      <c r="E41" s="220" t="str">
        <f t="shared" ca="1" si="2"/>
        <v>1.2.04b</v>
      </c>
      <c r="F41" s="98" t="str">
        <f t="shared" ca="1" si="3"/>
        <v>Relevant sources of threats (eg organised crime syndicates, state-sponsored organisations, extremist groups, hacktivists, insiders – or a combination of these)?</v>
      </c>
      <c r="G41" s="149" t="str">
        <f t="shared" ca="1" si="10"/>
        <v/>
      </c>
      <c r="H41" s="149" t="str">
        <f t="shared" ca="1" si="11"/>
        <v/>
      </c>
      <c r="I41" s="93" t="str">
        <f t="shared" ca="1" si="9"/>
        <v/>
      </c>
      <c r="J41" s="91"/>
      <c r="K41" s="91"/>
      <c r="L41" s="91"/>
      <c r="M41" s="91"/>
      <c r="N41" s="91"/>
      <c r="O41" s="91"/>
      <c r="P41" s="91"/>
      <c r="Q41" s="91"/>
      <c r="R41" s="91"/>
      <c r="S41" s="91"/>
      <c r="T41" s="126"/>
      <c r="U41" s="126" t="str">
        <f t="shared" ca="1" si="4"/>
        <v>1.2</v>
      </c>
      <c r="V41" s="126">
        <f t="shared" ca="1" si="5"/>
        <v>4</v>
      </c>
      <c r="W41" s="126">
        <f t="shared" ca="1" si="6"/>
        <v>1</v>
      </c>
      <c r="X41" s="126">
        <f t="shared" ca="1" si="8"/>
        <v>12</v>
      </c>
    </row>
    <row r="42" spans="1:24" s="124" customFormat="1" ht="30" x14ac:dyDescent="0.25">
      <c r="A42" s="89">
        <v>36</v>
      </c>
      <c r="B42" s="90" t="str">
        <f t="shared" ca="1" si="0"/>
        <v>1.2.04c</v>
      </c>
      <c r="C42" s="91">
        <f t="shared" ca="1" si="1"/>
        <v>6</v>
      </c>
      <c r="D42" s="21"/>
      <c r="E42" s="220" t="str">
        <f t="shared" ca="1" si="2"/>
        <v>1.2.04c</v>
      </c>
      <c r="F42" s="98" t="str">
        <f t="shared" ca="1" si="3"/>
        <v>Which cyber security threats are most likely to affect your critical information assets?</v>
      </c>
      <c r="G42" s="149" t="str">
        <f t="shared" ca="1" si="10"/>
        <v/>
      </c>
      <c r="H42" s="149" t="str">
        <f t="shared" ca="1" si="11"/>
        <v/>
      </c>
      <c r="I42" s="93" t="str">
        <f t="shared" ca="1" si="9"/>
        <v/>
      </c>
      <c r="J42" s="91"/>
      <c r="K42" s="91"/>
      <c r="L42" s="91"/>
      <c r="M42" s="91"/>
      <c r="N42" s="91"/>
      <c r="O42" s="91"/>
      <c r="P42" s="91"/>
      <c r="Q42" s="91"/>
      <c r="R42" s="91"/>
      <c r="S42" s="91"/>
      <c r="T42" s="126"/>
      <c r="U42" s="126" t="str">
        <f t="shared" ca="1" si="4"/>
        <v>1.2</v>
      </c>
      <c r="V42" s="126">
        <f t="shared" ca="1" si="5"/>
        <v>4</v>
      </c>
      <c r="W42" s="126">
        <f t="shared" ca="1" si="6"/>
        <v>1</v>
      </c>
      <c r="X42" s="126">
        <f t="shared" ca="1" si="8"/>
        <v>12</v>
      </c>
    </row>
    <row r="43" spans="1:24" s="124" customFormat="1" ht="30" x14ac:dyDescent="0.25">
      <c r="A43" s="89">
        <v>37</v>
      </c>
      <c r="B43" s="90" t="str">
        <f t="shared" ca="1" si="0"/>
        <v>1.2.04d</v>
      </c>
      <c r="C43" s="91">
        <f t="shared" ca="1" si="1"/>
        <v>6</v>
      </c>
      <c r="D43" s="21"/>
      <c r="E43" s="220" t="str">
        <f t="shared" ca="1" si="2"/>
        <v>1.2.04d</v>
      </c>
      <c r="F43" s="98" t="str">
        <f t="shared" ca="1" si="3"/>
        <v>Vulnerabilities to each particular cyber security threat (eg control weaknesses or special circumstances)?</v>
      </c>
      <c r="G43" s="149" t="str">
        <f t="shared" ca="1" si="10"/>
        <v/>
      </c>
      <c r="H43" s="149" t="str">
        <f t="shared" ca="1" si="11"/>
        <v/>
      </c>
      <c r="I43" s="93" t="str">
        <f t="shared" ca="1" si="9"/>
        <v/>
      </c>
      <c r="J43" s="91"/>
      <c r="K43" s="91"/>
      <c r="L43" s="91"/>
      <c r="M43" s="91"/>
      <c r="N43" s="91"/>
      <c r="O43" s="91"/>
      <c r="P43" s="91"/>
      <c r="Q43" s="91"/>
      <c r="R43" s="91"/>
      <c r="S43" s="91"/>
      <c r="T43" s="126"/>
      <c r="U43" s="126" t="str">
        <f t="shared" ca="1" si="4"/>
        <v>1.2</v>
      </c>
      <c r="V43" s="126">
        <f t="shared" ca="1" si="5"/>
        <v>3</v>
      </c>
      <c r="W43" s="126">
        <f t="shared" ca="1" si="6"/>
        <v>1</v>
      </c>
      <c r="X43" s="126">
        <f t="shared" ca="1" si="8"/>
        <v>9</v>
      </c>
    </row>
    <row r="44" spans="1:24" s="124" customFormat="1" ht="45" x14ac:dyDescent="0.25">
      <c r="A44" s="89">
        <v>38</v>
      </c>
      <c r="B44" s="90" t="str">
        <f t="shared" ca="1" si="0"/>
        <v>1.2.04e</v>
      </c>
      <c r="C44" s="91">
        <f t="shared" ca="1" si="1"/>
        <v>6</v>
      </c>
      <c r="D44" s="21"/>
      <c r="E44" s="220" t="str">
        <f t="shared" ca="1" si="2"/>
        <v>1.2.04e</v>
      </c>
      <c r="F44" s="98" t="str">
        <f t="shared" ca="1" si="3"/>
        <v>Possible threat vectors for attacks to exploit (eg Internet downloads, unauthorised USB sticks, misconfigured systems, inappropriate access, or collusion)?</v>
      </c>
      <c r="G44" s="149" t="str">
        <f t="shared" ca="1" si="10"/>
        <v/>
      </c>
      <c r="H44" s="149" t="str">
        <f t="shared" ca="1" si="11"/>
        <v/>
      </c>
      <c r="I44" s="93" t="str">
        <f t="shared" ca="1" si="9"/>
        <v/>
      </c>
      <c r="J44" s="91"/>
      <c r="K44" s="91"/>
      <c r="L44" s="91"/>
      <c r="M44" s="91"/>
      <c r="N44" s="91"/>
      <c r="O44" s="91"/>
      <c r="P44" s="91"/>
      <c r="Q44" s="91"/>
      <c r="R44" s="91"/>
      <c r="S44" s="91"/>
      <c r="T44" s="126"/>
      <c r="U44" s="126" t="str">
        <f t="shared" ca="1" si="4"/>
        <v>1.2</v>
      </c>
      <c r="V44" s="126">
        <f t="shared" ca="1" si="5"/>
        <v>4</v>
      </c>
      <c r="W44" s="126">
        <f t="shared" ca="1" si="6"/>
        <v>1</v>
      </c>
      <c r="X44" s="126">
        <f t="shared" ca="1" si="8"/>
        <v>12</v>
      </c>
    </row>
    <row r="45" spans="1:24" s="124" customFormat="1" ht="30" customHeight="1" x14ac:dyDescent="0.25">
      <c r="A45" s="89">
        <v>39</v>
      </c>
      <c r="B45" s="90" t="str">
        <f t="shared" ca="1" si="0"/>
        <v>1.2.04f</v>
      </c>
      <c r="C45" s="91">
        <f t="shared" ca="1" si="1"/>
        <v>6</v>
      </c>
      <c r="D45" s="21"/>
      <c r="E45" s="220" t="str">
        <f t="shared" ca="1" si="2"/>
        <v>1.2.04f</v>
      </c>
      <c r="F45" s="98" t="str">
        <f t="shared" ca="1" si="3"/>
        <v>The technical infrastructure that supports your critical assets?</v>
      </c>
      <c r="G45" s="149" t="str">
        <f t="shared" ca="1" si="10"/>
        <v/>
      </c>
      <c r="H45" s="149" t="str">
        <f t="shared" ca="1" si="11"/>
        <v/>
      </c>
      <c r="I45" s="93" t="str">
        <f t="shared" ca="1" si="9"/>
        <v/>
      </c>
      <c r="J45" s="91"/>
      <c r="K45" s="91"/>
      <c r="L45" s="91"/>
      <c r="M45" s="91"/>
      <c r="N45" s="91"/>
      <c r="O45" s="91"/>
      <c r="P45" s="91"/>
      <c r="Q45" s="91"/>
      <c r="R45" s="91"/>
      <c r="S45" s="91"/>
      <c r="T45" s="126"/>
      <c r="U45" s="126" t="str">
        <f t="shared" ca="1" si="4"/>
        <v>1.2</v>
      </c>
      <c r="V45" s="126">
        <f t="shared" ca="1" si="5"/>
        <v>3</v>
      </c>
      <c r="W45" s="126">
        <f t="shared" ca="1" si="6"/>
        <v>1</v>
      </c>
      <c r="X45" s="126">
        <f t="shared" ca="1" si="8"/>
        <v>9</v>
      </c>
    </row>
    <row r="46" spans="1:24" s="124" customFormat="1" ht="30" customHeight="1" x14ac:dyDescent="0.25">
      <c r="A46" s="89">
        <v>40</v>
      </c>
      <c r="B46" s="90" t="str">
        <f t="shared" ca="1" si="0"/>
        <v>1.2.05</v>
      </c>
      <c r="C46" s="91">
        <f t="shared" ca="1" si="1"/>
        <v>4</v>
      </c>
      <c r="D46" s="21"/>
      <c r="E46" s="220" t="str">
        <f t="shared" ca="1" si="2"/>
        <v>1.2.05</v>
      </c>
      <c r="F46" s="93" t="str">
        <f t="shared" ca="1" si="3"/>
        <v>Does your cyber security threat analysis address all stages of a cyber security attack, including:</v>
      </c>
      <c r="G46" s="149"/>
      <c r="H46" s="149"/>
      <c r="I46" s="93" t="str">
        <f t="shared" ca="1" si="9"/>
        <v/>
      </c>
      <c r="J46" s="91"/>
      <c r="K46" s="91"/>
      <c r="L46" s="91"/>
      <c r="M46" s="91"/>
      <c r="N46" s="91"/>
      <c r="O46" s="91"/>
      <c r="P46" s="91"/>
      <c r="Q46" s="91"/>
      <c r="R46" s="91"/>
      <c r="S46" s="91"/>
      <c r="T46" s="126"/>
      <c r="U46" s="126" t="str">
        <f t="shared" ca="1" si="4"/>
        <v/>
      </c>
      <c r="V46" s="126" t="str">
        <f t="shared" ca="1" si="5"/>
        <v>N/A</v>
      </c>
      <c r="W46" s="126">
        <f t="shared" ca="1" si="6"/>
        <v>1</v>
      </c>
      <c r="X46" s="126" t="e">
        <f t="shared" ca="1" si="8"/>
        <v>#VALUE!</v>
      </c>
    </row>
    <row r="47" spans="1:24" s="124" customFormat="1" ht="30" x14ac:dyDescent="0.25">
      <c r="A47" s="89">
        <v>41</v>
      </c>
      <c r="B47" s="90" t="str">
        <f t="shared" ca="1" si="0"/>
        <v>1.2.05a</v>
      </c>
      <c r="C47" s="91">
        <f t="shared" ca="1" si="1"/>
        <v>6</v>
      </c>
      <c r="D47" s="21"/>
      <c r="E47" s="220" t="str">
        <f t="shared" ca="1" si="2"/>
        <v>1.2.05a</v>
      </c>
      <c r="F47" s="98" t="str">
        <f t="shared" ca="1" si="3"/>
        <v>Reconnaissance (gaining information about a target individual or organisation for use in a future cyber-attack)?</v>
      </c>
      <c r="G47" s="149" t="str">
        <f ca="1">VLOOKUP(E47,Assessment_1_Reference_1,24,FALSE)</f>
        <v/>
      </c>
      <c r="H47" s="149" t="str">
        <f ca="1">VLOOKUP(E47,Assessment_1_Reference_1,5,FALSE)</f>
        <v/>
      </c>
      <c r="I47" s="93" t="str">
        <f t="shared" ca="1" si="9"/>
        <v/>
      </c>
      <c r="J47" s="91"/>
      <c r="K47" s="91"/>
      <c r="L47" s="91"/>
      <c r="M47" s="91"/>
      <c r="N47" s="91"/>
      <c r="O47" s="91"/>
      <c r="P47" s="91"/>
      <c r="Q47" s="91"/>
      <c r="R47" s="91"/>
      <c r="S47" s="91"/>
      <c r="T47" s="126"/>
      <c r="U47" s="126" t="str">
        <f t="shared" ca="1" si="4"/>
        <v>1.2</v>
      </c>
      <c r="V47" s="126">
        <f t="shared" ca="1" si="5"/>
        <v>5</v>
      </c>
      <c r="W47" s="126">
        <f t="shared" ca="1" si="6"/>
        <v>1</v>
      </c>
      <c r="X47" s="126">
        <f t="shared" ca="1" si="8"/>
        <v>15</v>
      </c>
    </row>
    <row r="48" spans="1:24" s="124" customFormat="1" ht="30" customHeight="1" x14ac:dyDescent="0.25">
      <c r="A48" s="89">
        <v>42</v>
      </c>
      <c r="B48" s="90" t="str">
        <f t="shared" ca="1" si="0"/>
        <v>1.2.05b</v>
      </c>
      <c r="C48" s="91">
        <f t="shared" ca="1" si="1"/>
        <v>6</v>
      </c>
      <c r="D48" s="21"/>
      <c r="E48" s="220" t="str">
        <f t="shared" ca="1" si="2"/>
        <v>1.2.05b</v>
      </c>
      <c r="F48" s="98" t="str">
        <f t="shared" ca="1" si="3"/>
        <v>Disruption (eg to a business, system or service)?</v>
      </c>
      <c r="G48" s="149" t="str">
        <f ca="1">VLOOKUP(E48,Assessment_1_Reference_1,24,FALSE)</f>
        <v/>
      </c>
      <c r="H48" s="149" t="str">
        <f ca="1">VLOOKUP(E48,Assessment_1_Reference_1,5,FALSE)</f>
        <v/>
      </c>
      <c r="I48" s="93" t="str">
        <f t="shared" ca="1" si="9"/>
        <v/>
      </c>
      <c r="J48" s="91"/>
      <c r="K48" s="91"/>
      <c r="L48" s="91"/>
      <c r="M48" s="91"/>
      <c r="N48" s="91"/>
      <c r="O48" s="91"/>
      <c r="P48" s="91"/>
      <c r="Q48" s="91"/>
      <c r="R48" s="91"/>
      <c r="S48" s="91"/>
      <c r="T48" s="126"/>
      <c r="U48" s="126" t="str">
        <f t="shared" ca="1" si="4"/>
        <v>1.2</v>
      </c>
      <c r="V48" s="126">
        <f t="shared" ca="1" si="5"/>
        <v>2</v>
      </c>
      <c r="W48" s="126">
        <f t="shared" ca="1" si="6"/>
        <v>1</v>
      </c>
      <c r="X48" s="126">
        <f t="shared" ca="1" si="8"/>
        <v>6</v>
      </c>
    </row>
    <row r="49" spans="1:24" s="124" customFormat="1" ht="30" x14ac:dyDescent="0.25">
      <c r="A49" s="89">
        <v>43</v>
      </c>
      <c r="B49" s="90" t="str">
        <f t="shared" ca="1" si="0"/>
        <v>1.2.05c</v>
      </c>
      <c r="C49" s="91">
        <f t="shared" ca="1" si="1"/>
        <v>6</v>
      </c>
      <c r="D49" s="21"/>
      <c r="E49" s="220" t="str">
        <f t="shared" ca="1" si="2"/>
        <v>1.2.05c</v>
      </c>
      <c r="F49" s="98" t="str">
        <f t="shared" ca="1" si="3"/>
        <v>Extraction (eg obtaining money, sensitive information or user credentials from the target)?</v>
      </c>
      <c r="G49" s="149" t="str">
        <f ca="1">VLOOKUP(E49,Assessment_1_Reference_1,24,FALSE)</f>
        <v/>
      </c>
      <c r="H49" s="149" t="str">
        <f ca="1">VLOOKUP(E49,Assessment_1_Reference_1,5,FALSE)</f>
        <v/>
      </c>
      <c r="I49" s="93" t="str">
        <f t="shared" ca="1" si="9"/>
        <v/>
      </c>
      <c r="J49" s="91"/>
      <c r="K49" s="91"/>
      <c r="L49" s="91"/>
      <c r="M49" s="91"/>
      <c r="N49" s="91"/>
      <c r="O49" s="91"/>
      <c r="P49" s="91"/>
      <c r="Q49" s="91"/>
      <c r="R49" s="91"/>
      <c r="S49" s="91"/>
      <c r="T49" s="126"/>
      <c r="U49" s="126" t="str">
        <f t="shared" ca="1" si="4"/>
        <v>1.2</v>
      </c>
      <c r="V49" s="126">
        <f t="shared" ca="1" si="5"/>
        <v>3</v>
      </c>
      <c r="W49" s="126">
        <f t="shared" ca="1" si="6"/>
        <v>1</v>
      </c>
      <c r="X49" s="126">
        <f t="shared" ca="1" si="8"/>
        <v>9</v>
      </c>
    </row>
    <row r="50" spans="1:24" s="124" customFormat="1" ht="30" customHeight="1" x14ac:dyDescent="0.25">
      <c r="A50" s="89">
        <v>44</v>
      </c>
      <c r="B50" s="90" t="str">
        <f t="shared" ca="1" si="0"/>
        <v>1.2.05d</v>
      </c>
      <c r="C50" s="91">
        <f t="shared" ca="1" si="1"/>
        <v>6</v>
      </c>
      <c r="D50" s="21"/>
      <c r="E50" s="220" t="str">
        <f t="shared" ca="1" si="2"/>
        <v>1.2.05d</v>
      </c>
      <c r="F50" s="98" t="str">
        <f t="shared" ca="1" si="3"/>
        <v>Manipulation (eg adding, changing or deleting key information)?</v>
      </c>
      <c r="G50" s="149" t="str">
        <f ca="1">VLOOKUP(E50,Assessment_1_Reference_1,24,FALSE)</f>
        <v/>
      </c>
      <c r="H50" s="149" t="str">
        <f ca="1">VLOOKUP(E50,Assessment_1_Reference_1,5,FALSE)</f>
        <v/>
      </c>
      <c r="I50" s="93" t="str">
        <f t="shared" ca="1" si="9"/>
        <v/>
      </c>
      <c r="J50" s="91"/>
      <c r="K50" s="91"/>
      <c r="L50" s="91"/>
      <c r="M50" s="91"/>
      <c r="N50" s="91"/>
      <c r="O50" s="91"/>
      <c r="P50" s="91"/>
      <c r="Q50" s="91"/>
      <c r="R50" s="91"/>
      <c r="S50" s="91"/>
      <c r="T50" s="126"/>
      <c r="U50" s="126" t="str">
        <f t="shared" ca="1" si="4"/>
        <v>1.2</v>
      </c>
      <c r="V50" s="126">
        <f t="shared" ca="1" si="5"/>
        <v>3</v>
      </c>
      <c r="W50" s="126">
        <f t="shared" ca="1" si="6"/>
        <v>1</v>
      </c>
      <c r="X50" s="126">
        <f t="shared" ca="1" si="8"/>
        <v>9</v>
      </c>
    </row>
    <row r="51" spans="1:24" s="124" customFormat="1" ht="30" customHeight="1" x14ac:dyDescent="0.25">
      <c r="A51" s="89">
        <v>45</v>
      </c>
      <c r="B51" s="90" t="str">
        <f t="shared" ca="1" si="0"/>
        <v>1.2.06</v>
      </c>
      <c r="C51" s="91">
        <f t="shared" ca="1" si="1"/>
        <v>4</v>
      </c>
      <c r="D51" s="21"/>
      <c r="E51" s="220" t="str">
        <f t="shared" ca="1" si="2"/>
        <v>1.2.06</v>
      </c>
      <c r="F51" s="93" t="str">
        <f t="shared" ca="1" si="3"/>
        <v>Does your cyber security threat analysis cover:</v>
      </c>
      <c r="G51" s="149"/>
      <c r="H51" s="149"/>
      <c r="I51" s="93" t="str">
        <f t="shared" ca="1" si="9"/>
        <v/>
      </c>
      <c r="J51" s="91"/>
      <c r="K51" s="91"/>
      <c r="L51" s="91"/>
      <c r="M51" s="91"/>
      <c r="N51" s="91"/>
      <c r="O51" s="91"/>
      <c r="P51" s="91"/>
      <c r="Q51" s="91"/>
      <c r="R51" s="91"/>
      <c r="S51" s="91"/>
      <c r="T51" s="126"/>
      <c r="U51" s="126" t="str">
        <f t="shared" ca="1" si="4"/>
        <v/>
      </c>
      <c r="V51" s="126" t="str">
        <f t="shared" ca="1" si="5"/>
        <v>N/A</v>
      </c>
      <c r="W51" s="126">
        <f t="shared" ca="1" si="6"/>
        <v>1</v>
      </c>
      <c r="X51" s="126" t="e">
        <f t="shared" ca="1" si="8"/>
        <v>#VALUE!</v>
      </c>
    </row>
    <row r="52" spans="1:24" s="124" customFormat="1" ht="30" x14ac:dyDescent="0.25">
      <c r="A52" s="89">
        <v>46</v>
      </c>
      <c r="B52" s="90" t="str">
        <f t="shared" ca="1" si="0"/>
        <v>1.2.06a</v>
      </c>
      <c r="C52" s="91">
        <f t="shared" ca="1" si="1"/>
        <v>6</v>
      </c>
      <c r="D52" s="21"/>
      <c r="E52" s="220" t="str">
        <f t="shared" ca="1" si="2"/>
        <v>1.2.06a</v>
      </c>
      <c r="F52" s="98" t="str">
        <f t="shared" ca="1" si="3"/>
        <v>The ‘attacker kill chain’ (ie reconnaissance, weaponize, deliver, exploit, install, command &amp; control and act on objectives)?</v>
      </c>
      <c r="G52" s="149" t="str">
        <f ca="1">VLOOKUP(E52,Assessment_1_Reference_1,24,FALSE)</f>
        <v/>
      </c>
      <c r="H52" s="149" t="str">
        <f ca="1">VLOOKUP(E52,Assessment_1_Reference_1,5,FALSE)</f>
        <v/>
      </c>
      <c r="I52" s="93" t="str">
        <f t="shared" ca="1" si="9"/>
        <v/>
      </c>
      <c r="J52" s="91"/>
      <c r="K52" s="91"/>
      <c r="L52" s="91"/>
      <c r="M52" s="91"/>
      <c r="N52" s="91"/>
      <c r="O52" s="91"/>
      <c r="P52" s="91"/>
      <c r="Q52" s="91"/>
      <c r="R52" s="91"/>
      <c r="S52" s="91"/>
      <c r="T52" s="126"/>
      <c r="U52" s="126" t="str">
        <f t="shared" ca="1" si="4"/>
        <v>1.2</v>
      </c>
      <c r="V52" s="126">
        <f t="shared" ca="1" si="5"/>
        <v>5</v>
      </c>
      <c r="W52" s="126">
        <f t="shared" ca="1" si="6"/>
        <v>1</v>
      </c>
      <c r="X52" s="126">
        <f t="shared" ca="1" si="8"/>
        <v>15</v>
      </c>
    </row>
    <row r="53" spans="1:24" s="124" customFormat="1" ht="30" customHeight="1" x14ac:dyDescent="0.25">
      <c r="A53" s="89">
        <v>47</v>
      </c>
      <c r="B53" s="90" t="str">
        <f t="shared" ca="1" si="0"/>
        <v>1.2.06b</v>
      </c>
      <c r="C53" s="91">
        <f t="shared" ca="1" si="1"/>
        <v>6</v>
      </c>
      <c r="D53" s="21"/>
      <c r="E53" s="220" t="str">
        <f t="shared" ca="1" si="2"/>
        <v>1.2.06b</v>
      </c>
      <c r="F53" s="98" t="str">
        <f t="shared" ca="1" si="3"/>
        <v>Both the attacker and defender aspects of an attack?</v>
      </c>
      <c r="G53" s="149" t="str">
        <f ca="1">VLOOKUP(E53,Assessment_1_Reference_1,24,FALSE)</f>
        <v/>
      </c>
      <c r="H53" s="149" t="str">
        <f ca="1">VLOOKUP(E53,Assessment_1_Reference_1,5,FALSE)</f>
        <v/>
      </c>
      <c r="I53" s="93" t="str">
        <f t="shared" ca="1" si="9"/>
        <v/>
      </c>
      <c r="J53" s="91"/>
      <c r="K53" s="91"/>
      <c r="L53" s="91"/>
      <c r="M53" s="91"/>
      <c r="N53" s="91"/>
      <c r="O53" s="91"/>
      <c r="P53" s="91"/>
      <c r="Q53" s="91"/>
      <c r="R53" s="91"/>
      <c r="S53" s="91"/>
      <c r="T53" s="126"/>
      <c r="U53" s="126" t="str">
        <f t="shared" ca="1" si="4"/>
        <v>1.2</v>
      </c>
      <c r="V53" s="126">
        <f t="shared" ca="1" si="5"/>
        <v>5</v>
      </c>
      <c r="W53" s="126">
        <f t="shared" ca="1" si="6"/>
        <v>1</v>
      </c>
      <c r="X53" s="126">
        <f t="shared" ca="1" si="8"/>
        <v>15</v>
      </c>
    </row>
    <row r="54" spans="1:24" s="124" customFormat="1" ht="30" customHeight="1" x14ac:dyDescent="0.25">
      <c r="A54" s="89">
        <v>48</v>
      </c>
      <c r="B54" s="90" t="str">
        <f t="shared" ca="1" si="0"/>
        <v>1.2.07</v>
      </c>
      <c r="C54" s="91">
        <f t="shared" ca="1" si="1"/>
        <v>4</v>
      </c>
      <c r="D54" s="21"/>
      <c r="E54" s="220" t="str">
        <f t="shared" ca="1" si="2"/>
        <v>1.2.07</v>
      </c>
      <c r="F54" s="93" t="str">
        <f t="shared" ca="1" si="3"/>
        <v>Do you put your cyber security threat analysis into context, based on a solid understanding of:</v>
      </c>
      <c r="G54" s="149"/>
      <c r="H54" s="149"/>
      <c r="I54" s="93" t="str">
        <f t="shared" ca="1" si="9"/>
        <v/>
      </c>
      <c r="J54" s="91"/>
      <c r="K54" s="91"/>
      <c r="L54" s="91"/>
      <c r="M54" s="91"/>
      <c r="N54" s="91"/>
      <c r="O54" s="91"/>
      <c r="P54" s="91"/>
      <c r="Q54" s="91"/>
      <c r="R54" s="91"/>
      <c r="S54" s="91"/>
      <c r="T54" s="126"/>
      <c r="U54" s="126" t="str">
        <f t="shared" ca="1" si="4"/>
        <v/>
      </c>
      <c r="V54" s="126" t="str">
        <f t="shared" ca="1" si="5"/>
        <v>N/A</v>
      </c>
      <c r="W54" s="126">
        <f t="shared" ca="1" si="6"/>
        <v>1</v>
      </c>
      <c r="X54" s="126" t="e">
        <f t="shared" ca="1" si="8"/>
        <v>#VALUE!</v>
      </c>
    </row>
    <row r="55" spans="1:24" s="124" customFormat="1" ht="30" x14ac:dyDescent="0.25">
      <c r="A55" s="89">
        <v>49</v>
      </c>
      <c r="B55" s="90" t="str">
        <f t="shared" ca="1" si="0"/>
        <v>1.2.07a</v>
      </c>
      <c r="C55" s="91">
        <f t="shared" ca="1" si="1"/>
        <v>6</v>
      </c>
      <c r="D55" s="21"/>
      <c r="E55" s="220" t="str">
        <f t="shared" ca="1" si="2"/>
        <v>1.2.07a</v>
      </c>
      <c r="F55" s="98" t="str">
        <f t="shared" ca="1" si="3"/>
        <v>The nature of your business, business strategy, business processes and risk appetite?</v>
      </c>
      <c r="G55" s="149" t="str">
        <f ca="1">VLOOKUP(E55,Assessment_1_Reference_1,24,FALSE)</f>
        <v/>
      </c>
      <c r="H55" s="149" t="str">
        <f ca="1">VLOOKUP(E55,Assessment_1_Reference_1,5,FALSE)</f>
        <v/>
      </c>
      <c r="I55" s="93" t="str">
        <f t="shared" ca="1" si="9"/>
        <v/>
      </c>
      <c r="J55" s="91"/>
      <c r="K55" s="91"/>
      <c r="L55" s="91"/>
      <c r="M55" s="91"/>
      <c r="N55" s="91"/>
      <c r="O55" s="91"/>
      <c r="P55" s="91"/>
      <c r="Q55" s="91"/>
      <c r="R55" s="91"/>
      <c r="S55" s="91"/>
      <c r="T55" s="126"/>
      <c r="U55" s="126" t="str">
        <f t="shared" ca="1" si="4"/>
        <v>1.2</v>
      </c>
      <c r="V55" s="126">
        <f t="shared" ca="1" si="5"/>
        <v>5</v>
      </c>
      <c r="W55" s="126">
        <f t="shared" ca="1" si="6"/>
        <v>1</v>
      </c>
      <c r="X55" s="126">
        <f t="shared" ca="1" si="8"/>
        <v>15</v>
      </c>
    </row>
    <row r="56" spans="1:24" s="124" customFormat="1" ht="45" x14ac:dyDescent="0.25">
      <c r="A56" s="89">
        <v>50</v>
      </c>
      <c r="B56" s="90" t="str">
        <f t="shared" ca="1" si="0"/>
        <v>1.2.07b</v>
      </c>
      <c r="C56" s="91">
        <f t="shared" ca="1" si="1"/>
        <v>6</v>
      </c>
      <c r="D56" s="21"/>
      <c r="E56" s="220" t="str">
        <f t="shared" ca="1" si="2"/>
        <v>1.2.07b</v>
      </c>
      <c r="F56" s="98" t="str">
        <f t="shared" ca="1" si="3"/>
        <v>Key dependencies your organisation has; for example on people, technology, suppliers, partners and the environment in which you operate?</v>
      </c>
      <c r="G56" s="149" t="str">
        <f ca="1">VLOOKUP(E56,Assessment_1_Reference_1,24,FALSE)</f>
        <v/>
      </c>
      <c r="H56" s="149" t="str">
        <f ca="1">VLOOKUP(E56,Assessment_1_Reference_1,5,FALSE)</f>
        <v/>
      </c>
      <c r="I56" s="93" t="str">
        <f t="shared" ca="1" si="9"/>
        <v/>
      </c>
      <c r="J56" s="91"/>
      <c r="K56" s="91"/>
      <c r="L56" s="91"/>
      <c r="M56" s="91"/>
      <c r="N56" s="91"/>
      <c r="O56" s="91"/>
      <c r="P56" s="91"/>
      <c r="Q56" s="91"/>
      <c r="R56" s="91"/>
      <c r="S56" s="91"/>
      <c r="T56" s="126"/>
      <c r="U56" s="126" t="str">
        <f t="shared" ca="1" si="4"/>
        <v>1.2</v>
      </c>
      <c r="V56" s="126">
        <f t="shared" ca="1" si="5"/>
        <v>5</v>
      </c>
      <c r="W56" s="126">
        <f t="shared" ca="1" si="6"/>
        <v>1</v>
      </c>
      <c r="X56" s="126">
        <f t="shared" ca="1" si="8"/>
        <v>15</v>
      </c>
    </row>
    <row r="57" spans="1:24" s="124" customFormat="1" ht="45" x14ac:dyDescent="0.25">
      <c r="A57" s="89">
        <v>51</v>
      </c>
      <c r="B57" s="90" t="str">
        <f t="shared" ca="1" si="0"/>
        <v>1.2.07c</v>
      </c>
      <c r="C57" s="91">
        <f t="shared" ca="1" si="1"/>
        <v>6</v>
      </c>
      <c r="D57" s="21"/>
      <c r="E57" s="220" t="str">
        <f t="shared" ca="1" si="2"/>
        <v>1.2.07c</v>
      </c>
      <c r="F57" s="98" t="str">
        <f t="shared" ca="1" si="3"/>
        <v>The assets which are most likely to be targeted, such as infrastructure, money, intellectual property or people – and the computer systems that support them?</v>
      </c>
      <c r="G57" s="149" t="str">
        <f ca="1">VLOOKUP(E57,Assessment_1_Reference_1,24,FALSE)</f>
        <v/>
      </c>
      <c r="H57" s="149" t="str">
        <f ca="1">VLOOKUP(E57,Assessment_1_Reference_1,5,FALSE)</f>
        <v/>
      </c>
      <c r="I57" s="93" t="str">
        <f t="shared" ca="1" si="9"/>
        <v/>
      </c>
      <c r="J57" s="91"/>
      <c r="K57" s="91"/>
      <c r="L57" s="91"/>
      <c r="M57" s="91"/>
      <c r="N57" s="91"/>
      <c r="O57" s="91"/>
      <c r="P57" s="91"/>
      <c r="Q57" s="91"/>
      <c r="R57" s="91"/>
      <c r="S57" s="91"/>
      <c r="T57" s="126"/>
      <c r="U57" s="126" t="str">
        <f t="shared" ca="1" si="4"/>
        <v>1.2</v>
      </c>
      <c r="V57" s="126">
        <f t="shared" ca="1" si="5"/>
        <v>5</v>
      </c>
      <c r="W57" s="126">
        <f t="shared" ca="1" si="6"/>
        <v>1</v>
      </c>
      <c r="X57" s="126">
        <f t="shared" ca="1" si="8"/>
        <v>15</v>
      </c>
    </row>
    <row r="58" spans="1:24" s="124" customFormat="1" ht="30" x14ac:dyDescent="0.25">
      <c r="A58" s="89">
        <v>52</v>
      </c>
      <c r="B58" s="90" t="str">
        <f t="shared" ca="1" si="0"/>
        <v>1.2.08</v>
      </c>
      <c r="C58" s="91">
        <f t="shared" ca="1" si="1"/>
        <v>5</v>
      </c>
      <c r="D58" s="21"/>
      <c r="E58" s="220" t="str">
        <f t="shared" ca="1" si="2"/>
        <v>1.2.08</v>
      </c>
      <c r="F58" s="93" t="str">
        <f t="shared" ca="1" si="3"/>
        <v>Does your threat analysis include information from cyber security threat intelligence sources?</v>
      </c>
      <c r="G58" s="149" t="str">
        <f ca="1">VLOOKUP(E58,Assessment_1_Reference_1,24,FALSE)</f>
        <v/>
      </c>
      <c r="H58" s="149" t="str">
        <f ca="1">VLOOKUP(E58,Assessment_1_Reference_1,5,FALSE)</f>
        <v/>
      </c>
      <c r="I58" s="93" t="str">
        <f t="shared" ca="1" si="9"/>
        <v/>
      </c>
      <c r="J58" s="91"/>
      <c r="K58" s="91"/>
      <c r="L58" s="91"/>
      <c r="M58" s="91"/>
      <c r="N58" s="91"/>
      <c r="O58" s="91"/>
      <c r="P58" s="91"/>
      <c r="Q58" s="91"/>
      <c r="R58" s="91"/>
      <c r="S58" s="91"/>
      <c r="T58" s="126"/>
      <c r="U58" s="126" t="str">
        <f t="shared" ca="1" si="4"/>
        <v>1.2</v>
      </c>
      <c r="V58" s="126">
        <f t="shared" ca="1" si="5"/>
        <v>4</v>
      </c>
      <c r="W58" s="126">
        <f t="shared" ca="1" si="6"/>
        <v>1</v>
      </c>
      <c r="X58" s="126">
        <f t="shared" ca="1" si="8"/>
        <v>12</v>
      </c>
    </row>
    <row r="59" spans="1:24" s="124" customFormat="1" ht="30" customHeight="1" x14ac:dyDescent="0.25">
      <c r="A59" s="89">
        <v>53</v>
      </c>
      <c r="B59" s="90" t="str">
        <f t="shared" ca="1" si="0"/>
        <v>1.2.09</v>
      </c>
      <c r="C59" s="91">
        <f t="shared" ca="1" si="1"/>
        <v>4</v>
      </c>
      <c r="D59" s="21"/>
      <c r="E59" s="220" t="str">
        <f t="shared" ca="1" si="2"/>
        <v>1.2.09</v>
      </c>
      <c r="F59" s="93" t="str">
        <f t="shared" ca="1" si="3"/>
        <v>Do your cyber security threat intelligence sources include information:</v>
      </c>
      <c r="G59" s="149"/>
      <c r="H59" s="149"/>
      <c r="I59" s="93" t="str">
        <f t="shared" ca="1" si="9"/>
        <v/>
      </c>
      <c r="J59" s="91"/>
      <c r="K59" s="91"/>
      <c r="L59" s="91"/>
      <c r="M59" s="91"/>
      <c r="N59" s="91"/>
      <c r="O59" s="91"/>
      <c r="P59" s="91"/>
      <c r="Q59" s="91"/>
      <c r="R59" s="91"/>
      <c r="S59" s="91"/>
      <c r="T59" s="126"/>
      <c r="U59" s="126" t="str">
        <f t="shared" ca="1" si="4"/>
        <v/>
      </c>
      <c r="V59" s="126" t="str">
        <f t="shared" ca="1" si="5"/>
        <v>N/A</v>
      </c>
      <c r="W59" s="126">
        <f t="shared" ca="1" si="6"/>
        <v>1</v>
      </c>
      <c r="X59" s="126" t="e">
        <f t="shared" ca="1" si="8"/>
        <v>#VALUE!</v>
      </c>
    </row>
    <row r="60" spans="1:24" s="124" customFormat="1" ht="30" customHeight="1" x14ac:dyDescent="0.25">
      <c r="A60" s="89">
        <v>54</v>
      </c>
      <c r="B60" s="90" t="str">
        <f t="shared" ca="1" si="0"/>
        <v>1.2.09a</v>
      </c>
      <c r="C60" s="91">
        <f t="shared" ca="1" si="1"/>
        <v>6</v>
      </c>
      <c r="D60" s="21"/>
      <c r="E60" s="220" t="str">
        <f t="shared" ca="1" si="2"/>
        <v>1.2.09a</v>
      </c>
      <c r="F60" s="98" t="str">
        <f t="shared" ca="1" si="3"/>
        <v>You have specially compiled in your own organisation?</v>
      </c>
      <c r="G60" s="149" t="str">
        <f ca="1">VLOOKUP(E60,Assessment_1_Reference_1,24,FALSE)</f>
        <v/>
      </c>
      <c r="H60" s="149" t="str">
        <f ca="1">VLOOKUP(E60,Assessment_1_Reference_1,5,FALSE)</f>
        <v/>
      </c>
      <c r="I60" s="93" t="str">
        <f t="shared" ca="1" si="9"/>
        <v/>
      </c>
      <c r="J60" s="91"/>
      <c r="K60" s="91"/>
      <c r="L60" s="91"/>
      <c r="M60" s="91"/>
      <c r="N60" s="91"/>
      <c r="O60" s="91"/>
      <c r="P60" s="91"/>
      <c r="Q60" s="91"/>
      <c r="R60" s="91"/>
      <c r="S60" s="91"/>
      <c r="T60" s="126"/>
      <c r="U60" s="126" t="str">
        <f t="shared" ca="1" si="4"/>
        <v>1.2</v>
      </c>
      <c r="V60" s="126">
        <f t="shared" ca="1" si="5"/>
        <v>4</v>
      </c>
      <c r="W60" s="126">
        <f t="shared" ca="1" si="6"/>
        <v>1</v>
      </c>
      <c r="X60" s="126">
        <f t="shared" ca="1" si="8"/>
        <v>12</v>
      </c>
    </row>
    <row r="61" spans="1:24" s="124" customFormat="1" ht="30" x14ac:dyDescent="0.25">
      <c r="A61" s="89">
        <v>55</v>
      </c>
      <c r="B61" s="90" t="str">
        <f t="shared" ca="1" si="0"/>
        <v>1.2.09b</v>
      </c>
      <c r="C61" s="91">
        <f t="shared" ca="1" si="1"/>
        <v>6</v>
      </c>
      <c r="D61" s="21"/>
      <c r="E61" s="220" t="str">
        <f t="shared" ca="1" si="2"/>
        <v>1.2.09b</v>
      </c>
      <c r="F61" s="98" t="str">
        <f t="shared" ca="1" si="3"/>
        <v>Obtained from the government, collaborative groups, competitors or CERTs and vendors)?</v>
      </c>
      <c r="G61" s="149" t="str">
        <f ca="1">VLOOKUP(E61,Assessment_1_Reference_1,24,FALSE)</f>
        <v/>
      </c>
      <c r="H61" s="149" t="str">
        <f ca="1">VLOOKUP(E61,Assessment_1_Reference_1,5,FALSE)</f>
        <v/>
      </c>
      <c r="I61" s="93" t="str">
        <f t="shared" ca="1" si="9"/>
        <v/>
      </c>
      <c r="J61" s="91"/>
      <c r="K61" s="91"/>
      <c r="L61" s="91"/>
      <c r="M61" s="91"/>
      <c r="N61" s="91"/>
      <c r="O61" s="91"/>
      <c r="P61" s="91"/>
      <c r="Q61" s="91"/>
      <c r="R61" s="91"/>
      <c r="S61" s="91"/>
      <c r="T61" s="126"/>
      <c r="U61" s="126" t="str">
        <f t="shared" ca="1" si="4"/>
        <v>1.2</v>
      </c>
      <c r="V61" s="126">
        <f t="shared" ca="1" si="5"/>
        <v>4</v>
      </c>
      <c r="W61" s="126">
        <f t="shared" ca="1" si="6"/>
        <v>1</v>
      </c>
      <c r="X61" s="126">
        <f t="shared" ca="1" si="8"/>
        <v>12</v>
      </c>
    </row>
    <row r="62" spans="1:24" s="124" customFormat="1" ht="30" customHeight="1" x14ac:dyDescent="0.25">
      <c r="A62" s="89">
        <v>56</v>
      </c>
      <c r="B62" s="90" t="str">
        <f t="shared" ca="1" si="0"/>
        <v>1.2.09c</v>
      </c>
      <c r="C62" s="91">
        <f t="shared" ca="1" si="1"/>
        <v>6</v>
      </c>
      <c r="D62" s="21"/>
      <c r="E62" s="220" t="str">
        <f t="shared" ca="1" si="2"/>
        <v>1.2.09c</v>
      </c>
      <c r="F62" s="98" t="str">
        <f t="shared" ca="1" si="3"/>
        <v>Purchased from reputable vendors?</v>
      </c>
      <c r="G62" s="149" t="str">
        <f ca="1">VLOOKUP(E62,Assessment_1_Reference_1,24,FALSE)</f>
        <v/>
      </c>
      <c r="H62" s="149" t="str">
        <f ca="1">VLOOKUP(E62,Assessment_1_Reference_1,5,FALSE)</f>
        <v/>
      </c>
      <c r="I62" s="93" t="str">
        <f t="shared" ca="1" si="9"/>
        <v/>
      </c>
      <c r="J62" s="91"/>
      <c r="K62" s="91"/>
      <c r="L62" s="91"/>
      <c r="M62" s="91"/>
      <c r="N62" s="91"/>
      <c r="O62" s="91"/>
      <c r="P62" s="91"/>
      <c r="Q62" s="91"/>
      <c r="R62" s="91"/>
      <c r="S62" s="91"/>
      <c r="T62" s="126"/>
      <c r="U62" s="126" t="str">
        <f t="shared" ca="1" si="4"/>
        <v>1.2</v>
      </c>
      <c r="V62" s="126">
        <f t="shared" ca="1" si="5"/>
        <v>5</v>
      </c>
      <c r="W62" s="126">
        <f t="shared" ca="1" si="6"/>
        <v>1</v>
      </c>
      <c r="X62" s="126">
        <f t="shared" ca="1" si="8"/>
        <v>15</v>
      </c>
    </row>
    <row r="63" spans="1:24" s="124" customFormat="1" ht="30" x14ac:dyDescent="0.25">
      <c r="A63" s="103">
        <v>57</v>
      </c>
      <c r="B63" s="104" t="str">
        <f t="shared" ca="1" si="0"/>
        <v>1.2.10</v>
      </c>
      <c r="C63" s="105">
        <f t="shared" ca="1" si="1"/>
        <v>5</v>
      </c>
      <c r="D63" s="21"/>
      <c r="E63" s="220" t="str">
        <f t="shared" ca="1" si="2"/>
        <v>1.2.10</v>
      </c>
      <c r="F63" s="93" t="str">
        <f t="shared" ca="1" si="3"/>
        <v>Does your threat analysis include actionable cyber security threat intelligence, enabling positive changes to be made immediately?</v>
      </c>
      <c r="G63" s="149" t="str">
        <f ca="1">VLOOKUP(E63,Assessment_1_Reference_1,24,FALSE)</f>
        <v/>
      </c>
      <c r="H63" s="149" t="str">
        <f ca="1">VLOOKUP(E63,Assessment_1_Reference_1,5,FALSE)</f>
        <v/>
      </c>
      <c r="I63" s="93" t="str">
        <f t="shared" ca="1" si="9"/>
        <v/>
      </c>
      <c r="J63" s="91"/>
      <c r="K63" s="91"/>
      <c r="L63" s="91"/>
      <c r="M63" s="91"/>
      <c r="N63" s="91"/>
      <c r="O63" s="91"/>
      <c r="P63" s="91"/>
      <c r="Q63" s="91"/>
      <c r="R63" s="91"/>
      <c r="S63" s="91"/>
      <c r="T63" s="126"/>
      <c r="U63" s="126" t="str">
        <f t="shared" ca="1" si="4"/>
        <v>1.2</v>
      </c>
      <c r="V63" s="126">
        <f t="shared" ca="1" si="5"/>
        <v>5</v>
      </c>
      <c r="W63" s="126">
        <f t="shared" ca="1" si="6"/>
        <v>1</v>
      </c>
      <c r="X63" s="126">
        <f t="shared" ca="1" si="8"/>
        <v>15</v>
      </c>
    </row>
    <row r="64" spans="1:24" s="124" customFormat="1" ht="30" x14ac:dyDescent="0.25">
      <c r="A64" s="103">
        <v>58</v>
      </c>
      <c r="B64" s="104" t="str">
        <f t="shared" ca="1" si="0"/>
        <v>1.2.11</v>
      </c>
      <c r="C64" s="105">
        <f t="shared" ca="1" si="1"/>
        <v>5</v>
      </c>
      <c r="D64" s="21"/>
      <c r="E64" s="220" t="str">
        <f t="shared" ca="1" si="2"/>
        <v>1.2.11</v>
      </c>
      <c r="F64" s="93" t="str">
        <f t="shared" ca="1" si="3"/>
        <v>Do you perform realistic simulations of possible cyber security incidents (eg by carrying out scenario testing)?</v>
      </c>
      <c r="G64" s="149" t="str">
        <f ca="1">VLOOKUP(E64,Assessment_1_Reference_1,24,FALSE)</f>
        <v/>
      </c>
      <c r="H64" s="149" t="str">
        <f ca="1">VLOOKUP(E64,Assessment_1_Reference_1,5,FALSE)</f>
        <v/>
      </c>
      <c r="I64" s="93" t="str">
        <f t="shared" ca="1" si="9"/>
        <v/>
      </c>
      <c r="J64" s="91"/>
      <c r="K64" s="91"/>
      <c r="L64" s="91"/>
      <c r="M64" s="91"/>
      <c r="N64" s="91"/>
      <c r="O64" s="91"/>
      <c r="P64" s="91"/>
      <c r="Q64" s="91"/>
      <c r="R64" s="91"/>
      <c r="S64" s="91"/>
      <c r="T64" s="126"/>
      <c r="U64" s="126" t="str">
        <f t="shared" ca="1" si="4"/>
        <v>1.2</v>
      </c>
      <c r="V64" s="126">
        <f t="shared" ca="1" si="5"/>
        <v>4</v>
      </c>
      <c r="W64" s="126">
        <f t="shared" ca="1" si="6"/>
        <v>1</v>
      </c>
      <c r="X64" s="126">
        <f t="shared" ca="1" si="8"/>
        <v>12</v>
      </c>
    </row>
    <row r="65" spans="1:24" s="124" customFormat="1" ht="30" customHeight="1" x14ac:dyDescent="0.25">
      <c r="A65" s="103">
        <v>59</v>
      </c>
      <c r="B65" s="104" t="str">
        <f t="shared" ca="1" si="0"/>
        <v>1.2.12</v>
      </c>
      <c r="C65" s="105">
        <f t="shared" ca="1" si="1"/>
        <v>4</v>
      </c>
      <c r="D65" s="21"/>
      <c r="E65" s="220" t="str">
        <f t="shared" ca="1" si="2"/>
        <v>1.2.12</v>
      </c>
      <c r="F65" s="93" t="str">
        <f t="shared" ca="1" si="3"/>
        <v>Do you make scenario testing more effective by ensuring it includes:</v>
      </c>
      <c r="G65" s="149"/>
      <c r="H65" s="149"/>
      <c r="I65" s="93" t="str">
        <f t="shared" ca="1" si="9"/>
        <v/>
      </c>
      <c r="J65" s="91"/>
      <c r="K65" s="91"/>
      <c r="L65" s="91"/>
      <c r="M65" s="91"/>
      <c r="N65" s="91"/>
      <c r="O65" s="91"/>
      <c r="P65" s="91"/>
      <c r="Q65" s="91"/>
      <c r="R65" s="91"/>
      <c r="S65" s="91"/>
      <c r="T65" s="126"/>
      <c r="U65" s="126" t="str">
        <f t="shared" ca="1" si="4"/>
        <v/>
      </c>
      <c r="V65" s="126" t="str">
        <f t="shared" ca="1" si="5"/>
        <v>N/A</v>
      </c>
      <c r="W65" s="126">
        <f t="shared" ca="1" si="6"/>
        <v>1</v>
      </c>
      <c r="X65" s="126" t="e">
        <f t="shared" ca="1" si="8"/>
        <v>#VALUE!</v>
      </c>
    </row>
    <row r="66" spans="1:24" s="124" customFormat="1" ht="30" customHeight="1" x14ac:dyDescent="0.25">
      <c r="A66" s="103">
        <v>60</v>
      </c>
      <c r="B66" s="104" t="str">
        <f t="shared" ca="1" si="0"/>
        <v>1.2.12a</v>
      </c>
      <c r="C66" s="105">
        <f t="shared" ca="1" si="1"/>
        <v>6</v>
      </c>
      <c r="D66" s="21"/>
      <c r="E66" s="220" t="str">
        <f t="shared" ca="1" si="2"/>
        <v>1.2.12a</v>
      </c>
      <c r="F66" s="98" t="str">
        <f t="shared" ca="1" si="3"/>
        <v>Simulating a real attack as closely as possible?</v>
      </c>
      <c r="G66" s="149" t="str">
        <f ca="1">VLOOKUP(E66,Assessment_1_Reference_1,24,FALSE)</f>
        <v/>
      </c>
      <c r="H66" s="149" t="str">
        <f ca="1">VLOOKUP(E66,Assessment_1_Reference_1,5,FALSE)</f>
        <v/>
      </c>
      <c r="I66" s="93" t="str">
        <f t="shared" ca="1" si="9"/>
        <v/>
      </c>
      <c r="J66" s="91"/>
      <c r="K66" s="91"/>
      <c r="L66" s="91"/>
      <c r="M66" s="91"/>
      <c r="N66" s="91"/>
      <c r="O66" s="91"/>
      <c r="P66" s="91"/>
      <c r="Q66" s="91"/>
      <c r="R66" s="91"/>
      <c r="S66" s="91"/>
      <c r="T66" s="126"/>
      <c r="U66" s="126" t="str">
        <f t="shared" ca="1" si="4"/>
        <v>1.2</v>
      </c>
      <c r="V66" s="126">
        <f t="shared" ca="1" si="5"/>
        <v>5</v>
      </c>
      <c r="W66" s="126">
        <f t="shared" ca="1" si="6"/>
        <v>1</v>
      </c>
      <c r="X66" s="126">
        <f t="shared" ca="1" si="8"/>
        <v>15</v>
      </c>
    </row>
    <row r="67" spans="1:24" s="124" customFormat="1" ht="30" x14ac:dyDescent="0.25">
      <c r="A67" s="103">
        <v>61</v>
      </c>
      <c r="B67" s="104" t="str">
        <f t="shared" ca="1" si="0"/>
        <v>1.2.12b</v>
      </c>
      <c r="C67" s="105">
        <f t="shared" ca="1" si="1"/>
        <v>6</v>
      </c>
      <c r="D67" s="21"/>
      <c r="E67" s="220" t="str">
        <f t="shared" ca="1" si="2"/>
        <v>1.2.12b</v>
      </c>
      <c r="F67" s="98" t="str">
        <f t="shared" ca="1" si="3"/>
        <v>Evaluating situational awareness and applicability to your organisation?</v>
      </c>
      <c r="G67" s="149" t="str">
        <f ca="1">VLOOKUP(E67,Assessment_1_Reference_1,24,FALSE)</f>
        <v/>
      </c>
      <c r="H67" s="149" t="str">
        <f ca="1">VLOOKUP(E67,Assessment_1_Reference_1,5,FALSE)</f>
        <v/>
      </c>
      <c r="I67" s="93" t="str">
        <f t="shared" ca="1" si="9"/>
        <v/>
      </c>
      <c r="J67" s="91"/>
      <c r="K67" s="91"/>
      <c r="L67" s="91"/>
      <c r="M67" s="91"/>
      <c r="N67" s="91"/>
      <c r="O67" s="91"/>
      <c r="P67" s="91"/>
      <c r="Q67" s="91"/>
      <c r="R67" s="91"/>
      <c r="S67" s="91"/>
      <c r="T67" s="126"/>
      <c r="U67" s="126" t="str">
        <f t="shared" ca="1" si="4"/>
        <v>1.2</v>
      </c>
      <c r="V67" s="126">
        <f t="shared" ca="1" si="5"/>
        <v>5</v>
      </c>
      <c r="W67" s="126">
        <f t="shared" ca="1" si="6"/>
        <v>1</v>
      </c>
      <c r="X67" s="126">
        <f t="shared" ca="1" si="8"/>
        <v>15</v>
      </c>
    </row>
    <row r="68" spans="1:24" s="124" customFormat="1" ht="30" x14ac:dyDescent="0.25">
      <c r="A68" s="103">
        <v>62</v>
      </c>
      <c r="B68" s="104" t="str">
        <f t="shared" ca="1" si="0"/>
        <v>1.2.12c</v>
      </c>
      <c r="C68" s="105">
        <f t="shared" ca="1" si="1"/>
        <v>6</v>
      </c>
      <c r="D68" s="21"/>
      <c r="E68" s="220" t="str">
        <f t="shared" ca="1" si="2"/>
        <v>1.2.12c</v>
      </c>
      <c r="F68" s="98" t="str">
        <f t="shared" ca="1" si="3"/>
        <v>Initiating a fictional (but realistic) attack internally and assessing how well you can respond to it?</v>
      </c>
      <c r="G68" s="149" t="str">
        <f ca="1">VLOOKUP(E68,Assessment_1_Reference_1,24,FALSE)</f>
        <v/>
      </c>
      <c r="H68" s="149" t="str">
        <f ca="1">VLOOKUP(E68,Assessment_1_Reference_1,5,FALSE)</f>
        <v/>
      </c>
      <c r="I68" s="93" t="str">
        <f t="shared" ca="1" si="9"/>
        <v/>
      </c>
      <c r="J68" s="91"/>
      <c r="K68" s="91"/>
      <c r="L68" s="91"/>
      <c r="M68" s="91"/>
      <c r="N68" s="91"/>
      <c r="O68" s="91"/>
      <c r="P68" s="91"/>
      <c r="Q68" s="91"/>
      <c r="R68" s="91"/>
      <c r="S68" s="91"/>
      <c r="T68" s="126"/>
      <c r="U68" s="126" t="str">
        <f t="shared" ca="1" si="4"/>
        <v>1.2</v>
      </c>
      <c r="V68" s="126">
        <f t="shared" ca="1" si="5"/>
        <v>5</v>
      </c>
      <c r="W68" s="126">
        <f t="shared" ca="1" si="6"/>
        <v>1</v>
      </c>
      <c r="X68" s="126">
        <f t="shared" ca="1" si="8"/>
        <v>15</v>
      </c>
    </row>
    <row r="69" spans="1:24" s="124" customFormat="1" ht="30" customHeight="1" x14ac:dyDescent="0.25">
      <c r="A69" s="103">
        <v>63</v>
      </c>
      <c r="B69" s="104" t="str">
        <f t="shared" ca="1" si="0"/>
        <v>1.2.13</v>
      </c>
      <c r="C69" s="105">
        <f t="shared" ca="1" si="1"/>
        <v>4</v>
      </c>
      <c r="D69" s="21"/>
      <c r="E69" s="220" t="str">
        <f t="shared" ca="1" si="2"/>
        <v>1.2.13</v>
      </c>
      <c r="F69" s="93" t="str">
        <f t="shared" ca="1" si="3"/>
        <v>Do you carry out cyber security scenarios:</v>
      </c>
      <c r="G69" s="149"/>
      <c r="H69" s="149"/>
      <c r="I69" s="93" t="str">
        <f t="shared" ca="1" si="9"/>
        <v/>
      </c>
      <c r="J69" s="91"/>
      <c r="K69" s="91"/>
      <c r="L69" s="91"/>
      <c r="M69" s="91"/>
      <c r="N69" s="91"/>
      <c r="O69" s="91"/>
      <c r="P69" s="91"/>
      <c r="Q69" s="91"/>
      <c r="R69" s="91"/>
      <c r="S69" s="91"/>
      <c r="T69" s="126"/>
      <c r="U69" s="126" t="str">
        <f t="shared" ca="1" si="4"/>
        <v/>
      </c>
      <c r="V69" s="126" t="str">
        <f t="shared" ca="1" si="5"/>
        <v>N/A</v>
      </c>
      <c r="W69" s="126">
        <f t="shared" ca="1" si="6"/>
        <v>1</v>
      </c>
      <c r="X69" s="126" t="e">
        <f t="shared" ca="1" si="8"/>
        <v>#VALUE!</v>
      </c>
    </row>
    <row r="70" spans="1:24" s="124" customFormat="1" ht="30" x14ac:dyDescent="0.25">
      <c r="A70" s="103">
        <v>64</v>
      </c>
      <c r="B70" s="104" t="str">
        <f t="shared" ca="1" si="0"/>
        <v>1.2.13a</v>
      </c>
      <c r="C70" s="105">
        <f t="shared" ca="1" si="1"/>
        <v>6</v>
      </c>
      <c r="D70" s="21"/>
      <c r="E70" s="220" t="str">
        <f t="shared" ca="1" si="2"/>
        <v>1.2.13a</v>
      </c>
      <c r="F70" s="98" t="str">
        <f t="shared" ca="1" si="3"/>
        <v>That result in different outcomes such as unavailability, data theft and data/systems corruption?</v>
      </c>
      <c r="G70" s="149" t="str">
        <f ca="1">VLOOKUP(E70,Assessment_1_Reference_1,24,FALSE)</f>
        <v/>
      </c>
      <c r="H70" s="149" t="str">
        <f ca="1">VLOOKUP(E70,Assessment_1_Reference_1,5,FALSE)</f>
        <v/>
      </c>
      <c r="I70" s="93" t="str">
        <f t="shared" ca="1" si="9"/>
        <v/>
      </c>
      <c r="J70" s="91"/>
      <c r="K70" s="91"/>
      <c r="L70" s="91"/>
      <c r="M70" s="91"/>
      <c r="N70" s="91"/>
      <c r="O70" s="91"/>
      <c r="P70" s="91"/>
      <c r="Q70" s="91"/>
      <c r="R70" s="91"/>
      <c r="S70" s="91"/>
      <c r="T70" s="126"/>
      <c r="U70" s="126" t="str">
        <f t="shared" ca="1" si="4"/>
        <v>1.2</v>
      </c>
      <c r="V70" s="126">
        <f t="shared" ca="1" si="5"/>
        <v>5</v>
      </c>
      <c r="W70" s="126">
        <f t="shared" ca="1" si="6"/>
        <v>1</v>
      </c>
      <c r="X70" s="126">
        <f t="shared" ca="1" si="8"/>
        <v>15</v>
      </c>
    </row>
    <row r="71" spans="1:24" s="124" customFormat="1" ht="30" customHeight="1" x14ac:dyDescent="0.25">
      <c r="A71" s="103">
        <v>65</v>
      </c>
      <c r="B71" s="104" t="str">
        <f t="shared" ca="1" si="0"/>
        <v>1.2.13b</v>
      </c>
      <c r="C71" s="105">
        <f t="shared" ca="1" si="1"/>
        <v>6</v>
      </c>
      <c r="D71" s="21"/>
      <c r="E71" s="220" t="str">
        <f t="shared" ca="1" si="2"/>
        <v>1.2.13b</v>
      </c>
      <c r="F71" s="98" t="str">
        <f t="shared" ca="1" si="3"/>
        <v>Where your systems and/or data have suffered integrity loss?</v>
      </c>
      <c r="G71" s="149" t="str">
        <f ca="1">VLOOKUP(E71,Assessment_1_Reference_1,24,FALSE)</f>
        <v/>
      </c>
      <c r="H71" s="149" t="str">
        <f ca="1">VLOOKUP(E71,Assessment_1_Reference_1,5,FALSE)</f>
        <v/>
      </c>
      <c r="I71" s="93" t="str">
        <f t="shared" ca="1" si="9"/>
        <v/>
      </c>
      <c r="J71" s="91"/>
      <c r="K71" s="91"/>
      <c r="L71" s="91"/>
      <c r="M71" s="91"/>
      <c r="N71" s="91"/>
      <c r="O71" s="91"/>
      <c r="P71" s="91"/>
      <c r="Q71" s="91"/>
      <c r="R71" s="91"/>
      <c r="S71" s="91"/>
      <c r="T71" s="126"/>
      <c r="U71" s="126" t="str">
        <f t="shared" ca="1" si="4"/>
        <v>1.2</v>
      </c>
      <c r="V71" s="126">
        <f t="shared" ca="1" si="5"/>
        <v>5</v>
      </c>
      <c r="W71" s="126">
        <f t="shared" ca="1" si="6"/>
        <v>1</v>
      </c>
      <c r="X71" s="126">
        <f t="shared" ca="1" si="8"/>
        <v>15</v>
      </c>
    </row>
    <row r="72" spans="1:24" s="124" customFormat="1" ht="45" x14ac:dyDescent="0.25">
      <c r="A72" s="103">
        <v>66</v>
      </c>
      <c r="B72" s="104" t="str">
        <f t="shared" ref="B72:B135" ca="1" si="12">VLOOKUP(A72,Contents_Text,2,FALSE)</f>
        <v>1.2.14</v>
      </c>
      <c r="C72" s="105">
        <f t="shared" ref="C72:C135" ca="1" si="13">VLOOKUP(A72,Contents_Text,15,FALSE)</f>
        <v>5</v>
      </c>
      <c r="D72" s="21"/>
      <c r="E72" s="220" t="str">
        <f t="shared" ref="E72:E135" ca="1" si="14">IF(C72=1,"Phase "&amp;B72,IF(C72=2,"Step "&amp;VLOOKUP(A72,Contents_Text,4,FALSE),B72))</f>
        <v>1.2.14</v>
      </c>
      <c r="F72" s="93" t="str">
        <f t="shared" ref="F72:F135" ca="1" si="15">VLOOKUP(A72,Contents_Text,7,FALSE)</f>
        <v>Do you carry out periodic scenario-based training, helping to ensure that relevant individuals understand their role and prepare them to handle cyber security incidents?</v>
      </c>
      <c r="G72" s="149" t="str">
        <f ca="1">VLOOKUP(E72,Assessment_1_Reference_1,24,FALSE)</f>
        <v/>
      </c>
      <c r="H72" s="149" t="str">
        <f ca="1">VLOOKUP(E72,Assessment_1_Reference_1,5,FALSE)</f>
        <v/>
      </c>
      <c r="I72" s="93" t="str">
        <f t="shared" ca="1" si="9"/>
        <v/>
      </c>
      <c r="J72" s="91"/>
      <c r="K72" s="91"/>
      <c r="L72" s="91"/>
      <c r="M72" s="91"/>
      <c r="N72" s="91"/>
      <c r="O72" s="91"/>
      <c r="P72" s="91"/>
      <c r="Q72" s="91"/>
      <c r="R72" s="91"/>
      <c r="S72" s="91"/>
      <c r="T72" s="126"/>
      <c r="U72" s="126" t="str">
        <f t="shared" ref="U72:U135" ca="1" si="16">IF(AND(C72&gt;4,VLOOKUP(B72,Assessment_1_Reference_1,23,FALSE)&lt;&gt;7),LEFT(B72,3),"")</f>
        <v>1.2</v>
      </c>
      <c r="V72" s="126">
        <f t="shared" ref="V72:V135" ca="1" si="17">VLOOKUP(B72,Weightings_Ref,5,FALSE)</f>
        <v>4</v>
      </c>
      <c r="W72" s="126">
        <f t="shared" ref="W72:W135" ca="1" si="18">IF(VLOOKUP(B72,Assessment_1_Reference_2,26,FALSE)=7,0,1)</f>
        <v>1</v>
      </c>
      <c r="X72" s="126">
        <f t="shared" ca="1" si="8"/>
        <v>12</v>
      </c>
    </row>
    <row r="73" spans="1:24" s="124" customFormat="1" ht="45" x14ac:dyDescent="0.25">
      <c r="A73" s="103">
        <v>67</v>
      </c>
      <c r="B73" s="104" t="str">
        <f t="shared" ca="1" si="12"/>
        <v>1.2.15</v>
      </c>
      <c r="C73" s="105">
        <f t="shared" ca="1" si="13"/>
        <v>5</v>
      </c>
      <c r="D73" s="21"/>
      <c r="E73" s="220" t="str">
        <f t="shared" ca="1" si="14"/>
        <v>1.2.15</v>
      </c>
      <c r="F73" s="93" t="str">
        <f t="shared" ca="1" si="15"/>
        <v>Does this scenario-based training work through a series of attack scenarios fine-tuned to the threats and vulnerabilities your organisation face?</v>
      </c>
      <c r="G73" s="149" t="str">
        <f ca="1">VLOOKUP(E73,Assessment_1_Reference_1,24,FALSE)</f>
        <v/>
      </c>
      <c r="H73" s="149" t="str">
        <f ca="1">VLOOKUP(E73,Assessment_1_Reference_1,5,FALSE)</f>
        <v/>
      </c>
      <c r="I73" s="93" t="str">
        <f t="shared" ca="1" si="9"/>
        <v/>
      </c>
      <c r="J73" s="91"/>
      <c r="K73" s="91"/>
      <c r="L73" s="91"/>
      <c r="M73" s="91"/>
      <c r="N73" s="91"/>
      <c r="O73" s="91"/>
      <c r="P73" s="91"/>
      <c r="Q73" s="91"/>
      <c r="R73" s="91"/>
      <c r="S73" s="91"/>
      <c r="T73" s="126"/>
      <c r="U73" s="126" t="str">
        <f t="shared" ca="1" si="16"/>
        <v>1.2</v>
      </c>
      <c r="V73" s="126">
        <f t="shared" ca="1" si="17"/>
        <v>5</v>
      </c>
      <c r="W73" s="126">
        <f t="shared" ca="1" si="18"/>
        <v>1</v>
      </c>
      <c r="X73" s="126">
        <f t="shared" ref="X73:X136" ca="1" si="19">W73*V73*3</f>
        <v>15</v>
      </c>
    </row>
    <row r="74" spans="1:24" s="124" customFormat="1" ht="45" x14ac:dyDescent="0.25">
      <c r="A74" s="103">
        <v>68</v>
      </c>
      <c r="B74" s="104" t="str">
        <f t="shared" ca="1" si="12"/>
        <v>1.2.16</v>
      </c>
      <c r="C74" s="105">
        <f t="shared" ca="1" si="13"/>
        <v>5</v>
      </c>
      <c r="D74" s="21"/>
      <c r="E74" s="230" t="str">
        <f t="shared" ca="1" si="14"/>
        <v>1.2.16</v>
      </c>
      <c r="F74" s="102" t="str">
        <f t="shared" ca="1" si="15"/>
        <v>Do you evaluate newly emerging methods of conducting more advanced cyber security threat analysis to help improve the effectiveness of your cyber security threat analysis?</v>
      </c>
      <c r="G74" s="150" t="str">
        <f ca="1">VLOOKUP(E74,Assessment_1_Reference_1,24,FALSE)</f>
        <v/>
      </c>
      <c r="H74" s="150" t="str">
        <f ca="1">VLOOKUP(E74,Assessment_1_Reference_1,5,FALSE)</f>
        <v/>
      </c>
      <c r="I74" s="102" t="str">
        <f t="shared" ca="1" si="9"/>
        <v/>
      </c>
      <c r="J74" s="99"/>
      <c r="K74" s="99"/>
      <c r="L74" s="99"/>
      <c r="M74" s="99"/>
      <c r="N74" s="99"/>
      <c r="O74" s="99"/>
      <c r="P74" s="99"/>
      <c r="Q74" s="99"/>
      <c r="R74" s="99"/>
      <c r="S74" s="99"/>
      <c r="T74" s="152"/>
      <c r="U74" s="152" t="str">
        <f t="shared" ca="1" si="16"/>
        <v>1.2</v>
      </c>
      <c r="V74" s="152">
        <f t="shared" ca="1" si="17"/>
        <v>5</v>
      </c>
      <c r="W74" s="152">
        <f t="shared" ca="1" si="18"/>
        <v>1</v>
      </c>
      <c r="X74" s="152">
        <f t="shared" ca="1" si="19"/>
        <v>15</v>
      </c>
    </row>
    <row r="75" spans="1:24" s="123" customFormat="1" ht="30" customHeight="1" x14ac:dyDescent="0.25">
      <c r="A75" s="103">
        <v>69</v>
      </c>
      <c r="B75" s="104" t="str">
        <f t="shared" ca="1" si="12"/>
        <v>1.3</v>
      </c>
      <c r="C75" s="105">
        <f t="shared" ca="1" si="13"/>
        <v>2</v>
      </c>
      <c r="D75" s="21"/>
      <c r="E75" s="88" t="str">
        <f t="shared" ca="1" si="14"/>
        <v>Step 3</v>
      </c>
      <c r="F75" s="66" t="str">
        <f t="shared" ca="1" si="15"/>
        <v>People, Process, Technology and Information</v>
      </c>
      <c r="G75" s="55" t="str">
        <f ca="1">"Maturity level:  "&amp;O75</f>
        <v>Maturity level:  Level 1</v>
      </c>
      <c r="H75" s="68"/>
      <c r="I75" s="259"/>
      <c r="J75" s="68"/>
      <c r="K75" s="68"/>
      <c r="L75" s="68" t="str">
        <f ca="1">TEXT(B75,"0.0")</f>
        <v>1.3</v>
      </c>
      <c r="M75" s="55">
        <f ca="1">SUMIF(U:U,L75,H:H)/(SUMIF(U:U,L75,X:X))</f>
        <v>0</v>
      </c>
      <c r="N75" s="55" t="str">
        <f ca="1">HLOOKUP(M75*100,level_ref,2,TRUE)</f>
        <v>Level 1</v>
      </c>
      <c r="O75" s="55" t="str">
        <f ca="1">IF(ISERROR(N75),"",N75)</f>
        <v>Level 1</v>
      </c>
      <c r="P75" s="55">
        <f ca="1">HLOOKUP(M75*100,level_ref,3,TRUE)</f>
        <v>1</v>
      </c>
      <c r="Q75" s="55">
        <f ca="1">IF(ISERROR(P75),"",P75)</f>
        <v>1</v>
      </c>
      <c r="R75" s="55"/>
      <c r="S75" s="55"/>
      <c r="T75" s="55"/>
      <c r="U75" s="55" t="e">
        <f t="shared" ca="1" si="16"/>
        <v>#N/A</v>
      </c>
      <c r="V75" s="55" t="e">
        <f t="shared" ca="1" si="17"/>
        <v>#N/A</v>
      </c>
      <c r="W75" s="55">
        <f t="shared" ca="1" si="18"/>
        <v>1</v>
      </c>
      <c r="X75" s="55" t="e">
        <f t="shared" ca="1" si="19"/>
        <v>#N/A</v>
      </c>
    </row>
    <row r="76" spans="1:24" s="124" customFormat="1" ht="18.75" customHeight="1" x14ac:dyDescent="0.25">
      <c r="A76" s="105">
        <v>70</v>
      </c>
      <c r="B76" s="105" t="str">
        <f t="shared" ca="1" si="12"/>
        <v/>
      </c>
      <c r="C76" s="105">
        <f t="shared" ca="1" si="13"/>
        <v>3</v>
      </c>
      <c r="D76" s="21"/>
      <c r="E76" s="227" t="str">
        <f t="shared" ca="1" si="14"/>
        <v/>
      </c>
      <c r="F76" s="109" t="str">
        <f t="shared" ca="1" si="15"/>
        <v>People</v>
      </c>
      <c r="G76" s="247"/>
      <c r="H76" s="247"/>
      <c r="I76" s="107"/>
      <c r="J76" s="105"/>
      <c r="K76" s="105"/>
      <c r="L76" s="105"/>
      <c r="M76" s="105"/>
      <c r="N76" s="105"/>
      <c r="O76" s="105"/>
      <c r="P76" s="105"/>
      <c r="Q76" s="105"/>
      <c r="R76" s="105"/>
      <c r="S76" s="105"/>
      <c r="T76" s="153"/>
      <c r="U76" s="153" t="str">
        <f t="shared" ca="1" si="16"/>
        <v/>
      </c>
      <c r="V76" s="153" t="str">
        <f t="shared" ca="1" si="17"/>
        <v/>
      </c>
      <c r="W76" s="153">
        <f t="shared" ca="1" si="18"/>
        <v>1</v>
      </c>
      <c r="X76" s="153" t="e">
        <f t="shared" ca="1" si="19"/>
        <v>#VALUE!</v>
      </c>
    </row>
    <row r="77" spans="1:24" s="124" customFormat="1" ht="30" customHeight="1" x14ac:dyDescent="0.25">
      <c r="A77" s="103">
        <v>71</v>
      </c>
      <c r="B77" s="104" t="str">
        <f t="shared" ca="1" si="12"/>
        <v>1.3.01</v>
      </c>
      <c r="C77" s="105">
        <f t="shared" ca="1" si="13"/>
        <v>5</v>
      </c>
      <c r="D77" s="21"/>
      <c r="E77" s="220" t="str">
        <f t="shared" ca="1" si="14"/>
        <v>1.3.01</v>
      </c>
      <c r="F77" s="93" t="str">
        <f t="shared" ca="1" si="15"/>
        <v>Do you have a point of contact for handling cyber security incidents?</v>
      </c>
      <c r="G77" s="149" t="str">
        <f ca="1">VLOOKUP(E77,Assessment_1_Reference_1,24,FALSE)</f>
        <v/>
      </c>
      <c r="H77" s="149" t="str">
        <f ca="1">VLOOKUP(E77,Assessment_1_Reference_1,5,FALSE)</f>
        <v/>
      </c>
      <c r="I77" s="93" t="str">
        <f t="shared" ref="I77:I108" ca="1" si="20">IF(VLOOKUP(E77,Assessment_1_Reference_1,6,FALSE)=0,"",VLOOKUP(E77,Assessment_1_Reference_1,6,FALSE))</f>
        <v/>
      </c>
      <c r="J77" s="91"/>
      <c r="K77" s="91"/>
      <c r="L77" s="91"/>
      <c r="M77" s="91"/>
      <c r="N77" s="91"/>
      <c r="O77" s="91"/>
      <c r="P77" s="91"/>
      <c r="Q77" s="91"/>
      <c r="R77" s="91"/>
      <c r="S77" s="91"/>
      <c r="T77" s="126"/>
      <c r="U77" s="126" t="str">
        <f t="shared" ca="1" si="16"/>
        <v>1.3</v>
      </c>
      <c r="V77" s="126">
        <f t="shared" ca="1" si="17"/>
        <v>1</v>
      </c>
      <c r="W77" s="126">
        <f t="shared" ca="1" si="18"/>
        <v>1</v>
      </c>
      <c r="X77" s="126">
        <f t="shared" ca="1" si="19"/>
        <v>3</v>
      </c>
    </row>
    <row r="78" spans="1:24" s="124" customFormat="1" ht="30" customHeight="1" x14ac:dyDescent="0.25">
      <c r="A78" s="103">
        <v>72</v>
      </c>
      <c r="B78" s="104" t="str">
        <f t="shared" ca="1" si="12"/>
        <v>1.3.02</v>
      </c>
      <c r="C78" s="105">
        <f t="shared" ca="1" si="13"/>
        <v>4</v>
      </c>
      <c r="D78" s="21"/>
      <c r="E78" s="220" t="str">
        <f t="shared" ca="1" si="14"/>
        <v>1.3.02</v>
      </c>
      <c r="F78" s="93" t="str">
        <f t="shared" ca="1" si="15"/>
        <v>Have all employees been:</v>
      </c>
      <c r="G78" s="149"/>
      <c r="H78" s="149"/>
      <c r="I78" s="93" t="str">
        <f t="shared" ca="1" si="20"/>
        <v/>
      </c>
      <c r="J78" s="91"/>
      <c r="K78" s="91"/>
      <c r="L78" s="91"/>
      <c r="M78" s="91"/>
      <c r="N78" s="91"/>
      <c r="O78" s="91"/>
      <c r="P78" s="91"/>
      <c r="Q78" s="91"/>
      <c r="R78" s="91"/>
      <c r="S78" s="91"/>
      <c r="T78" s="126"/>
      <c r="U78" s="126" t="str">
        <f t="shared" ca="1" si="16"/>
        <v/>
      </c>
      <c r="V78" s="126" t="str">
        <f t="shared" ca="1" si="17"/>
        <v>N/A</v>
      </c>
      <c r="W78" s="126">
        <f t="shared" ca="1" si="18"/>
        <v>1</v>
      </c>
      <c r="X78" s="126" t="e">
        <f t="shared" ca="1" si="19"/>
        <v>#VALUE!</v>
      </c>
    </row>
    <row r="79" spans="1:24" s="124" customFormat="1" ht="30" customHeight="1" x14ac:dyDescent="0.25">
      <c r="A79" s="103">
        <v>73</v>
      </c>
      <c r="B79" s="104" t="str">
        <f t="shared" ca="1" si="12"/>
        <v>1.3.02a</v>
      </c>
      <c r="C79" s="105">
        <f t="shared" ca="1" si="13"/>
        <v>6</v>
      </c>
      <c r="D79" s="21"/>
      <c r="E79" s="220" t="str">
        <f t="shared" ca="1" si="14"/>
        <v>1.3.02a</v>
      </c>
      <c r="F79" s="98" t="str">
        <f t="shared" ca="1" si="15"/>
        <v>Made aware of the risk from cyber security attacks</v>
      </c>
      <c r="G79" s="149" t="str">
        <f ca="1">VLOOKUP(E79,Assessment_1_Reference_1,24,FALSE)</f>
        <v/>
      </c>
      <c r="H79" s="149" t="str">
        <f ca="1">VLOOKUP(E79,Assessment_1_Reference_1,5,FALSE)</f>
        <v/>
      </c>
      <c r="I79" s="93" t="str">
        <f t="shared" ca="1" si="20"/>
        <v/>
      </c>
      <c r="J79" s="91"/>
      <c r="K79" s="91"/>
      <c r="L79" s="91"/>
      <c r="M79" s="91"/>
      <c r="N79" s="91"/>
      <c r="O79" s="91"/>
      <c r="P79" s="91"/>
      <c r="Q79" s="91"/>
      <c r="R79" s="91"/>
      <c r="S79" s="91"/>
      <c r="T79" s="126"/>
      <c r="U79" s="126" t="str">
        <f t="shared" ca="1" si="16"/>
        <v>1.3</v>
      </c>
      <c r="V79" s="126">
        <f t="shared" ca="1" si="17"/>
        <v>2</v>
      </c>
      <c r="W79" s="126">
        <f t="shared" ca="1" si="18"/>
        <v>1</v>
      </c>
      <c r="X79" s="126">
        <f t="shared" ca="1" si="19"/>
        <v>6</v>
      </c>
    </row>
    <row r="80" spans="1:24" s="124" customFormat="1" ht="30" x14ac:dyDescent="0.25">
      <c r="A80" s="103">
        <v>74</v>
      </c>
      <c r="B80" s="104" t="str">
        <f t="shared" ca="1" si="12"/>
        <v>1.3.02b</v>
      </c>
      <c r="C80" s="105">
        <f t="shared" ca="1" si="13"/>
        <v>6</v>
      </c>
      <c r="D80" s="21"/>
      <c r="E80" s="220" t="str">
        <f t="shared" ca="1" si="14"/>
        <v>1.3.02b</v>
      </c>
      <c r="F80" s="98" t="str">
        <f t="shared" ca="1" si="15"/>
        <v>Briefed on how to report actual and suspected cyber security incidents?</v>
      </c>
      <c r="G80" s="149" t="str">
        <f ca="1">VLOOKUP(E80,Assessment_1_Reference_1,24,FALSE)</f>
        <v/>
      </c>
      <c r="H80" s="149" t="str">
        <f ca="1">VLOOKUP(E80,Assessment_1_Reference_1,5,FALSE)</f>
        <v/>
      </c>
      <c r="I80" s="93" t="str">
        <f t="shared" ca="1" si="20"/>
        <v/>
      </c>
      <c r="J80" s="91"/>
      <c r="K80" s="91"/>
      <c r="L80" s="91"/>
      <c r="M80" s="91"/>
      <c r="N80" s="91"/>
      <c r="O80" s="91"/>
      <c r="P80" s="91"/>
      <c r="Q80" s="91"/>
      <c r="R80" s="91"/>
      <c r="S80" s="91"/>
      <c r="T80" s="126"/>
      <c r="U80" s="126" t="str">
        <f t="shared" ca="1" si="16"/>
        <v>1.3</v>
      </c>
      <c r="V80" s="126">
        <f t="shared" ca="1" si="17"/>
        <v>1</v>
      </c>
      <c r="W80" s="126">
        <f t="shared" ca="1" si="18"/>
        <v>1</v>
      </c>
      <c r="X80" s="126">
        <f t="shared" ca="1" si="19"/>
        <v>3</v>
      </c>
    </row>
    <row r="81" spans="1:24" s="124" customFormat="1" ht="30" x14ac:dyDescent="0.25">
      <c r="A81" s="103">
        <v>75</v>
      </c>
      <c r="B81" s="104" t="str">
        <f t="shared" ca="1" si="12"/>
        <v>1.3.02c</v>
      </c>
      <c r="C81" s="105">
        <f t="shared" ca="1" si="13"/>
        <v>6</v>
      </c>
      <c r="D81" s="21"/>
      <c r="E81" s="220" t="str">
        <f t="shared" ca="1" si="14"/>
        <v>1.3.02c</v>
      </c>
      <c r="F81" s="98" t="str">
        <f t="shared" ca="1" si="15"/>
        <v>Shown how to help reduce the likelihood and frequency of these attacks?</v>
      </c>
      <c r="G81" s="149" t="str">
        <f ca="1">VLOOKUP(E81,Assessment_1_Reference_1,24,FALSE)</f>
        <v/>
      </c>
      <c r="H81" s="149" t="str">
        <f ca="1">VLOOKUP(E81,Assessment_1_Reference_1,5,FALSE)</f>
        <v/>
      </c>
      <c r="I81" s="93" t="str">
        <f t="shared" ca="1" si="20"/>
        <v/>
      </c>
      <c r="J81" s="91"/>
      <c r="K81" s="91"/>
      <c r="L81" s="91"/>
      <c r="M81" s="91"/>
      <c r="N81" s="91"/>
      <c r="O81" s="91"/>
      <c r="P81" s="91"/>
      <c r="Q81" s="91"/>
      <c r="R81" s="91"/>
      <c r="S81" s="91"/>
      <c r="T81" s="126"/>
      <c r="U81" s="126" t="str">
        <f t="shared" ca="1" si="16"/>
        <v>1.3</v>
      </c>
      <c r="V81" s="126">
        <f t="shared" ca="1" si="17"/>
        <v>2</v>
      </c>
      <c r="W81" s="126">
        <f t="shared" ca="1" si="18"/>
        <v>1</v>
      </c>
      <c r="X81" s="126">
        <f t="shared" ca="1" si="19"/>
        <v>6</v>
      </c>
    </row>
    <row r="82" spans="1:24" s="124" customFormat="1" ht="30" customHeight="1" x14ac:dyDescent="0.25">
      <c r="A82" s="103">
        <v>76</v>
      </c>
      <c r="B82" s="104" t="str">
        <f t="shared" ca="1" si="12"/>
        <v>1.3.03</v>
      </c>
      <c r="C82" s="105">
        <f t="shared" ca="1" si="13"/>
        <v>5</v>
      </c>
      <c r="D82" s="21"/>
      <c r="E82" s="220" t="str">
        <f t="shared" ca="1" si="14"/>
        <v>1.3.03</v>
      </c>
      <c r="F82" s="93" t="str">
        <f t="shared" ca="1" si="15"/>
        <v>Do you have a cyber security incident response team?</v>
      </c>
      <c r="G82" s="149" t="str">
        <f ca="1">VLOOKUP(E82,Assessment_1_Reference_1,24,FALSE)</f>
        <v/>
      </c>
      <c r="H82" s="149" t="str">
        <f ca="1">VLOOKUP(E82,Assessment_1_Reference_1,5,FALSE)</f>
        <v/>
      </c>
      <c r="I82" s="93" t="str">
        <f t="shared" ca="1" si="20"/>
        <v/>
      </c>
      <c r="J82" s="91"/>
      <c r="K82" s="91"/>
      <c r="L82" s="91"/>
      <c r="M82" s="91"/>
      <c r="N82" s="91"/>
      <c r="O82" s="91"/>
      <c r="P82" s="91"/>
      <c r="Q82" s="91"/>
      <c r="R82" s="91"/>
      <c r="S82" s="91"/>
      <c r="T82" s="126"/>
      <c r="U82" s="126" t="str">
        <f t="shared" ca="1" si="16"/>
        <v>1.3</v>
      </c>
      <c r="V82" s="126">
        <f t="shared" ca="1" si="17"/>
        <v>2</v>
      </c>
      <c r="W82" s="126">
        <f t="shared" ca="1" si="18"/>
        <v>1</v>
      </c>
      <c r="X82" s="126">
        <f t="shared" ca="1" si="19"/>
        <v>6</v>
      </c>
    </row>
    <row r="83" spans="1:24" s="124" customFormat="1" ht="30" customHeight="1" x14ac:dyDescent="0.25">
      <c r="A83" s="103">
        <v>77</v>
      </c>
      <c r="B83" s="104" t="str">
        <f t="shared" ca="1" si="12"/>
        <v>1.3.04</v>
      </c>
      <c r="C83" s="105">
        <f t="shared" ca="1" si="13"/>
        <v>4</v>
      </c>
      <c r="D83" s="21"/>
      <c r="E83" s="220" t="str">
        <f t="shared" ca="1" si="14"/>
        <v>1.3.04</v>
      </c>
      <c r="F83" s="93" t="str">
        <f t="shared" ca="1" si="15"/>
        <v>Does your cyber security incident response team understand the:</v>
      </c>
      <c r="G83" s="149"/>
      <c r="H83" s="149"/>
      <c r="I83" s="93" t="str">
        <f t="shared" ca="1" si="20"/>
        <v/>
      </c>
      <c r="J83" s="91"/>
      <c r="K83" s="91"/>
      <c r="L83" s="91"/>
      <c r="M83" s="91"/>
      <c r="N83" s="91"/>
      <c r="O83" s="91"/>
      <c r="P83" s="91"/>
      <c r="Q83" s="91"/>
      <c r="R83" s="91"/>
      <c r="S83" s="91"/>
      <c r="T83" s="126"/>
      <c r="U83" s="126" t="str">
        <f t="shared" ca="1" si="16"/>
        <v/>
      </c>
      <c r="V83" s="126" t="str">
        <f t="shared" ca="1" si="17"/>
        <v>N/A</v>
      </c>
      <c r="W83" s="126">
        <f t="shared" ca="1" si="18"/>
        <v>1</v>
      </c>
      <c r="X83" s="126" t="e">
        <f t="shared" ca="1" si="19"/>
        <v>#VALUE!</v>
      </c>
    </row>
    <row r="84" spans="1:24" s="124" customFormat="1" ht="30" x14ac:dyDescent="0.25">
      <c r="A84" s="103">
        <v>78</v>
      </c>
      <c r="B84" s="104" t="str">
        <f t="shared" ca="1" si="12"/>
        <v>1.3.04a</v>
      </c>
      <c r="C84" s="105">
        <f t="shared" ca="1" si="13"/>
        <v>6</v>
      </c>
      <c r="D84" s="21"/>
      <c r="E84" s="220" t="str">
        <f t="shared" ca="1" si="14"/>
        <v>1.3.04a</v>
      </c>
      <c r="F84" s="98" t="str">
        <f t="shared" ca="1" si="15"/>
        <v>Key concepts of cyber security incident response (eg drivers, definitions, approaches)?</v>
      </c>
      <c r="G84" s="149" t="str">
        <f ca="1">VLOOKUP(E84,Assessment_1_Reference_1,24,FALSE)</f>
        <v/>
      </c>
      <c r="H84" s="149" t="str">
        <f ca="1">VLOOKUP(E84,Assessment_1_Reference_1,5,FALSE)</f>
        <v/>
      </c>
      <c r="I84" s="93" t="str">
        <f t="shared" ca="1" si="20"/>
        <v/>
      </c>
      <c r="J84" s="91"/>
      <c r="K84" s="91"/>
      <c r="L84" s="91"/>
      <c r="M84" s="91"/>
      <c r="N84" s="91"/>
      <c r="O84" s="91"/>
      <c r="P84" s="91"/>
      <c r="Q84" s="91"/>
      <c r="R84" s="91"/>
      <c r="S84" s="91"/>
      <c r="T84" s="126"/>
      <c r="U84" s="126" t="str">
        <f t="shared" ca="1" si="16"/>
        <v>1.3</v>
      </c>
      <c r="V84" s="126">
        <f t="shared" ca="1" si="17"/>
        <v>2</v>
      </c>
      <c r="W84" s="126">
        <f t="shared" ca="1" si="18"/>
        <v>1</v>
      </c>
      <c r="X84" s="126">
        <f t="shared" ca="1" si="19"/>
        <v>6</v>
      </c>
    </row>
    <row r="85" spans="1:24" s="124" customFormat="1" ht="30" customHeight="1" x14ac:dyDescent="0.25">
      <c r="A85" s="103">
        <v>79</v>
      </c>
      <c r="B85" s="104" t="str">
        <f t="shared" ca="1" si="12"/>
        <v>1.3.04b</v>
      </c>
      <c r="C85" s="105">
        <f t="shared" ca="1" si="13"/>
        <v>6</v>
      </c>
      <c r="D85" s="21"/>
      <c r="E85" s="220" t="str">
        <f t="shared" ca="1" si="14"/>
        <v>1.3.04b</v>
      </c>
      <c r="F85" s="98" t="str">
        <f t="shared" ca="1" si="15"/>
        <v>Requirements for reporting certain types of cyber security incident?</v>
      </c>
      <c r="G85" s="149" t="str">
        <f ca="1">VLOOKUP(E85,Assessment_1_Reference_1,24,FALSE)</f>
        <v/>
      </c>
      <c r="H85" s="149" t="str">
        <f ca="1">VLOOKUP(E85,Assessment_1_Reference_1,5,FALSE)</f>
        <v/>
      </c>
      <c r="I85" s="93" t="str">
        <f t="shared" ca="1" si="20"/>
        <v/>
      </c>
      <c r="J85" s="91"/>
      <c r="K85" s="91"/>
      <c r="L85" s="91"/>
      <c r="M85" s="91"/>
      <c r="N85" s="91"/>
      <c r="O85" s="91"/>
      <c r="P85" s="91"/>
      <c r="Q85" s="91"/>
      <c r="R85" s="91"/>
      <c r="S85" s="91"/>
      <c r="T85" s="126"/>
      <c r="U85" s="126" t="str">
        <f t="shared" ca="1" si="16"/>
        <v>1.3</v>
      </c>
      <c r="V85" s="126">
        <f t="shared" ca="1" si="17"/>
        <v>2</v>
      </c>
      <c r="W85" s="126">
        <f t="shared" ca="1" si="18"/>
        <v>1</v>
      </c>
      <c r="X85" s="126">
        <f t="shared" ca="1" si="19"/>
        <v>6</v>
      </c>
    </row>
    <row r="86" spans="1:24" s="124" customFormat="1" ht="30" customHeight="1" x14ac:dyDescent="0.25">
      <c r="A86" s="103">
        <v>80</v>
      </c>
      <c r="B86" s="104" t="str">
        <f t="shared" ca="1" si="12"/>
        <v>1.3.05</v>
      </c>
      <c r="C86" s="105">
        <f t="shared" ca="1" si="13"/>
        <v>4</v>
      </c>
      <c r="D86" s="21"/>
      <c r="E86" s="220" t="str">
        <f t="shared" ca="1" si="14"/>
        <v>1.3.05</v>
      </c>
      <c r="F86" s="93" t="str">
        <f t="shared" ca="1" si="15"/>
        <v>Is your cyber security incident response team:</v>
      </c>
      <c r="G86" s="149"/>
      <c r="H86" s="149"/>
      <c r="I86" s="93" t="str">
        <f t="shared" ca="1" si="20"/>
        <v/>
      </c>
      <c r="J86" s="91"/>
      <c r="K86" s="91"/>
      <c r="L86" s="91"/>
      <c r="M86" s="91"/>
      <c r="N86" s="91"/>
      <c r="O86" s="91"/>
      <c r="P86" s="91"/>
      <c r="Q86" s="91"/>
      <c r="R86" s="91"/>
      <c r="S86" s="91"/>
      <c r="T86" s="126"/>
      <c r="U86" s="126" t="str">
        <f t="shared" ca="1" si="16"/>
        <v/>
      </c>
      <c r="V86" s="126" t="str">
        <f t="shared" ca="1" si="17"/>
        <v>N/A</v>
      </c>
      <c r="W86" s="126">
        <f t="shared" ca="1" si="18"/>
        <v>1</v>
      </c>
      <c r="X86" s="126" t="e">
        <f t="shared" ca="1" si="19"/>
        <v>#VALUE!</v>
      </c>
    </row>
    <row r="87" spans="1:24" s="124" customFormat="1" ht="30" x14ac:dyDescent="0.25">
      <c r="A87" s="103">
        <v>81</v>
      </c>
      <c r="B87" s="104" t="str">
        <f t="shared" ca="1" si="12"/>
        <v>1.3.05a</v>
      </c>
      <c r="C87" s="105">
        <f t="shared" ca="1" si="13"/>
        <v>6</v>
      </c>
      <c r="D87" s="21"/>
      <c r="E87" s="220" t="str">
        <f t="shared" ca="1" si="14"/>
        <v>1.3.05a</v>
      </c>
      <c r="F87" s="98" t="str">
        <f t="shared" ca="1" si="15"/>
        <v>Supported by key stakeholders, such as senior management, the PR department, HR, Legal, IT and business unit management</v>
      </c>
      <c r="G87" s="149" t="str">
        <f ca="1">VLOOKUP(E87,Assessment_1_Reference_1,24,FALSE)</f>
        <v/>
      </c>
      <c r="H87" s="149" t="str">
        <f ca="1">VLOOKUP(E87,Assessment_1_Reference_1,5,FALSE)</f>
        <v/>
      </c>
      <c r="I87" s="93" t="str">
        <f t="shared" ca="1" si="20"/>
        <v/>
      </c>
      <c r="J87" s="91"/>
      <c r="K87" s="91"/>
      <c r="L87" s="91"/>
      <c r="M87" s="91"/>
      <c r="N87" s="91"/>
      <c r="O87" s="91"/>
      <c r="P87" s="91"/>
      <c r="Q87" s="91"/>
      <c r="R87" s="91"/>
      <c r="S87" s="91"/>
      <c r="T87" s="126"/>
      <c r="U87" s="126" t="str">
        <f t="shared" ca="1" si="16"/>
        <v>1.3</v>
      </c>
      <c r="V87" s="126">
        <f t="shared" ca="1" si="17"/>
        <v>2</v>
      </c>
      <c r="W87" s="126">
        <f t="shared" ca="1" si="18"/>
        <v>1</v>
      </c>
      <c r="X87" s="126">
        <f t="shared" ca="1" si="19"/>
        <v>6</v>
      </c>
    </row>
    <row r="88" spans="1:24" s="124" customFormat="1" ht="30" x14ac:dyDescent="0.25">
      <c r="A88" s="103">
        <v>82</v>
      </c>
      <c r="B88" s="104" t="str">
        <f t="shared" ca="1" si="12"/>
        <v>1.3.05b</v>
      </c>
      <c r="C88" s="105">
        <f t="shared" ca="1" si="13"/>
        <v>6</v>
      </c>
      <c r="D88" s="21"/>
      <c r="E88" s="220" t="str">
        <f t="shared" ca="1" si="14"/>
        <v>1.3.05b</v>
      </c>
      <c r="F88" s="98" t="str">
        <f t="shared" ca="1" si="15"/>
        <v>Given the authority to confiscate or disconnect equipment and monitor suspicious activity</v>
      </c>
      <c r="G88" s="149" t="str">
        <f ca="1">VLOOKUP(E88,Assessment_1_Reference_1,24,FALSE)</f>
        <v/>
      </c>
      <c r="H88" s="149" t="str">
        <f ca="1">VLOOKUP(E88,Assessment_1_Reference_1,5,FALSE)</f>
        <v/>
      </c>
      <c r="I88" s="93" t="str">
        <f t="shared" ca="1" si="20"/>
        <v/>
      </c>
      <c r="J88" s="91"/>
      <c r="K88" s="91"/>
      <c r="L88" s="91"/>
      <c r="M88" s="91"/>
      <c r="N88" s="91"/>
      <c r="O88" s="91"/>
      <c r="P88" s="91"/>
      <c r="Q88" s="91"/>
      <c r="R88" s="91"/>
      <c r="S88" s="91"/>
      <c r="T88" s="126"/>
      <c r="U88" s="126" t="str">
        <f t="shared" ca="1" si="16"/>
        <v>1.3</v>
      </c>
      <c r="V88" s="126">
        <f t="shared" ca="1" si="17"/>
        <v>3</v>
      </c>
      <c r="W88" s="126">
        <f t="shared" ca="1" si="18"/>
        <v>1</v>
      </c>
      <c r="X88" s="126">
        <f t="shared" ca="1" si="19"/>
        <v>9</v>
      </c>
    </row>
    <row r="89" spans="1:24" s="124" customFormat="1" ht="30" x14ac:dyDescent="0.25">
      <c r="A89" s="103">
        <v>83</v>
      </c>
      <c r="B89" s="104" t="str">
        <f t="shared" ca="1" si="12"/>
        <v>1.3.05c</v>
      </c>
      <c r="C89" s="105">
        <f t="shared" ca="1" si="13"/>
        <v>6</v>
      </c>
      <c r="D89" s="21"/>
      <c r="E89" s="220" t="str">
        <f t="shared" ca="1" si="14"/>
        <v>1.3.05c</v>
      </c>
      <c r="F89" s="98" t="str">
        <f t="shared" ca="1" si="15"/>
        <v>Able to undertake external communications and information sharing (eg what can be shared with whom, when, and over what channels)</v>
      </c>
      <c r="G89" s="149" t="str">
        <f ca="1">VLOOKUP(E89,Assessment_1_Reference_1,24,FALSE)</f>
        <v/>
      </c>
      <c r="H89" s="149" t="str">
        <f ca="1">VLOOKUP(E89,Assessment_1_Reference_1,5,FALSE)</f>
        <v/>
      </c>
      <c r="I89" s="93" t="str">
        <f t="shared" ca="1" si="20"/>
        <v/>
      </c>
      <c r="J89" s="91"/>
      <c r="K89" s="91"/>
      <c r="L89" s="91"/>
      <c r="M89" s="91"/>
      <c r="N89" s="91"/>
      <c r="O89" s="91"/>
      <c r="P89" s="91"/>
      <c r="Q89" s="91"/>
      <c r="R89" s="91"/>
      <c r="S89" s="91"/>
      <c r="T89" s="126"/>
      <c r="U89" s="126" t="str">
        <f t="shared" ca="1" si="16"/>
        <v>1.3</v>
      </c>
      <c r="V89" s="126">
        <f t="shared" ca="1" si="17"/>
        <v>3</v>
      </c>
      <c r="W89" s="126">
        <f t="shared" ca="1" si="18"/>
        <v>1</v>
      </c>
      <c r="X89" s="126">
        <f t="shared" ca="1" si="19"/>
        <v>9</v>
      </c>
    </row>
    <row r="90" spans="1:24" s="124" customFormat="1" ht="30" x14ac:dyDescent="0.25">
      <c r="A90" s="103">
        <v>84</v>
      </c>
      <c r="B90" s="104" t="str">
        <f t="shared" ca="1" si="12"/>
        <v>1.3.05d</v>
      </c>
      <c r="C90" s="105">
        <f t="shared" ca="1" si="13"/>
        <v>6</v>
      </c>
      <c r="D90" s="21"/>
      <c r="E90" s="220" t="str">
        <f t="shared" ca="1" si="14"/>
        <v>1.3.05d</v>
      </c>
      <c r="F90" s="98" t="str">
        <f t="shared" ca="1" si="15"/>
        <v>Clear about escalation points in the cyber security incident management process</v>
      </c>
      <c r="G90" s="149" t="str">
        <f ca="1">VLOOKUP(E90,Assessment_1_Reference_1,24,FALSE)</f>
        <v/>
      </c>
      <c r="H90" s="149" t="str">
        <f ca="1">VLOOKUP(E90,Assessment_1_Reference_1,5,FALSE)</f>
        <v/>
      </c>
      <c r="I90" s="93" t="str">
        <f t="shared" ca="1" si="20"/>
        <v/>
      </c>
      <c r="J90" s="91"/>
      <c r="K90" s="91"/>
      <c r="L90" s="91"/>
      <c r="M90" s="91"/>
      <c r="N90" s="91"/>
      <c r="O90" s="91"/>
      <c r="P90" s="91"/>
      <c r="Q90" s="91"/>
      <c r="R90" s="91"/>
      <c r="S90" s="91"/>
      <c r="T90" s="126"/>
      <c r="U90" s="126" t="str">
        <f t="shared" ca="1" si="16"/>
        <v>1.3</v>
      </c>
      <c r="V90" s="126">
        <f t="shared" ca="1" si="17"/>
        <v>2</v>
      </c>
      <c r="W90" s="126">
        <f t="shared" ca="1" si="18"/>
        <v>1</v>
      </c>
      <c r="X90" s="126">
        <f t="shared" ca="1" si="19"/>
        <v>6</v>
      </c>
    </row>
    <row r="91" spans="1:24" s="124" customFormat="1" ht="30" customHeight="1" x14ac:dyDescent="0.25">
      <c r="A91" s="103">
        <v>85</v>
      </c>
      <c r="B91" s="104" t="str">
        <f t="shared" ca="1" si="12"/>
        <v>1.3.06</v>
      </c>
      <c r="C91" s="105">
        <f t="shared" ca="1" si="13"/>
        <v>4</v>
      </c>
      <c r="D91" s="21"/>
      <c r="E91" s="220" t="str">
        <f t="shared" ca="1" si="14"/>
        <v>1.3.06</v>
      </c>
      <c r="F91" s="93" t="str">
        <f t="shared" ca="1" si="15"/>
        <v>Is your cyber security incident response team empowered – without fear of blame or recrimination - to:</v>
      </c>
      <c r="G91" s="149"/>
      <c r="H91" s="149"/>
      <c r="I91" s="93" t="str">
        <f t="shared" ca="1" si="20"/>
        <v/>
      </c>
      <c r="J91" s="91"/>
      <c r="K91" s="91"/>
      <c r="L91" s="91"/>
      <c r="M91" s="91"/>
      <c r="N91" s="91"/>
      <c r="O91" s="91"/>
      <c r="P91" s="91"/>
      <c r="Q91" s="91"/>
      <c r="R91" s="91"/>
      <c r="S91" s="91"/>
      <c r="T91" s="126"/>
      <c r="U91" s="126" t="str">
        <f t="shared" ca="1" si="16"/>
        <v/>
      </c>
      <c r="V91" s="126" t="str">
        <f t="shared" ca="1" si="17"/>
        <v>N/A</v>
      </c>
      <c r="W91" s="126">
        <f t="shared" ca="1" si="18"/>
        <v>1</v>
      </c>
      <c r="X91" s="126" t="e">
        <f t="shared" ca="1" si="19"/>
        <v>#VALUE!</v>
      </c>
    </row>
    <row r="92" spans="1:24" s="124" customFormat="1" ht="30" customHeight="1" x14ac:dyDescent="0.25">
      <c r="A92" s="103">
        <v>86</v>
      </c>
      <c r="B92" s="104" t="str">
        <f t="shared" ca="1" si="12"/>
        <v>1.3.06a</v>
      </c>
      <c r="C92" s="105">
        <f t="shared" ca="1" si="13"/>
        <v>6</v>
      </c>
      <c r="D92" s="21"/>
      <c r="E92" s="220" t="str">
        <f t="shared" ca="1" si="14"/>
        <v>1.3.06a</v>
      </c>
      <c r="F92" s="98" t="str">
        <f t="shared" ca="1" si="15"/>
        <v>Escalate the problem to management in a timely manner?</v>
      </c>
      <c r="G92" s="149" t="str">
        <f ca="1">VLOOKUP(E92,Assessment_1_Reference_1,24,FALSE)</f>
        <v/>
      </c>
      <c r="H92" s="149" t="str">
        <f ca="1">VLOOKUP(E92,Assessment_1_Reference_1,5,FALSE)</f>
        <v/>
      </c>
      <c r="I92" s="93" t="str">
        <f t="shared" ca="1" si="20"/>
        <v/>
      </c>
      <c r="J92" s="91"/>
      <c r="K92" s="91"/>
      <c r="L92" s="91"/>
      <c r="M92" s="91"/>
      <c r="N92" s="91"/>
      <c r="O92" s="91"/>
      <c r="P92" s="91"/>
      <c r="Q92" s="91"/>
      <c r="R92" s="91"/>
      <c r="S92" s="91"/>
      <c r="T92" s="126"/>
      <c r="U92" s="126" t="str">
        <f t="shared" ca="1" si="16"/>
        <v>1.3</v>
      </c>
      <c r="V92" s="126">
        <f t="shared" ca="1" si="17"/>
        <v>3</v>
      </c>
      <c r="W92" s="126">
        <f t="shared" ca="1" si="18"/>
        <v>1</v>
      </c>
      <c r="X92" s="126">
        <f t="shared" ca="1" si="19"/>
        <v>9</v>
      </c>
    </row>
    <row r="93" spans="1:24" s="124" customFormat="1" ht="30" x14ac:dyDescent="0.25">
      <c r="A93" s="103">
        <v>87</v>
      </c>
      <c r="B93" s="104" t="str">
        <f t="shared" ca="1" si="12"/>
        <v>1.3.06b</v>
      </c>
      <c r="C93" s="105">
        <f t="shared" ca="1" si="13"/>
        <v>6</v>
      </c>
      <c r="D93" s="21"/>
      <c r="E93" s="220" t="str">
        <f t="shared" ca="1" si="14"/>
        <v>1.3.06b</v>
      </c>
      <c r="F93" s="98" t="str">
        <f t="shared" ca="1" si="15"/>
        <v>Explain the possible consequences of the cyber security incident – and its potential impact on the business?</v>
      </c>
      <c r="G93" s="149" t="str">
        <f ca="1">VLOOKUP(E93,Assessment_1_Reference_1,24,FALSE)</f>
        <v/>
      </c>
      <c r="H93" s="149" t="str">
        <f ca="1">VLOOKUP(E93,Assessment_1_Reference_1,5,FALSE)</f>
        <v/>
      </c>
      <c r="I93" s="93" t="str">
        <f t="shared" ca="1" si="20"/>
        <v/>
      </c>
      <c r="J93" s="91"/>
      <c r="K93" s="91"/>
      <c r="L93" s="91"/>
      <c r="M93" s="91"/>
      <c r="N93" s="91"/>
      <c r="O93" s="91"/>
      <c r="P93" s="91"/>
      <c r="Q93" s="91"/>
      <c r="R93" s="91"/>
      <c r="S93" s="91"/>
      <c r="T93" s="126"/>
      <c r="U93" s="126" t="str">
        <f t="shared" ca="1" si="16"/>
        <v>1.3</v>
      </c>
      <c r="V93" s="126">
        <f t="shared" ca="1" si="17"/>
        <v>3</v>
      </c>
      <c r="W93" s="126">
        <f t="shared" ca="1" si="18"/>
        <v>1</v>
      </c>
      <c r="X93" s="126">
        <f t="shared" ca="1" si="19"/>
        <v>9</v>
      </c>
    </row>
    <row r="94" spans="1:24" s="124" customFormat="1" ht="30" customHeight="1" x14ac:dyDescent="0.25">
      <c r="A94" s="103">
        <v>88</v>
      </c>
      <c r="B94" s="104" t="str">
        <f t="shared" ca="1" si="12"/>
        <v>1.3.06c</v>
      </c>
      <c r="C94" s="105">
        <f t="shared" ca="1" si="13"/>
        <v>6</v>
      </c>
      <c r="D94" s="21"/>
      <c r="E94" s="220" t="str">
        <f t="shared" ca="1" si="14"/>
        <v>1.3.06c</v>
      </c>
      <c r="F94" s="98" t="str">
        <f t="shared" ca="1" si="15"/>
        <v>Get relevant outsiders involved?</v>
      </c>
      <c r="G94" s="149" t="str">
        <f ca="1">VLOOKUP(E94,Assessment_1_Reference_1,24,FALSE)</f>
        <v/>
      </c>
      <c r="H94" s="149" t="str">
        <f ca="1">VLOOKUP(E94,Assessment_1_Reference_1,5,FALSE)</f>
        <v/>
      </c>
      <c r="I94" s="93" t="str">
        <f t="shared" ca="1" si="20"/>
        <v/>
      </c>
      <c r="J94" s="91"/>
      <c r="K94" s="91"/>
      <c r="L94" s="91"/>
      <c r="M94" s="91"/>
      <c r="N94" s="91"/>
      <c r="O94" s="91"/>
      <c r="P94" s="91"/>
      <c r="Q94" s="91"/>
      <c r="R94" s="91"/>
      <c r="S94" s="91"/>
      <c r="T94" s="126"/>
      <c r="U94" s="126" t="str">
        <f t="shared" ca="1" si="16"/>
        <v>1.3</v>
      </c>
      <c r="V94" s="126">
        <f t="shared" ca="1" si="17"/>
        <v>3</v>
      </c>
      <c r="W94" s="126">
        <f t="shared" ca="1" si="18"/>
        <v>1</v>
      </c>
      <c r="X94" s="126">
        <f t="shared" ca="1" si="19"/>
        <v>9</v>
      </c>
    </row>
    <row r="95" spans="1:24" s="124" customFormat="1" ht="30" customHeight="1" x14ac:dyDescent="0.25">
      <c r="A95" s="89">
        <v>89</v>
      </c>
      <c r="B95" s="90" t="str">
        <f t="shared" ca="1" si="12"/>
        <v>1.3.07</v>
      </c>
      <c r="C95" s="91">
        <f t="shared" ca="1" si="13"/>
        <v>4</v>
      </c>
      <c r="D95" s="21"/>
      <c r="E95" s="220" t="str">
        <f t="shared" ca="1" si="14"/>
        <v>1.3.07</v>
      </c>
      <c r="F95" s="93" t="str">
        <f t="shared" ca="1" si="15"/>
        <v>Does your cyber security incident response team have access to individuals (internal and external) who have a deep understanding about:</v>
      </c>
      <c r="G95" s="149"/>
      <c r="H95" s="149"/>
      <c r="I95" s="93" t="str">
        <f t="shared" ca="1" si="20"/>
        <v/>
      </c>
      <c r="J95" s="91"/>
      <c r="K95" s="91"/>
      <c r="L95" s="91"/>
      <c r="M95" s="91"/>
      <c r="N95" s="91"/>
      <c r="O95" s="91"/>
      <c r="P95" s="91"/>
      <c r="Q95" s="91"/>
      <c r="R95" s="91"/>
      <c r="S95" s="91"/>
      <c r="T95" s="126"/>
      <c r="U95" s="126" t="str">
        <f t="shared" ca="1" si="16"/>
        <v/>
      </c>
      <c r="V95" s="126" t="str">
        <f t="shared" ca="1" si="17"/>
        <v>N/A</v>
      </c>
      <c r="W95" s="126">
        <f t="shared" ca="1" si="18"/>
        <v>1</v>
      </c>
      <c r="X95" s="126" t="e">
        <f t="shared" ca="1" si="19"/>
        <v>#VALUE!</v>
      </c>
    </row>
    <row r="96" spans="1:24" s="124" customFormat="1" ht="30" x14ac:dyDescent="0.25">
      <c r="A96" s="89">
        <v>90</v>
      </c>
      <c r="B96" s="90" t="str">
        <f t="shared" ca="1" si="12"/>
        <v>1.3.07a</v>
      </c>
      <c r="C96" s="91">
        <f t="shared" ca="1" si="13"/>
        <v>6</v>
      </c>
      <c r="D96" s="21"/>
      <c r="E96" s="220" t="str">
        <f t="shared" ca="1" si="14"/>
        <v>1.3.07a</v>
      </c>
      <c r="F96" s="98" t="str">
        <f t="shared" ca="1" si="15"/>
        <v>How to carry out sophisticated cyber security incident investigations quickly and effectively</v>
      </c>
      <c r="G96" s="149" t="str">
        <f t="shared" ref="G96:G102" ca="1" si="21">VLOOKUP(E96,Assessment_1_Reference_1,24,FALSE)</f>
        <v/>
      </c>
      <c r="H96" s="149" t="str">
        <f t="shared" ref="H96:H102" ca="1" si="22">VLOOKUP(E96,Assessment_1_Reference_1,5,FALSE)</f>
        <v/>
      </c>
      <c r="I96" s="93" t="str">
        <f t="shared" ca="1" si="20"/>
        <v/>
      </c>
      <c r="J96" s="91"/>
      <c r="K96" s="91"/>
      <c r="L96" s="91"/>
      <c r="M96" s="91"/>
      <c r="N96" s="91"/>
      <c r="O96" s="91"/>
      <c r="P96" s="91"/>
      <c r="Q96" s="91"/>
      <c r="R96" s="91"/>
      <c r="S96" s="91"/>
      <c r="T96" s="126"/>
      <c r="U96" s="126" t="str">
        <f t="shared" ca="1" si="16"/>
        <v>1.3</v>
      </c>
      <c r="V96" s="126">
        <f t="shared" ca="1" si="17"/>
        <v>4</v>
      </c>
      <c r="W96" s="126">
        <f t="shared" ca="1" si="18"/>
        <v>1</v>
      </c>
      <c r="X96" s="126">
        <f t="shared" ca="1" si="19"/>
        <v>12</v>
      </c>
    </row>
    <row r="97" spans="1:24" s="124" customFormat="1" ht="30" customHeight="1" x14ac:dyDescent="0.25">
      <c r="A97" s="89">
        <v>91</v>
      </c>
      <c r="B97" s="90" t="str">
        <f t="shared" ca="1" si="12"/>
        <v>1.3.07b</v>
      </c>
      <c r="C97" s="91">
        <f t="shared" ca="1" si="13"/>
        <v>6</v>
      </c>
      <c r="D97" s="21"/>
      <c r="E97" s="220" t="str">
        <f t="shared" ca="1" si="14"/>
        <v>1.3.07b</v>
      </c>
      <c r="F97" s="98" t="str">
        <f t="shared" ca="1" si="15"/>
        <v>The different types of cyber security attacker (and how they operate)?</v>
      </c>
      <c r="G97" s="149" t="str">
        <f t="shared" ca="1" si="21"/>
        <v/>
      </c>
      <c r="H97" s="149" t="str">
        <f t="shared" ca="1" si="22"/>
        <v/>
      </c>
      <c r="I97" s="93" t="str">
        <f t="shared" ca="1" si="20"/>
        <v/>
      </c>
      <c r="J97" s="91"/>
      <c r="K97" s="91"/>
      <c r="L97" s="91"/>
      <c r="M97" s="91"/>
      <c r="N97" s="91"/>
      <c r="O97" s="91"/>
      <c r="P97" s="91"/>
      <c r="Q97" s="91"/>
      <c r="R97" s="91"/>
      <c r="S97" s="91"/>
      <c r="T97" s="126"/>
      <c r="U97" s="126" t="str">
        <f t="shared" ca="1" si="16"/>
        <v>1.3</v>
      </c>
      <c r="V97" s="126">
        <f t="shared" ca="1" si="17"/>
        <v>3</v>
      </c>
      <c r="W97" s="126">
        <f t="shared" ca="1" si="18"/>
        <v>1</v>
      </c>
      <c r="X97" s="126">
        <f t="shared" ca="1" si="19"/>
        <v>9</v>
      </c>
    </row>
    <row r="98" spans="1:24" s="124" customFormat="1" ht="30" customHeight="1" x14ac:dyDescent="0.25">
      <c r="A98" s="89">
        <v>92</v>
      </c>
      <c r="B98" s="90" t="str">
        <f t="shared" ca="1" si="12"/>
        <v>1.3.07c</v>
      </c>
      <c r="C98" s="91">
        <f t="shared" ca="1" si="13"/>
        <v>6</v>
      </c>
      <c r="D98" s="21"/>
      <c r="E98" s="220" t="str">
        <f t="shared" ca="1" si="14"/>
        <v>1.3.07c</v>
      </c>
      <c r="F98" s="98" t="str">
        <f t="shared" ca="1" si="15"/>
        <v>Advanced persistent threats?</v>
      </c>
      <c r="G98" s="149" t="str">
        <f t="shared" ca="1" si="21"/>
        <v/>
      </c>
      <c r="H98" s="149" t="str">
        <f t="shared" ca="1" si="22"/>
        <v/>
      </c>
      <c r="I98" s="93" t="str">
        <f t="shared" ca="1" si="20"/>
        <v/>
      </c>
      <c r="J98" s="91"/>
      <c r="K98" s="91"/>
      <c r="L98" s="91"/>
      <c r="M98" s="91"/>
      <c r="N98" s="91"/>
      <c r="O98" s="91"/>
      <c r="P98" s="91"/>
      <c r="Q98" s="91"/>
      <c r="R98" s="91"/>
      <c r="S98" s="91"/>
      <c r="T98" s="126"/>
      <c r="U98" s="126" t="str">
        <f t="shared" ca="1" si="16"/>
        <v>1.3</v>
      </c>
      <c r="V98" s="126">
        <f t="shared" ca="1" si="17"/>
        <v>4</v>
      </c>
      <c r="W98" s="126">
        <f t="shared" ca="1" si="18"/>
        <v>1</v>
      </c>
      <c r="X98" s="126">
        <f t="shared" ca="1" si="19"/>
        <v>12</v>
      </c>
    </row>
    <row r="99" spans="1:24" s="124" customFormat="1" ht="30" customHeight="1" x14ac:dyDescent="0.25">
      <c r="A99" s="89">
        <v>93</v>
      </c>
      <c r="B99" s="90" t="str">
        <f t="shared" ca="1" si="12"/>
        <v>1.3.07d</v>
      </c>
      <c r="C99" s="91">
        <f t="shared" ca="1" si="13"/>
        <v>6</v>
      </c>
      <c r="D99" s="21"/>
      <c r="E99" s="220" t="str">
        <f t="shared" ca="1" si="14"/>
        <v>1.3.07d</v>
      </c>
      <c r="F99" s="98" t="str">
        <f t="shared" ca="1" si="15"/>
        <v>Methods of compromising systems?</v>
      </c>
      <c r="G99" s="149" t="str">
        <f t="shared" ca="1" si="21"/>
        <v/>
      </c>
      <c r="H99" s="149" t="str">
        <f t="shared" ca="1" si="22"/>
        <v/>
      </c>
      <c r="I99" s="93" t="str">
        <f t="shared" ca="1" si="20"/>
        <v/>
      </c>
      <c r="J99" s="91"/>
      <c r="K99" s="91"/>
      <c r="L99" s="91"/>
      <c r="M99" s="91"/>
      <c r="N99" s="91"/>
      <c r="O99" s="91"/>
      <c r="P99" s="91"/>
      <c r="Q99" s="91"/>
      <c r="R99" s="91"/>
      <c r="S99" s="91"/>
      <c r="T99" s="126"/>
      <c r="U99" s="126" t="str">
        <f t="shared" ca="1" si="16"/>
        <v>1.3</v>
      </c>
      <c r="V99" s="126">
        <f t="shared" ca="1" si="17"/>
        <v>3</v>
      </c>
      <c r="W99" s="126">
        <f t="shared" ca="1" si="18"/>
        <v>1</v>
      </c>
      <c r="X99" s="126">
        <f t="shared" ca="1" si="19"/>
        <v>9</v>
      </c>
    </row>
    <row r="100" spans="1:24" s="124" customFormat="1" ht="30" customHeight="1" x14ac:dyDescent="0.25">
      <c r="A100" s="89">
        <v>94</v>
      </c>
      <c r="B100" s="90" t="str">
        <f t="shared" ca="1" si="12"/>
        <v>1.3.07e</v>
      </c>
      <c r="C100" s="91">
        <f t="shared" ca="1" si="13"/>
        <v>6</v>
      </c>
      <c r="D100" s="21"/>
      <c r="E100" s="220" t="str">
        <f t="shared" ca="1" si="14"/>
        <v>1.3.07e</v>
      </c>
      <c r="F100" s="98" t="str">
        <f t="shared" ca="1" si="15"/>
        <v>Sophisticated analysis of malware?</v>
      </c>
      <c r="G100" s="149" t="str">
        <f t="shared" ca="1" si="21"/>
        <v/>
      </c>
      <c r="H100" s="149" t="str">
        <f t="shared" ca="1" si="22"/>
        <v/>
      </c>
      <c r="I100" s="93" t="str">
        <f t="shared" ca="1" si="20"/>
        <v/>
      </c>
      <c r="J100" s="91"/>
      <c r="K100" s="91"/>
      <c r="L100" s="91"/>
      <c r="M100" s="91"/>
      <c r="N100" s="91"/>
      <c r="O100" s="91"/>
      <c r="P100" s="91"/>
      <c r="Q100" s="91"/>
      <c r="R100" s="91"/>
      <c r="S100" s="91"/>
      <c r="T100" s="126"/>
      <c r="U100" s="126" t="str">
        <f t="shared" ca="1" si="16"/>
        <v>1.3</v>
      </c>
      <c r="V100" s="126">
        <f t="shared" ca="1" si="17"/>
        <v>5</v>
      </c>
      <c r="W100" s="126">
        <f t="shared" ca="1" si="18"/>
        <v>1</v>
      </c>
      <c r="X100" s="126">
        <f t="shared" ca="1" si="19"/>
        <v>15</v>
      </c>
    </row>
    <row r="101" spans="1:24" s="124" customFormat="1" ht="30" customHeight="1" x14ac:dyDescent="0.25">
      <c r="A101" s="89">
        <v>95</v>
      </c>
      <c r="B101" s="90" t="str">
        <f t="shared" ca="1" si="12"/>
        <v>1.3.07f</v>
      </c>
      <c r="C101" s="91">
        <f t="shared" ca="1" si="13"/>
        <v>6</v>
      </c>
      <c r="D101" s="21"/>
      <c r="E101" s="220" t="str">
        <f t="shared" ca="1" si="14"/>
        <v>1.3.07f</v>
      </c>
      <c r="F101" s="98" t="str">
        <f t="shared" ca="1" si="15"/>
        <v>Forensics?</v>
      </c>
      <c r="G101" s="149" t="str">
        <f t="shared" ca="1" si="21"/>
        <v/>
      </c>
      <c r="H101" s="149" t="str">
        <f t="shared" ca="1" si="22"/>
        <v/>
      </c>
      <c r="I101" s="93" t="str">
        <f t="shared" ca="1" si="20"/>
        <v/>
      </c>
      <c r="J101" s="91"/>
      <c r="K101" s="91"/>
      <c r="L101" s="91"/>
      <c r="M101" s="91"/>
      <c r="N101" s="91"/>
      <c r="O101" s="91"/>
      <c r="P101" s="91"/>
      <c r="Q101" s="91"/>
      <c r="R101" s="91"/>
      <c r="S101" s="91"/>
      <c r="T101" s="126"/>
      <c r="U101" s="126" t="str">
        <f t="shared" ca="1" si="16"/>
        <v>1.3</v>
      </c>
      <c r="V101" s="126">
        <f t="shared" ca="1" si="17"/>
        <v>5</v>
      </c>
      <c r="W101" s="126">
        <f t="shared" ca="1" si="18"/>
        <v>1</v>
      </c>
      <c r="X101" s="126">
        <f t="shared" ca="1" si="19"/>
        <v>15</v>
      </c>
    </row>
    <row r="102" spans="1:24" s="124" customFormat="1" ht="30" x14ac:dyDescent="0.25">
      <c r="A102" s="89">
        <v>96</v>
      </c>
      <c r="B102" s="90" t="str">
        <f t="shared" ca="1" si="12"/>
        <v>1.3.08</v>
      </c>
      <c r="C102" s="91">
        <f t="shared" ca="1" si="13"/>
        <v>5</v>
      </c>
      <c r="D102" s="21"/>
      <c r="E102" s="220" t="str">
        <f t="shared" ca="1" si="14"/>
        <v>1.3.08</v>
      </c>
      <c r="F102" s="93" t="str">
        <f t="shared" ca="1" si="15"/>
        <v>Does your cyber security incident team have a cyber security incident response toolkit to help investigations?</v>
      </c>
      <c r="G102" s="149" t="str">
        <f t="shared" ca="1" si="21"/>
        <v/>
      </c>
      <c r="H102" s="149" t="str">
        <f t="shared" ca="1" si="22"/>
        <v/>
      </c>
      <c r="I102" s="93" t="str">
        <f t="shared" ca="1" si="20"/>
        <v/>
      </c>
      <c r="J102" s="91"/>
      <c r="K102" s="91"/>
      <c r="L102" s="91"/>
      <c r="M102" s="91"/>
      <c r="N102" s="91"/>
      <c r="O102" s="91"/>
      <c r="P102" s="91"/>
      <c r="Q102" s="91"/>
      <c r="R102" s="91"/>
      <c r="S102" s="91"/>
      <c r="T102" s="126"/>
      <c r="U102" s="126" t="str">
        <f t="shared" ca="1" si="16"/>
        <v>1.3</v>
      </c>
      <c r="V102" s="126">
        <f t="shared" ca="1" si="17"/>
        <v>4</v>
      </c>
      <c r="W102" s="126">
        <f t="shared" ca="1" si="18"/>
        <v>1</v>
      </c>
      <c r="X102" s="126">
        <f t="shared" ca="1" si="19"/>
        <v>12</v>
      </c>
    </row>
    <row r="103" spans="1:24" s="124" customFormat="1" ht="30" customHeight="1" x14ac:dyDescent="0.25">
      <c r="A103" s="89">
        <v>97</v>
      </c>
      <c r="B103" s="90" t="str">
        <f t="shared" ca="1" si="12"/>
        <v>1.3.09</v>
      </c>
      <c r="C103" s="91">
        <f t="shared" ca="1" si="13"/>
        <v>4</v>
      </c>
      <c r="D103" s="21"/>
      <c r="E103" s="220" t="str">
        <f t="shared" ca="1" si="14"/>
        <v>1.3.09</v>
      </c>
      <c r="F103" s="93" t="str">
        <f t="shared" ca="1" si="15"/>
        <v>Does your cyber security incident response toolkit include:</v>
      </c>
      <c r="G103" s="149"/>
      <c r="H103" s="149"/>
      <c r="I103" s="93" t="str">
        <f t="shared" ca="1" si="20"/>
        <v/>
      </c>
      <c r="J103" s="91"/>
      <c r="K103" s="91"/>
      <c r="L103" s="91"/>
      <c r="M103" s="91"/>
      <c r="N103" s="91"/>
      <c r="O103" s="91"/>
      <c r="P103" s="91"/>
      <c r="Q103" s="91"/>
      <c r="R103" s="91"/>
      <c r="S103" s="91"/>
      <c r="T103" s="126"/>
      <c r="U103" s="126" t="str">
        <f t="shared" ca="1" si="16"/>
        <v/>
      </c>
      <c r="V103" s="126" t="str">
        <f t="shared" ca="1" si="17"/>
        <v>N/A</v>
      </c>
      <c r="W103" s="126">
        <f t="shared" ca="1" si="18"/>
        <v>1</v>
      </c>
      <c r="X103" s="126" t="e">
        <f t="shared" ca="1" si="19"/>
        <v>#VALUE!</v>
      </c>
    </row>
    <row r="104" spans="1:24" s="124" customFormat="1" ht="30" x14ac:dyDescent="0.25">
      <c r="A104" s="89">
        <v>98</v>
      </c>
      <c r="B104" s="90" t="str">
        <f t="shared" ca="1" si="12"/>
        <v>1.3.09a</v>
      </c>
      <c r="C104" s="91">
        <f t="shared" ca="1" si="13"/>
        <v>6</v>
      </c>
      <c r="D104" s="21"/>
      <c r="E104" s="220" t="str">
        <f t="shared" ca="1" si="14"/>
        <v>1.3.09a</v>
      </c>
      <c r="F104" s="98" t="str">
        <f t="shared" ca="1" si="15"/>
        <v>A suitable method for recording all aspects of the incident, ideally using a template to ensure a consistent, comprehensive approach?</v>
      </c>
      <c r="G104" s="149" t="str">
        <f ca="1">VLOOKUP(E104,Assessment_1_Reference_1,24,FALSE)</f>
        <v/>
      </c>
      <c r="H104" s="149" t="str">
        <f ca="1">VLOOKUP(E104,Assessment_1_Reference_1,5,FALSE)</f>
        <v/>
      </c>
      <c r="I104" s="93" t="str">
        <f t="shared" ca="1" si="20"/>
        <v/>
      </c>
      <c r="J104" s="91"/>
      <c r="K104" s="91"/>
      <c r="L104" s="91"/>
      <c r="M104" s="91"/>
      <c r="N104" s="91"/>
      <c r="O104" s="91"/>
      <c r="P104" s="91"/>
      <c r="Q104" s="91"/>
      <c r="R104" s="91"/>
      <c r="S104" s="91"/>
      <c r="T104" s="126"/>
      <c r="U104" s="126" t="str">
        <f t="shared" ca="1" si="16"/>
        <v>1.3</v>
      </c>
      <c r="V104" s="126">
        <f t="shared" ca="1" si="17"/>
        <v>4</v>
      </c>
      <c r="W104" s="126">
        <f t="shared" ca="1" si="18"/>
        <v>1</v>
      </c>
      <c r="X104" s="126">
        <f t="shared" ca="1" si="19"/>
        <v>12</v>
      </c>
    </row>
    <row r="105" spans="1:24" s="124" customFormat="1" ht="45" x14ac:dyDescent="0.25">
      <c r="A105" s="89">
        <v>99</v>
      </c>
      <c r="B105" s="90" t="str">
        <f t="shared" ca="1" si="12"/>
        <v>1.3.09b</v>
      </c>
      <c r="C105" s="91">
        <f t="shared" ca="1" si="13"/>
        <v>6</v>
      </c>
      <c r="D105" s="21"/>
      <c r="E105" s="220" t="str">
        <f t="shared" ca="1" si="14"/>
        <v>1.3.09b</v>
      </c>
      <c r="F105" s="98" t="str">
        <f t="shared" ca="1" si="15"/>
        <v>Contact details of all key stakeholders, such as internal and external investigators, technical specialist, suppliers, legal resources, human resources, public relations and business management?</v>
      </c>
      <c r="G105" s="149" t="str">
        <f ca="1">VLOOKUP(E105,Assessment_1_Reference_1,24,FALSE)</f>
        <v/>
      </c>
      <c r="H105" s="149" t="str">
        <f ca="1">VLOOKUP(E105,Assessment_1_Reference_1,5,FALSE)</f>
        <v/>
      </c>
      <c r="I105" s="93" t="str">
        <f t="shared" ca="1" si="20"/>
        <v/>
      </c>
      <c r="J105" s="91"/>
      <c r="K105" s="91"/>
      <c r="L105" s="91"/>
      <c r="M105" s="91"/>
      <c r="N105" s="91"/>
      <c r="O105" s="91"/>
      <c r="P105" s="91"/>
      <c r="Q105" s="91"/>
      <c r="R105" s="91"/>
      <c r="S105" s="91"/>
      <c r="T105" s="126"/>
      <c r="U105" s="126" t="str">
        <f t="shared" ca="1" si="16"/>
        <v>1.3</v>
      </c>
      <c r="V105" s="126">
        <f t="shared" ca="1" si="17"/>
        <v>3</v>
      </c>
      <c r="W105" s="126">
        <f t="shared" ca="1" si="18"/>
        <v>1</v>
      </c>
      <c r="X105" s="126">
        <f t="shared" ca="1" si="19"/>
        <v>9</v>
      </c>
    </row>
    <row r="106" spans="1:24" s="124" customFormat="1" ht="45" x14ac:dyDescent="0.25">
      <c r="A106" s="89">
        <v>100</v>
      </c>
      <c r="B106" s="90" t="str">
        <f t="shared" ca="1" si="12"/>
        <v>1.3.09c</v>
      </c>
      <c r="C106" s="91">
        <f t="shared" ca="1" si="13"/>
        <v>6</v>
      </c>
      <c r="D106" s="21"/>
      <c r="E106" s="220" t="str">
        <f t="shared" ca="1" si="14"/>
        <v>1.3.09c</v>
      </c>
      <c r="F106" s="98" t="str">
        <f t="shared" ca="1" si="15"/>
        <v>Incident analysis resources: such as port lists; packet sniffers and protocol analysers; documentation for security systems (eg IDS, SIEM, malware protection); network diagrams; and a list of critical assets.</v>
      </c>
      <c r="G106" s="149" t="str">
        <f ca="1">VLOOKUP(E106,Assessment_1_Reference_1,24,FALSE)</f>
        <v/>
      </c>
      <c r="H106" s="149" t="str">
        <f ca="1">VLOOKUP(E106,Assessment_1_Reference_1,5,FALSE)</f>
        <v/>
      </c>
      <c r="I106" s="93" t="str">
        <f t="shared" ca="1" si="20"/>
        <v/>
      </c>
      <c r="J106" s="91"/>
      <c r="K106" s="91"/>
      <c r="L106" s="91"/>
      <c r="M106" s="91"/>
      <c r="N106" s="91"/>
      <c r="O106" s="91"/>
      <c r="P106" s="91"/>
      <c r="Q106" s="91"/>
      <c r="R106" s="91"/>
      <c r="S106" s="91"/>
      <c r="T106" s="126"/>
      <c r="U106" s="126" t="str">
        <f t="shared" ca="1" si="16"/>
        <v>1.3</v>
      </c>
      <c r="V106" s="126">
        <f t="shared" ca="1" si="17"/>
        <v>5</v>
      </c>
      <c r="W106" s="126">
        <f t="shared" ca="1" si="18"/>
        <v>1</v>
      </c>
      <c r="X106" s="126">
        <f t="shared" ca="1" si="19"/>
        <v>15</v>
      </c>
    </row>
    <row r="107" spans="1:24" s="124" customFormat="1" ht="60" x14ac:dyDescent="0.25">
      <c r="A107" s="89">
        <v>101</v>
      </c>
      <c r="B107" s="90" t="str">
        <f t="shared" ca="1" si="12"/>
        <v>1.3.09d</v>
      </c>
      <c r="C107" s="91">
        <f t="shared" ca="1" si="13"/>
        <v>6</v>
      </c>
      <c r="D107" s="21"/>
      <c r="E107" s="220" t="str">
        <f t="shared" ca="1" si="14"/>
        <v>1.3.09d</v>
      </c>
      <c r="F107" s="98" t="str">
        <f t="shared" ca="1" si="15"/>
        <v>Forensic imaging tools (eg an imaging laptop; encrypted disks for image storage; mobile phone; digital camera / recorder; portable printer; removable media with trusted versions of programs; and evidence gathering accessories)?</v>
      </c>
      <c r="G107" s="149" t="str">
        <f ca="1">VLOOKUP(E107,Assessment_1_Reference_1,24,FALSE)</f>
        <v/>
      </c>
      <c r="H107" s="149" t="str">
        <f ca="1">VLOOKUP(E107,Assessment_1_Reference_1,5,FALSE)</f>
        <v/>
      </c>
      <c r="I107" s="93" t="str">
        <f t="shared" ca="1" si="20"/>
        <v/>
      </c>
      <c r="J107" s="91"/>
      <c r="K107" s="91"/>
      <c r="L107" s="91"/>
      <c r="M107" s="91"/>
      <c r="N107" s="91"/>
      <c r="O107" s="91"/>
      <c r="P107" s="91"/>
      <c r="Q107" s="91"/>
      <c r="R107" s="91"/>
      <c r="S107" s="91"/>
      <c r="T107" s="126"/>
      <c r="U107" s="126" t="str">
        <f t="shared" ca="1" si="16"/>
        <v>1.3</v>
      </c>
      <c r="V107" s="126">
        <f t="shared" ca="1" si="17"/>
        <v>5</v>
      </c>
      <c r="W107" s="126">
        <f t="shared" ca="1" si="18"/>
        <v>1</v>
      </c>
      <c r="X107" s="126">
        <f t="shared" ca="1" si="19"/>
        <v>15</v>
      </c>
    </row>
    <row r="108" spans="1:24" s="124" customFormat="1" ht="30" x14ac:dyDescent="0.25">
      <c r="A108" s="89">
        <v>102</v>
      </c>
      <c r="B108" s="90" t="str">
        <f t="shared" ca="1" si="12"/>
        <v>1.3.09e</v>
      </c>
      <c r="C108" s="91">
        <f t="shared" ca="1" si="13"/>
        <v>6</v>
      </c>
      <c r="D108" s="21"/>
      <c r="E108" s="220" t="str">
        <f t="shared" ca="1" si="14"/>
        <v>1.3.09e</v>
      </c>
      <c r="F108" s="98" t="str">
        <f t="shared" ca="1" si="15"/>
        <v>Physical tools (eg screwdrivers, Allen keys, wire cutters, evidence bags, gloves and torch)?</v>
      </c>
      <c r="G108" s="149" t="str">
        <f ca="1">VLOOKUP(E108,Assessment_1_Reference_1,24,FALSE)</f>
        <v/>
      </c>
      <c r="H108" s="149" t="str">
        <f ca="1">VLOOKUP(E108,Assessment_1_Reference_1,5,FALSE)</f>
        <v/>
      </c>
      <c r="I108" s="93" t="str">
        <f t="shared" ca="1" si="20"/>
        <v/>
      </c>
      <c r="J108" s="91"/>
      <c r="K108" s="91"/>
      <c r="L108" s="91"/>
      <c r="M108" s="91"/>
      <c r="N108" s="91"/>
      <c r="O108" s="91"/>
      <c r="P108" s="91"/>
      <c r="Q108" s="91"/>
      <c r="R108" s="91"/>
      <c r="S108" s="91"/>
      <c r="T108" s="126"/>
      <c r="U108" s="126" t="str">
        <f t="shared" ca="1" si="16"/>
        <v>1.3</v>
      </c>
      <c r="V108" s="126">
        <f t="shared" ca="1" si="17"/>
        <v>4</v>
      </c>
      <c r="W108" s="126">
        <f t="shared" ca="1" si="18"/>
        <v>1</v>
      </c>
      <c r="X108" s="126">
        <f t="shared" ca="1" si="19"/>
        <v>12</v>
      </c>
    </row>
    <row r="109" spans="1:24" s="124" customFormat="1" ht="18.75" customHeight="1" x14ac:dyDescent="0.25">
      <c r="A109" s="91">
        <v>103</v>
      </c>
      <c r="B109" s="91" t="str">
        <f t="shared" ca="1" si="12"/>
        <v/>
      </c>
      <c r="C109" s="91">
        <f t="shared" ca="1" si="13"/>
        <v>3</v>
      </c>
      <c r="D109" s="21"/>
      <c r="E109" s="219" t="str">
        <f t="shared" ca="1" si="14"/>
        <v/>
      </c>
      <c r="F109" s="97" t="str">
        <f t="shared" ca="1" si="15"/>
        <v>Process</v>
      </c>
      <c r="G109" s="218"/>
      <c r="H109" s="218"/>
      <c r="I109" s="93"/>
      <c r="J109" s="91"/>
      <c r="K109" s="91"/>
      <c r="L109" s="91"/>
      <c r="M109" s="91"/>
      <c r="N109" s="91"/>
      <c r="O109" s="91"/>
      <c r="P109" s="91"/>
      <c r="Q109" s="91"/>
      <c r="R109" s="91"/>
      <c r="S109" s="91"/>
      <c r="T109" s="126"/>
      <c r="U109" s="126" t="str">
        <f t="shared" ca="1" si="16"/>
        <v/>
      </c>
      <c r="V109" s="126" t="str">
        <f t="shared" ca="1" si="17"/>
        <v/>
      </c>
      <c r="W109" s="126">
        <f t="shared" ca="1" si="18"/>
        <v>1</v>
      </c>
      <c r="X109" s="126" t="e">
        <f t="shared" ca="1" si="19"/>
        <v>#VALUE!</v>
      </c>
    </row>
    <row r="110" spans="1:24" s="124" customFormat="1" ht="30" customHeight="1" x14ac:dyDescent="0.25">
      <c r="A110" s="89">
        <v>104</v>
      </c>
      <c r="B110" s="90" t="str">
        <f t="shared" ca="1" si="12"/>
        <v>1.3.10</v>
      </c>
      <c r="C110" s="91">
        <f t="shared" ca="1" si="13"/>
        <v>4</v>
      </c>
      <c r="D110" s="21"/>
      <c r="E110" s="220" t="str">
        <f t="shared" ca="1" si="14"/>
        <v>1.3.10</v>
      </c>
      <c r="F110" s="93" t="str">
        <f t="shared" ca="1" si="15"/>
        <v>Do you have:</v>
      </c>
      <c r="G110" s="149"/>
      <c r="H110" s="149"/>
      <c r="I110" s="93" t="str">
        <f t="shared" ref="I110:I141" ca="1" si="23">IF(VLOOKUP(E110,Assessment_1_Reference_1,6,FALSE)=0,"",VLOOKUP(E110,Assessment_1_Reference_1,6,FALSE))</f>
        <v/>
      </c>
      <c r="J110" s="91"/>
      <c r="K110" s="91"/>
      <c r="L110" s="91"/>
      <c r="M110" s="91"/>
      <c r="N110" s="91"/>
      <c r="O110" s="91"/>
      <c r="P110" s="91"/>
      <c r="Q110" s="91"/>
      <c r="R110" s="91"/>
      <c r="S110" s="91"/>
      <c r="T110" s="126"/>
      <c r="U110" s="126" t="str">
        <f t="shared" ca="1" si="16"/>
        <v/>
      </c>
      <c r="V110" s="126" t="str">
        <f t="shared" ca="1" si="17"/>
        <v>N/A</v>
      </c>
      <c r="W110" s="126">
        <f t="shared" ca="1" si="18"/>
        <v>1</v>
      </c>
      <c r="X110" s="126" t="e">
        <f t="shared" ca="1" si="19"/>
        <v>#VALUE!</v>
      </c>
    </row>
    <row r="111" spans="1:24" s="124" customFormat="1" ht="30" x14ac:dyDescent="0.25">
      <c r="A111" s="89">
        <v>105</v>
      </c>
      <c r="B111" s="90" t="str">
        <f t="shared" ca="1" si="12"/>
        <v>1.3.10a</v>
      </c>
      <c r="C111" s="91">
        <f t="shared" ca="1" si="13"/>
        <v>6</v>
      </c>
      <c r="D111" s="21"/>
      <c r="E111" s="220" t="str">
        <f t="shared" ca="1" si="14"/>
        <v>1.3.10a</v>
      </c>
      <c r="F111" s="98" t="str">
        <f t="shared" ca="1" si="15"/>
        <v>Policies, processes, plans or methodologies to help you respond to cyber security incidents effectively?</v>
      </c>
      <c r="G111" s="149" t="str">
        <f ca="1">VLOOKUP(E111,Assessment_1_Reference_1,24,FALSE)</f>
        <v/>
      </c>
      <c r="H111" s="149" t="str">
        <f ca="1">VLOOKUP(E111,Assessment_1_Reference_1,5,FALSE)</f>
        <v/>
      </c>
      <c r="I111" s="93" t="str">
        <f t="shared" ca="1" si="23"/>
        <v/>
      </c>
      <c r="J111" s="91"/>
      <c r="K111" s="91"/>
      <c r="L111" s="91"/>
      <c r="M111" s="91"/>
      <c r="N111" s="91"/>
      <c r="O111" s="91"/>
      <c r="P111" s="91"/>
      <c r="Q111" s="91"/>
      <c r="R111" s="91"/>
      <c r="S111" s="91"/>
      <c r="T111" s="126"/>
      <c r="U111" s="126" t="str">
        <f t="shared" ca="1" si="16"/>
        <v>1.3</v>
      </c>
      <c r="V111" s="126">
        <f t="shared" ca="1" si="17"/>
        <v>1</v>
      </c>
      <c r="W111" s="126">
        <f t="shared" ca="1" si="18"/>
        <v>1</v>
      </c>
      <c r="X111" s="126">
        <f t="shared" ca="1" si="19"/>
        <v>3</v>
      </c>
    </row>
    <row r="112" spans="1:24" s="124" customFormat="1" ht="30" customHeight="1" x14ac:dyDescent="0.25">
      <c r="A112" s="89">
        <v>106</v>
      </c>
      <c r="B112" s="90" t="str">
        <f t="shared" ca="1" si="12"/>
        <v>1.3.10b</v>
      </c>
      <c r="C112" s="91">
        <f t="shared" ca="1" si="13"/>
        <v>6</v>
      </c>
      <c r="D112" s="21"/>
      <c r="E112" s="220" t="str">
        <f t="shared" ca="1" si="14"/>
        <v>1.3.10b</v>
      </c>
      <c r="F112" s="98" t="str">
        <f t="shared" ca="1" si="15"/>
        <v>A formal cyber security incident response process?</v>
      </c>
      <c r="G112" s="149" t="str">
        <f ca="1">VLOOKUP(E112,Assessment_1_Reference_1,24,FALSE)</f>
        <v/>
      </c>
      <c r="H112" s="149" t="str">
        <f ca="1">VLOOKUP(E112,Assessment_1_Reference_1,5,FALSE)</f>
        <v/>
      </c>
      <c r="I112" s="93" t="str">
        <f t="shared" ca="1" si="23"/>
        <v/>
      </c>
      <c r="J112" s="91"/>
      <c r="K112" s="91"/>
      <c r="L112" s="91"/>
      <c r="M112" s="91"/>
      <c r="N112" s="91"/>
      <c r="O112" s="91"/>
      <c r="P112" s="91"/>
      <c r="Q112" s="91"/>
      <c r="R112" s="91"/>
      <c r="S112" s="91"/>
      <c r="T112" s="126"/>
      <c r="U112" s="126" t="str">
        <f t="shared" ca="1" si="16"/>
        <v>1.3</v>
      </c>
      <c r="V112" s="126">
        <f t="shared" ca="1" si="17"/>
        <v>1</v>
      </c>
      <c r="W112" s="126">
        <f t="shared" ca="1" si="18"/>
        <v>1</v>
      </c>
      <c r="X112" s="126">
        <f t="shared" ca="1" si="19"/>
        <v>3</v>
      </c>
    </row>
    <row r="113" spans="1:24" s="124" customFormat="1" ht="30" customHeight="1" x14ac:dyDescent="0.25">
      <c r="A113" s="89">
        <v>107</v>
      </c>
      <c r="B113" s="90" t="str">
        <f t="shared" ca="1" si="12"/>
        <v>1.3.10c</v>
      </c>
      <c r="C113" s="91">
        <f t="shared" ca="1" si="13"/>
        <v>6</v>
      </c>
      <c r="D113" s="21"/>
      <c r="E113" s="220" t="str">
        <f t="shared" ca="1" si="14"/>
        <v>1.3.10c</v>
      </c>
      <c r="F113" s="98" t="str">
        <f t="shared" ca="1" si="15"/>
        <v>A strategic approach for handling cyber security incidents?</v>
      </c>
      <c r="G113" s="149" t="str">
        <f ca="1">VLOOKUP(E113,Assessment_1_Reference_1,24,FALSE)</f>
        <v/>
      </c>
      <c r="H113" s="149" t="str">
        <f ca="1">VLOOKUP(E113,Assessment_1_Reference_1,5,FALSE)</f>
        <v/>
      </c>
      <c r="I113" s="93" t="str">
        <f t="shared" ca="1" si="23"/>
        <v/>
      </c>
      <c r="J113" s="91"/>
      <c r="K113" s="91"/>
      <c r="L113" s="91"/>
      <c r="M113" s="91"/>
      <c r="N113" s="91"/>
      <c r="O113" s="91"/>
      <c r="P113" s="91"/>
      <c r="Q113" s="91"/>
      <c r="R113" s="91"/>
      <c r="S113" s="91"/>
      <c r="T113" s="126"/>
      <c r="U113" s="126" t="str">
        <f t="shared" ca="1" si="16"/>
        <v>1.3</v>
      </c>
      <c r="V113" s="126">
        <f t="shared" ca="1" si="17"/>
        <v>3</v>
      </c>
      <c r="W113" s="126">
        <f t="shared" ca="1" si="18"/>
        <v>1</v>
      </c>
      <c r="X113" s="126">
        <f t="shared" ca="1" si="19"/>
        <v>9</v>
      </c>
    </row>
    <row r="114" spans="1:24" s="124" customFormat="1" ht="30" customHeight="1" x14ac:dyDescent="0.25">
      <c r="A114" s="89">
        <v>108</v>
      </c>
      <c r="B114" s="90" t="str">
        <f t="shared" ca="1" si="12"/>
        <v>1.3.11</v>
      </c>
      <c r="C114" s="91">
        <f t="shared" ca="1" si="13"/>
        <v>4</v>
      </c>
      <c r="D114" s="21"/>
      <c r="E114" s="220" t="str">
        <f t="shared" ca="1" si="14"/>
        <v>1.3.11</v>
      </c>
      <c r="F114" s="93" t="str">
        <f t="shared" ca="1" si="15"/>
        <v>Does your cyber security incident response strategy include:</v>
      </c>
      <c r="G114" s="149"/>
      <c r="H114" s="149"/>
      <c r="I114" s="93" t="str">
        <f t="shared" ca="1" si="23"/>
        <v/>
      </c>
      <c r="J114" s="91"/>
      <c r="K114" s="91"/>
      <c r="L114" s="91"/>
      <c r="M114" s="91"/>
      <c r="N114" s="91"/>
      <c r="O114" s="91"/>
      <c r="P114" s="91"/>
      <c r="Q114" s="91"/>
      <c r="R114" s="91"/>
      <c r="S114" s="91"/>
      <c r="T114" s="126"/>
      <c r="U114" s="126" t="str">
        <f t="shared" ca="1" si="16"/>
        <v/>
      </c>
      <c r="V114" s="126" t="str">
        <f t="shared" ca="1" si="17"/>
        <v>N/A</v>
      </c>
      <c r="W114" s="126">
        <f t="shared" ca="1" si="18"/>
        <v>1</v>
      </c>
      <c r="X114" s="126" t="e">
        <f t="shared" ca="1" si="19"/>
        <v>#VALUE!</v>
      </c>
    </row>
    <row r="115" spans="1:24" s="124" customFormat="1" ht="30" x14ac:dyDescent="0.25">
      <c r="A115" s="89">
        <v>109</v>
      </c>
      <c r="B115" s="90" t="str">
        <f t="shared" ca="1" si="12"/>
        <v>1.3.11a</v>
      </c>
      <c r="C115" s="91">
        <f t="shared" ca="1" si="13"/>
        <v>6</v>
      </c>
      <c r="D115" s="21"/>
      <c r="E115" s="220" t="str">
        <f t="shared" ca="1" si="14"/>
        <v>1.3.11a</v>
      </c>
      <c r="F115" s="98" t="str">
        <f t="shared" ca="1" si="15"/>
        <v>Identifying the key components of an effective cyber security incident response process?</v>
      </c>
      <c r="G115" s="149" t="str">
        <f t="shared" ref="G115:G122" ca="1" si="24">VLOOKUP(E115,Assessment_1_Reference_1,24,FALSE)</f>
        <v/>
      </c>
      <c r="H115" s="149" t="str">
        <f t="shared" ref="H115:H122" ca="1" si="25">VLOOKUP(E115,Assessment_1_Reference_1,5,FALSE)</f>
        <v/>
      </c>
      <c r="I115" s="93" t="str">
        <f t="shared" ca="1" si="23"/>
        <v/>
      </c>
      <c r="J115" s="91"/>
      <c r="K115" s="91"/>
      <c r="L115" s="91"/>
      <c r="M115" s="91"/>
      <c r="N115" s="91"/>
      <c r="O115" s="91"/>
      <c r="P115" s="91"/>
      <c r="Q115" s="91"/>
      <c r="R115" s="91"/>
      <c r="S115" s="91"/>
      <c r="T115" s="126"/>
      <c r="U115" s="126" t="str">
        <f t="shared" ca="1" si="16"/>
        <v>1.3</v>
      </c>
      <c r="V115" s="126">
        <f t="shared" ca="1" si="17"/>
        <v>4</v>
      </c>
      <c r="W115" s="126">
        <f t="shared" ca="1" si="18"/>
        <v>1</v>
      </c>
      <c r="X115" s="126">
        <f t="shared" ca="1" si="19"/>
        <v>12</v>
      </c>
    </row>
    <row r="116" spans="1:24" s="124" customFormat="1" ht="30" x14ac:dyDescent="0.25">
      <c r="A116" s="89">
        <v>110</v>
      </c>
      <c r="B116" s="90" t="str">
        <f t="shared" ca="1" si="12"/>
        <v>1.3.11b</v>
      </c>
      <c r="C116" s="91">
        <f t="shared" ca="1" si="13"/>
        <v>6</v>
      </c>
      <c r="D116" s="21"/>
      <c r="E116" s="220" t="str">
        <f t="shared" ca="1" si="14"/>
        <v>1.3.11b</v>
      </c>
      <c r="F116" s="98" t="str">
        <f t="shared" ca="1" si="15"/>
        <v>Aligning cyber security incident response with business continuity plans and arrangements?</v>
      </c>
      <c r="G116" s="149" t="str">
        <f t="shared" ca="1" si="24"/>
        <v/>
      </c>
      <c r="H116" s="149" t="str">
        <f t="shared" ca="1" si="25"/>
        <v/>
      </c>
      <c r="I116" s="93" t="str">
        <f t="shared" ca="1" si="23"/>
        <v/>
      </c>
      <c r="J116" s="91"/>
      <c r="K116" s="91"/>
      <c r="L116" s="91"/>
      <c r="M116" s="91"/>
      <c r="N116" s="91"/>
      <c r="O116" s="91"/>
      <c r="P116" s="91"/>
      <c r="Q116" s="91"/>
      <c r="R116" s="91"/>
      <c r="S116" s="91"/>
      <c r="T116" s="126"/>
      <c r="U116" s="126" t="str">
        <f t="shared" ca="1" si="16"/>
        <v>1.3</v>
      </c>
      <c r="V116" s="126">
        <f t="shared" ca="1" si="17"/>
        <v>5</v>
      </c>
      <c r="W116" s="126">
        <f t="shared" ca="1" si="18"/>
        <v>1</v>
      </c>
      <c r="X116" s="126">
        <f t="shared" ca="1" si="19"/>
        <v>15</v>
      </c>
    </row>
    <row r="117" spans="1:24" s="124" customFormat="1" ht="30" x14ac:dyDescent="0.25">
      <c r="A117" s="89">
        <v>111</v>
      </c>
      <c r="B117" s="90" t="str">
        <f t="shared" ca="1" si="12"/>
        <v>1.3.11c</v>
      </c>
      <c r="C117" s="91">
        <f t="shared" ca="1" si="13"/>
        <v>6</v>
      </c>
      <c r="D117" s="21"/>
      <c r="E117" s="220" t="str">
        <f t="shared" ca="1" si="14"/>
        <v>1.3.11c</v>
      </c>
      <c r="F117" s="98" t="str">
        <f t="shared" ca="1" si="15"/>
        <v>Addressing arrangements corporate-wide (including third parties, where needed)?</v>
      </c>
      <c r="G117" s="149" t="str">
        <f t="shared" ca="1" si="24"/>
        <v/>
      </c>
      <c r="H117" s="149" t="str">
        <f t="shared" ca="1" si="25"/>
        <v/>
      </c>
      <c r="I117" s="93" t="str">
        <f t="shared" ca="1" si="23"/>
        <v/>
      </c>
      <c r="J117" s="91"/>
      <c r="K117" s="91"/>
      <c r="L117" s="91"/>
      <c r="M117" s="91"/>
      <c r="N117" s="91"/>
      <c r="O117" s="91"/>
      <c r="P117" s="91"/>
      <c r="Q117" s="91"/>
      <c r="R117" s="91"/>
      <c r="S117" s="91"/>
      <c r="T117" s="126"/>
      <c r="U117" s="126" t="str">
        <f t="shared" ca="1" si="16"/>
        <v>1.3</v>
      </c>
      <c r="V117" s="126">
        <f t="shared" ca="1" si="17"/>
        <v>5</v>
      </c>
      <c r="W117" s="126">
        <f t="shared" ca="1" si="18"/>
        <v>1</v>
      </c>
      <c r="X117" s="126">
        <f t="shared" ca="1" si="19"/>
        <v>15</v>
      </c>
    </row>
    <row r="118" spans="1:24" s="124" customFormat="1" ht="30" x14ac:dyDescent="0.25">
      <c r="A118" s="89">
        <v>112</v>
      </c>
      <c r="B118" s="90" t="str">
        <f t="shared" ca="1" si="12"/>
        <v>1.3.11d</v>
      </c>
      <c r="C118" s="91">
        <f t="shared" ca="1" si="13"/>
        <v>6</v>
      </c>
      <c r="D118" s="21"/>
      <c r="E118" s="220" t="str">
        <f t="shared" ca="1" si="14"/>
        <v>1.3.11d</v>
      </c>
      <c r="F118" s="98" t="str">
        <f t="shared" ca="1" si="15"/>
        <v>Providing sufficient funding and resources to deal with cyber security incidents effectively?</v>
      </c>
      <c r="G118" s="149" t="str">
        <f t="shared" ca="1" si="24"/>
        <v/>
      </c>
      <c r="H118" s="149" t="str">
        <f t="shared" ca="1" si="25"/>
        <v/>
      </c>
      <c r="I118" s="93" t="str">
        <f t="shared" ca="1" si="23"/>
        <v/>
      </c>
      <c r="J118" s="91"/>
      <c r="K118" s="91"/>
      <c r="L118" s="91"/>
      <c r="M118" s="91"/>
      <c r="N118" s="91"/>
      <c r="O118" s="91"/>
      <c r="P118" s="91"/>
      <c r="Q118" s="91"/>
      <c r="R118" s="91"/>
      <c r="S118" s="91"/>
      <c r="T118" s="126"/>
      <c r="U118" s="126" t="str">
        <f t="shared" ca="1" si="16"/>
        <v>1.3</v>
      </c>
      <c r="V118" s="126">
        <f t="shared" ca="1" si="17"/>
        <v>5</v>
      </c>
      <c r="W118" s="126">
        <f t="shared" ca="1" si="18"/>
        <v>1</v>
      </c>
      <c r="X118" s="126">
        <f t="shared" ca="1" si="19"/>
        <v>15</v>
      </c>
    </row>
    <row r="119" spans="1:24" s="124" customFormat="1" ht="30" x14ac:dyDescent="0.25">
      <c r="A119" s="89">
        <v>113</v>
      </c>
      <c r="B119" s="90" t="str">
        <f t="shared" ca="1" si="12"/>
        <v>1.3.11e</v>
      </c>
      <c r="C119" s="91">
        <f t="shared" ca="1" si="13"/>
        <v>6</v>
      </c>
      <c r="D119" s="21"/>
      <c r="E119" s="220" t="str">
        <f t="shared" ca="1" si="14"/>
        <v>1.3.11e</v>
      </c>
      <c r="F119" s="98" t="str">
        <f t="shared" ca="1" si="15"/>
        <v>Appointing individuals in advance who have sufficient decision-making authority to take action fast in an emergency situation?</v>
      </c>
      <c r="G119" s="149" t="str">
        <f t="shared" ca="1" si="24"/>
        <v/>
      </c>
      <c r="H119" s="149" t="str">
        <f t="shared" ca="1" si="25"/>
        <v/>
      </c>
      <c r="I119" s="93" t="str">
        <f t="shared" ca="1" si="23"/>
        <v/>
      </c>
      <c r="J119" s="91"/>
      <c r="K119" s="91"/>
      <c r="L119" s="91"/>
      <c r="M119" s="91"/>
      <c r="N119" s="91"/>
      <c r="O119" s="91"/>
      <c r="P119" s="91"/>
      <c r="Q119" s="91"/>
      <c r="R119" s="91"/>
      <c r="S119" s="91"/>
      <c r="T119" s="126"/>
      <c r="U119" s="126" t="str">
        <f t="shared" ca="1" si="16"/>
        <v>1.3</v>
      </c>
      <c r="V119" s="126">
        <f t="shared" ca="1" si="17"/>
        <v>4</v>
      </c>
      <c r="W119" s="126">
        <f t="shared" ca="1" si="18"/>
        <v>1</v>
      </c>
      <c r="X119" s="126">
        <f t="shared" ca="1" si="19"/>
        <v>12</v>
      </c>
    </row>
    <row r="120" spans="1:24" s="124" customFormat="1" ht="30" x14ac:dyDescent="0.25">
      <c r="A120" s="89">
        <v>114</v>
      </c>
      <c r="B120" s="90" t="str">
        <f t="shared" ca="1" si="12"/>
        <v>1.3.11f</v>
      </c>
      <c r="C120" s="91">
        <f t="shared" ca="1" si="13"/>
        <v>6</v>
      </c>
      <c r="D120" s="21"/>
      <c r="E120" s="220" t="str">
        <f t="shared" ca="1" si="14"/>
        <v>1.3.11f</v>
      </c>
      <c r="F120" s="98" t="str">
        <f t="shared" ca="1" si="15"/>
        <v>Determining what activities should be outsourced to an external cyber security incident response specialist</v>
      </c>
      <c r="G120" s="149" t="str">
        <f t="shared" ca="1" si="24"/>
        <v/>
      </c>
      <c r="H120" s="149" t="str">
        <f t="shared" ca="1" si="25"/>
        <v/>
      </c>
      <c r="I120" s="93" t="str">
        <f t="shared" ca="1" si="23"/>
        <v/>
      </c>
      <c r="J120" s="91"/>
      <c r="K120" s="91"/>
      <c r="L120" s="91"/>
      <c r="M120" s="91"/>
      <c r="N120" s="91"/>
      <c r="O120" s="91"/>
      <c r="P120" s="91"/>
      <c r="Q120" s="91"/>
      <c r="R120" s="91"/>
      <c r="S120" s="91"/>
      <c r="T120" s="126"/>
      <c r="U120" s="126" t="str">
        <f t="shared" ca="1" si="16"/>
        <v>1.3</v>
      </c>
      <c r="V120" s="126">
        <f t="shared" ca="1" si="17"/>
        <v>4</v>
      </c>
      <c r="W120" s="126">
        <f t="shared" ca="1" si="18"/>
        <v>1</v>
      </c>
      <c r="X120" s="126">
        <f t="shared" ca="1" si="19"/>
        <v>12</v>
      </c>
    </row>
    <row r="121" spans="1:24" s="124" customFormat="1" ht="30" x14ac:dyDescent="0.25">
      <c r="A121" s="89">
        <v>115</v>
      </c>
      <c r="B121" s="90" t="str">
        <f t="shared" ca="1" si="12"/>
        <v>1.3.11g</v>
      </c>
      <c r="C121" s="91">
        <f t="shared" ca="1" si="13"/>
        <v>6</v>
      </c>
      <c r="D121" s="21"/>
      <c r="E121" s="220" t="str">
        <f t="shared" ca="1" si="14"/>
        <v>1.3.11g</v>
      </c>
      <c r="F121" s="98" t="str">
        <f t="shared" ca="1" si="15"/>
        <v>Developing criteria upon which to base selection of the right cyber security incident response providers, ensuring value for money?</v>
      </c>
      <c r="G121" s="149" t="str">
        <f t="shared" ca="1" si="24"/>
        <v/>
      </c>
      <c r="H121" s="149" t="str">
        <f t="shared" ca="1" si="25"/>
        <v/>
      </c>
      <c r="I121" s="93" t="str">
        <f t="shared" ca="1" si="23"/>
        <v/>
      </c>
      <c r="J121" s="91"/>
      <c r="K121" s="91"/>
      <c r="L121" s="91"/>
      <c r="M121" s="91"/>
      <c r="N121" s="91"/>
      <c r="O121" s="91"/>
      <c r="P121" s="91"/>
      <c r="Q121" s="91"/>
      <c r="R121" s="91"/>
      <c r="S121" s="91"/>
      <c r="T121" s="126"/>
      <c r="U121" s="126" t="str">
        <f t="shared" ca="1" si="16"/>
        <v>1.3</v>
      </c>
      <c r="V121" s="126">
        <f t="shared" ca="1" si="17"/>
        <v>4</v>
      </c>
      <c r="W121" s="126">
        <f t="shared" ca="1" si="18"/>
        <v>1</v>
      </c>
      <c r="X121" s="126">
        <f t="shared" ca="1" si="19"/>
        <v>12</v>
      </c>
    </row>
    <row r="122" spans="1:24" s="124" customFormat="1" ht="30" x14ac:dyDescent="0.25">
      <c r="A122" s="89">
        <v>116</v>
      </c>
      <c r="B122" s="90" t="str">
        <f t="shared" ca="1" si="12"/>
        <v>1.3.11h</v>
      </c>
      <c r="C122" s="91">
        <f t="shared" ca="1" si="13"/>
        <v>6</v>
      </c>
      <c r="D122" s="21"/>
      <c r="E122" s="220" t="str">
        <f t="shared" ca="1" si="14"/>
        <v>1.3.11h</v>
      </c>
      <c r="F122" s="98" t="str">
        <f t="shared" ca="1" si="15"/>
        <v>Evaluating the benefits offered by appropriately certified cyber security incident response providers?</v>
      </c>
      <c r="G122" s="149" t="str">
        <f t="shared" ca="1" si="24"/>
        <v/>
      </c>
      <c r="H122" s="149" t="str">
        <f t="shared" ca="1" si="25"/>
        <v/>
      </c>
      <c r="I122" s="93" t="str">
        <f t="shared" ca="1" si="23"/>
        <v/>
      </c>
      <c r="J122" s="91"/>
      <c r="K122" s="91"/>
      <c r="L122" s="91"/>
      <c r="M122" s="91"/>
      <c r="N122" s="91"/>
      <c r="O122" s="91"/>
      <c r="P122" s="91"/>
      <c r="Q122" s="91"/>
      <c r="R122" s="91"/>
      <c r="S122" s="91"/>
      <c r="T122" s="126"/>
      <c r="U122" s="126" t="str">
        <f t="shared" ca="1" si="16"/>
        <v>1.3</v>
      </c>
      <c r="V122" s="126">
        <f t="shared" ca="1" si="17"/>
        <v>4</v>
      </c>
      <c r="W122" s="126">
        <f t="shared" ca="1" si="18"/>
        <v>1</v>
      </c>
      <c r="X122" s="126">
        <f t="shared" ca="1" si="19"/>
        <v>12</v>
      </c>
    </row>
    <row r="123" spans="1:24" s="124" customFormat="1" ht="30" customHeight="1" x14ac:dyDescent="0.25">
      <c r="A123" s="89">
        <v>117</v>
      </c>
      <c r="B123" s="90" t="str">
        <f t="shared" ca="1" si="12"/>
        <v>1.3.12</v>
      </c>
      <c r="C123" s="91">
        <f t="shared" ca="1" si="13"/>
        <v>4</v>
      </c>
      <c r="D123" s="21"/>
      <c r="E123" s="220" t="str">
        <f t="shared" ca="1" si="14"/>
        <v>1.3.12</v>
      </c>
      <c r="F123" s="93" t="str">
        <f t="shared" ca="1" si="15"/>
        <v>Does your cyber security incident response process take account of:</v>
      </c>
      <c r="G123" s="149"/>
      <c r="H123" s="149"/>
      <c r="I123" s="93" t="str">
        <f t="shared" ca="1" si="23"/>
        <v/>
      </c>
      <c r="J123" s="91"/>
      <c r="K123" s="91"/>
      <c r="L123" s="91"/>
      <c r="M123" s="91"/>
      <c r="N123" s="91"/>
      <c r="O123" s="91"/>
      <c r="P123" s="91"/>
      <c r="Q123" s="91"/>
      <c r="R123" s="91"/>
      <c r="S123" s="91"/>
      <c r="T123" s="126"/>
      <c r="U123" s="126" t="str">
        <f t="shared" ca="1" si="16"/>
        <v/>
      </c>
      <c r="V123" s="126" t="str">
        <f t="shared" ca="1" si="17"/>
        <v>N/A</v>
      </c>
      <c r="W123" s="126">
        <f t="shared" ca="1" si="18"/>
        <v>1</v>
      </c>
      <c r="X123" s="126" t="e">
        <f t="shared" ca="1" si="19"/>
        <v>#VALUE!</v>
      </c>
    </row>
    <row r="124" spans="1:24" s="124" customFormat="1" ht="45" x14ac:dyDescent="0.25">
      <c r="A124" s="89">
        <v>118</v>
      </c>
      <c r="B124" s="90" t="str">
        <f t="shared" ca="1" si="12"/>
        <v>1.3.12a</v>
      </c>
      <c r="C124" s="91">
        <f t="shared" ca="1" si="13"/>
        <v>6</v>
      </c>
      <c r="D124" s="21"/>
      <c r="E124" s="220" t="str">
        <f t="shared" ca="1" si="14"/>
        <v>1.3.12a</v>
      </c>
      <c r="F124" s="98" t="str">
        <f t="shared" ca="1" si="15"/>
        <v>Definitions required to support the Triage element of the cyber security incident process (eg to define what criteria re required to classify and prioritise incidents)?</v>
      </c>
      <c r="G124" s="149" t="str">
        <f ca="1">VLOOKUP(E124,Assessment_1_Reference_1,24,FALSE)</f>
        <v/>
      </c>
      <c r="H124" s="149" t="str">
        <f ca="1">VLOOKUP(E124,Assessment_1_Reference_1,5,FALSE)</f>
        <v/>
      </c>
      <c r="I124" s="93" t="str">
        <f t="shared" ca="1" si="23"/>
        <v/>
      </c>
      <c r="J124" s="91"/>
      <c r="K124" s="91"/>
      <c r="L124" s="91"/>
      <c r="M124" s="91"/>
      <c r="N124" s="91"/>
      <c r="O124" s="91"/>
      <c r="P124" s="91"/>
      <c r="Q124" s="91"/>
      <c r="R124" s="91"/>
      <c r="S124" s="91"/>
      <c r="T124" s="126"/>
      <c r="U124" s="126" t="str">
        <f t="shared" ca="1" si="16"/>
        <v>1.3</v>
      </c>
      <c r="V124" s="126">
        <f t="shared" ca="1" si="17"/>
        <v>4</v>
      </c>
      <c r="W124" s="126">
        <f t="shared" ca="1" si="18"/>
        <v>1</v>
      </c>
      <c r="X124" s="126">
        <f t="shared" ca="1" si="19"/>
        <v>12</v>
      </c>
    </row>
    <row r="125" spans="1:24" s="124" customFormat="1" ht="45" x14ac:dyDescent="0.25">
      <c r="A125" s="89">
        <v>119</v>
      </c>
      <c r="B125" s="90" t="str">
        <f t="shared" ca="1" si="12"/>
        <v>1.3.12b</v>
      </c>
      <c r="C125" s="91">
        <f t="shared" ca="1" si="13"/>
        <v>6</v>
      </c>
      <c r="D125" s="21"/>
      <c r="E125" s="220" t="str">
        <f t="shared" ca="1" si="14"/>
        <v>1.3.12b</v>
      </c>
      <c r="F125" s="98" t="str">
        <f t="shared" ca="1" si="15"/>
        <v>Advice and guidance provided on government websites, such as the CESG Top ten steps to cyber security and GovCertUK incident response guidelines?</v>
      </c>
      <c r="G125" s="149" t="str">
        <f ca="1">VLOOKUP(E125,Assessment_1_Reference_1,24,FALSE)</f>
        <v/>
      </c>
      <c r="H125" s="149" t="str">
        <f ca="1">VLOOKUP(E125,Assessment_1_Reference_1,5,FALSE)</f>
        <v/>
      </c>
      <c r="I125" s="93" t="str">
        <f t="shared" ca="1" si="23"/>
        <v/>
      </c>
      <c r="J125" s="91"/>
      <c r="K125" s="91"/>
      <c r="L125" s="91"/>
      <c r="M125" s="91"/>
      <c r="N125" s="91"/>
      <c r="O125" s="91"/>
      <c r="P125" s="91"/>
      <c r="Q125" s="91"/>
      <c r="R125" s="91"/>
      <c r="S125" s="91"/>
      <c r="T125" s="126"/>
      <c r="U125" s="126" t="str">
        <f t="shared" ca="1" si="16"/>
        <v>1.3</v>
      </c>
      <c r="V125" s="126">
        <f t="shared" ca="1" si="17"/>
        <v>3</v>
      </c>
      <c r="W125" s="126">
        <f t="shared" ca="1" si="18"/>
        <v>1</v>
      </c>
      <c r="X125" s="126">
        <f t="shared" ca="1" si="19"/>
        <v>9</v>
      </c>
    </row>
    <row r="126" spans="1:24" s="124" customFormat="1" ht="75" x14ac:dyDescent="0.25">
      <c r="A126" s="89">
        <v>120</v>
      </c>
      <c r="B126" s="90" t="str">
        <f t="shared" ca="1" si="12"/>
        <v>1.3.12c</v>
      </c>
      <c r="C126" s="91">
        <f t="shared" ca="1" si="13"/>
        <v>6</v>
      </c>
      <c r="D126" s="21"/>
      <c r="E126" s="220" t="str">
        <f t="shared" ca="1" si="14"/>
        <v>1.3.12c</v>
      </c>
      <c r="F126" s="98" t="str">
        <f t="shared" ca="1" si="15"/>
        <v>Publicly available traditional or cyber security specific incident response guides, such as the NIST Computer Security Handling Guide (Special Publication 800-61), the Responding to targeted cyber attacks report from ISACA (collaborating with E&amp;Y) and the CREST Cyber Security Incident Response Guide?</v>
      </c>
      <c r="G126" s="149" t="str">
        <f ca="1">VLOOKUP(E126,Assessment_1_Reference_1,24,FALSE)</f>
        <v/>
      </c>
      <c r="H126" s="149" t="str">
        <f ca="1">VLOOKUP(E126,Assessment_1_Reference_1,5,FALSE)</f>
        <v/>
      </c>
      <c r="I126" s="93" t="str">
        <f t="shared" ca="1" si="23"/>
        <v/>
      </c>
      <c r="J126" s="91"/>
      <c r="K126" s="91"/>
      <c r="L126" s="91"/>
      <c r="M126" s="91"/>
      <c r="N126" s="91"/>
      <c r="O126" s="91"/>
      <c r="P126" s="91"/>
      <c r="Q126" s="91"/>
      <c r="R126" s="91"/>
      <c r="S126" s="91"/>
      <c r="T126" s="126"/>
      <c r="U126" s="126" t="str">
        <f t="shared" ca="1" si="16"/>
        <v>1.3</v>
      </c>
      <c r="V126" s="126">
        <f t="shared" ca="1" si="17"/>
        <v>3</v>
      </c>
      <c r="W126" s="126">
        <f t="shared" ca="1" si="18"/>
        <v>1</v>
      </c>
      <c r="X126" s="126">
        <f t="shared" ca="1" si="19"/>
        <v>9</v>
      </c>
    </row>
    <row r="127" spans="1:24" s="124" customFormat="1" ht="30" customHeight="1" x14ac:dyDescent="0.25">
      <c r="A127" s="89">
        <v>121</v>
      </c>
      <c r="B127" s="90" t="str">
        <f t="shared" ca="1" si="12"/>
        <v>1.3.13</v>
      </c>
      <c r="C127" s="91">
        <f t="shared" ca="1" si="13"/>
        <v>4</v>
      </c>
      <c r="D127" s="21"/>
      <c r="E127" s="220" t="str">
        <f t="shared" ca="1" si="14"/>
        <v>1.3.13</v>
      </c>
      <c r="F127" s="93" t="str">
        <f t="shared" ca="1" si="15"/>
        <v>Does your cyber security incident response process cover all stage of an investigation, which includes:</v>
      </c>
      <c r="G127" s="149"/>
      <c r="H127" s="149"/>
      <c r="I127" s="93" t="str">
        <f t="shared" ca="1" si="23"/>
        <v/>
      </c>
      <c r="J127" s="91"/>
      <c r="K127" s="91"/>
      <c r="L127" s="91"/>
      <c r="M127" s="91"/>
      <c r="N127" s="91"/>
      <c r="O127" s="91"/>
      <c r="P127" s="91"/>
      <c r="Q127" s="91"/>
      <c r="R127" s="91"/>
      <c r="S127" s="91"/>
      <c r="T127" s="126"/>
      <c r="U127" s="126" t="str">
        <f t="shared" ca="1" si="16"/>
        <v/>
      </c>
      <c r="V127" s="126" t="str">
        <f t="shared" ca="1" si="17"/>
        <v>N/A</v>
      </c>
      <c r="W127" s="126">
        <f t="shared" ca="1" si="18"/>
        <v>1</v>
      </c>
      <c r="X127" s="126" t="e">
        <f t="shared" ca="1" si="19"/>
        <v>#VALUE!</v>
      </c>
    </row>
    <row r="128" spans="1:24" s="124" customFormat="1" ht="30" customHeight="1" x14ac:dyDescent="0.25">
      <c r="A128" s="89">
        <v>122</v>
      </c>
      <c r="B128" s="90" t="str">
        <f t="shared" ca="1" si="12"/>
        <v>1.3.13a</v>
      </c>
      <c r="C128" s="91">
        <f t="shared" ca="1" si="13"/>
        <v>6</v>
      </c>
      <c r="D128" s="21"/>
      <c r="E128" s="220" t="str">
        <f t="shared" ca="1" si="14"/>
        <v>1.3.13a</v>
      </c>
      <c r="F128" s="98" t="str">
        <f t="shared" ca="1" si="15"/>
        <v>Identifying cyber security incidents?</v>
      </c>
      <c r="G128" s="149" t="str">
        <f ca="1">VLOOKUP(E128,Assessment_1_Reference_1,24,FALSE)</f>
        <v/>
      </c>
      <c r="H128" s="149" t="str">
        <f ca="1">VLOOKUP(E128,Assessment_1_Reference_1,5,FALSE)</f>
        <v/>
      </c>
      <c r="I128" s="93" t="str">
        <f t="shared" ca="1" si="23"/>
        <v/>
      </c>
      <c r="J128" s="91"/>
      <c r="K128" s="91"/>
      <c r="L128" s="91"/>
      <c r="M128" s="91"/>
      <c r="N128" s="91"/>
      <c r="O128" s="91"/>
      <c r="P128" s="91"/>
      <c r="Q128" s="91"/>
      <c r="R128" s="91"/>
      <c r="S128" s="91"/>
      <c r="T128" s="126"/>
      <c r="U128" s="126" t="str">
        <f t="shared" ca="1" si="16"/>
        <v>1.3</v>
      </c>
      <c r="V128" s="126">
        <f t="shared" ca="1" si="17"/>
        <v>2</v>
      </c>
      <c r="W128" s="126">
        <f t="shared" ca="1" si="18"/>
        <v>1</v>
      </c>
      <c r="X128" s="126">
        <f t="shared" ca="1" si="19"/>
        <v>6</v>
      </c>
    </row>
    <row r="129" spans="1:24" s="124" customFormat="1" ht="30" customHeight="1" x14ac:dyDescent="0.25">
      <c r="A129" s="89">
        <v>123</v>
      </c>
      <c r="B129" s="90" t="str">
        <f t="shared" ca="1" si="12"/>
        <v>1.3.13b</v>
      </c>
      <c r="C129" s="91">
        <f t="shared" ca="1" si="13"/>
        <v>6</v>
      </c>
      <c r="D129" s="21"/>
      <c r="E129" s="220" t="str">
        <f t="shared" ca="1" si="14"/>
        <v>1.3.13b</v>
      </c>
      <c r="F129" s="98" t="str">
        <f t="shared" ca="1" si="15"/>
        <v>Investigating the situation (including triage)?</v>
      </c>
      <c r="G129" s="149" t="str">
        <f ca="1">VLOOKUP(E129,Assessment_1_Reference_1,24,FALSE)</f>
        <v/>
      </c>
      <c r="H129" s="149" t="str">
        <f ca="1">VLOOKUP(E129,Assessment_1_Reference_1,5,FALSE)</f>
        <v/>
      </c>
      <c r="I129" s="93" t="str">
        <f t="shared" ca="1" si="23"/>
        <v/>
      </c>
      <c r="J129" s="91"/>
      <c r="K129" s="91"/>
      <c r="L129" s="91"/>
      <c r="M129" s="91"/>
      <c r="N129" s="91"/>
      <c r="O129" s="91"/>
      <c r="P129" s="91"/>
      <c r="Q129" s="91"/>
      <c r="R129" s="91"/>
      <c r="S129" s="91"/>
      <c r="T129" s="126"/>
      <c r="U129" s="126" t="str">
        <f t="shared" ca="1" si="16"/>
        <v>1.3</v>
      </c>
      <c r="V129" s="126">
        <f t="shared" ca="1" si="17"/>
        <v>2</v>
      </c>
      <c r="W129" s="126">
        <f t="shared" ca="1" si="18"/>
        <v>1</v>
      </c>
      <c r="X129" s="126">
        <f t="shared" ca="1" si="19"/>
        <v>6</v>
      </c>
    </row>
    <row r="130" spans="1:24" s="124" customFormat="1" ht="30" customHeight="1" x14ac:dyDescent="0.25">
      <c r="A130" s="89">
        <v>124</v>
      </c>
      <c r="B130" s="90" t="str">
        <f t="shared" ca="1" si="12"/>
        <v>1.3.13c</v>
      </c>
      <c r="C130" s="91">
        <f t="shared" ca="1" si="13"/>
        <v>6</v>
      </c>
      <c r="D130" s="21"/>
      <c r="E130" s="220" t="str">
        <f t="shared" ca="1" si="14"/>
        <v>1.3.13c</v>
      </c>
      <c r="F130" s="98" t="str">
        <f t="shared" ca="1" si="15"/>
        <v>Taking appropriate action (eg contain incident and eradicate cause)?</v>
      </c>
      <c r="G130" s="149" t="str">
        <f ca="1">VLOOKUP(E130,Assessment_1_Reference_1,24,FALSE)</f>
        <v/>
      </c>
      <c r="H130" s="149" t="str">
        <f ca="1">VLOOKUP(E130,Assessment_1_Reference_1,5,FALSE)</f>
        <v/>
      </c>
      <c r="I130" s="93" t="str">
        <f t="shared" ca="1" si="23"/>
        <v/>
      </c>
      <c r="J130" s="91"/>
      <c r="K130" s="91"/>
      <c r="L130" s="91"/>
      <c r="M130" s="91"/>
      <c r="N130" s="91"/>
      <c r="O130" s="91"/>
      <c r="P130" s="91"/>
      <c r="Q130" s="91"/>
      <c r="R130" s="91"/>
      <c r="S130" s="91"/>
      <c r="T130" s="126"/>
      <c r="U130" s="126" t="str">
        <f t="shared" ca="1" si="16"/>
        <v>1.3</v>
      </c>
      <c r="V130" s="126">
        <f t="shared" ca="1" si="17"/>
        <v>2</v>
      </c>
      <c r="W130" s="126">
        <f t="shared" ca="1" si="18"/>
        <v>1</v>
      </c>
      <c r="X130" s="126">
        <f t="shared" ca="1" si="19"/>
        <v>6</v>
      </c>
    </row>
    <row r="131" spans="1:24" s="124" customFormat="1" ht="30" customHeight="1" x14ac:dyDescent="0.25">
      <c r="A131" s="89">
        <v>125</v>
      </c>
      <c r="B131" s="90" t="str">
        <f t="shared" ca="1" si="12"/>
        <v>1.3.13d</v>
      </c>
      <c r="C131" s="91">
        <f t="shared" ca="1" si="13"/>
        <v>6</v>
      </c>
      <c r="D131" s="21"/>
      <c r="E131" s="220" t="str">
        <f t="shared" ca="1" si="14"/>
        <v>1.3.13d</v>
      </c>
      <c r="F131" s="98" t="str">
        <f t="shared" ca="1" si="15"/>
        <v>Recovering systems, data and connectivity?</v>
      </c>
      <c r="G131" s="149" t="str">
        <f ca="1">VLOOKUP(E131,Assessment_1_Reference_1,24,FALSE)</f>
        <v/>
      </c>
      <c r="H131" s="149" t="str">
        <f ca="1">VLOOKUP(E131,Assessment_1_Reference_1,5,FALSE)</f>
        <v/>
      </c>
      <c r="I131" s="93" t="str">
        <f t="shared" ca="1" si="23"/>
        <v/>
      </c>
      <c r="J131" s="91"/>
      <c r="K131" s="91"/>
      <c r="L131" s="91"/>
      <c r="M131" s="91"/>
      <c r="N131" s="91"/>
      <c r="O131" s="91"/>
      <c r="P131" s="91"/>
      <c r="Q131" s="91"/>
      <c r="R131" s="91"/>
      <c r="S131" s="91"/>
      <c r="T131" s="126"/>
      <c r="U131" s="126" t="str">
        <f t="shared" ca="1" si="16"/>
        <v>1.3</v>
      </c>
      <c r="V131" s="126">
        <f t="shared" ca="1" si="17"/>
        <v>2</v>
      </c>
      <c r="W131" s="126">
        <f t="shared" ca="1" si="18"/>
        <v>1</v>
      </c>
      <c r="X131" s="126">
        <f t="shared" ca="1" si="19"/>
        <v>6</v>
      </c>
    </row>
    <row r="132" spans="1:24" s="124" customFormat="1" ht="30" customHeight="1" x14ac:dyDescent="0.25">
      <c r="A132" s="89">
        <v>126</v>
      </c>
      <c r="B132" s="90" t="str">
        <f t="shared" ca="1" si="12"/>
        <v>1.3.14</v>
      </c>
      <c r="C132" s="91">
        <f t="shared" ca="1" si="13"/>
        <v>4</v>
      </c>
      <c r="D132" s="21"/>
      <c r="E132" s="220" t="str">
        <f t="shared" ca="1" si="14"/>
        <v>1.3.14</v>
      </c>
      <c r="F132" s="93" t="str">
        <f t="shared" ca="1" si="15"/>
        <v>Does your cyber security incident response process state:</v>
      </c>
      <c r="G132" s="149"/>
      <c r="H132" s="149"/>
      <c r="I132" s="93" t="str">
        <f t="shared" ca="1" si="23"/>
        <v/>
      </c>
      <c r="J132" s="91"/>
      <c r="K132" s="91"/>
      <c r="L132" s="91"/>
      <c r="M132" s="91"/>
      <c r="N132" s="91"/>
      <c r="O132" s="91"/>
      <c r="P132" s="91"/>
      <c r="Q132" s="91"/>
      <c r="R132" s="91"/>
      <c r="S132" s="91"/>
      <c r="T132" s="126"/>
      <c r="U132" s="126" t="str">
        <f t="shared" ca="1" si="16"/>
        <v/>
      </c>
      <c r="V132" s="126" t="str">
        <f t="shared" ca="1" si="17"/>
        <v>N/A</v>
      </c>
      <c r="W132" s="126">
        <f t="shared" ca="1" si="18"/>
        <v>1</v>
      </c>
      <c r="X132" s="126" t="e">
        <f t="shared" ca="1" si="19"/>
        <v>#VALUE!</v>
      </c>
    </row>
    <row r="133" spans="1:24" s="124" customFormat="1" ht="30" customHeight="1" x14ac:dyDescent="0.25">
      <c r="A133" s="89">
        <v>127</v>
      </c>
      <c r="B133" s="90" t="str">
        <f t="shared" ca="1" si="12"/>
        <v>1.3.14a</v>
      </c>
      <c r="C133" s="91">
        <f t="shared" ca="1" si="13"/>
        <v>6</v>
      </c>
      <c r="D133" s="21"/>
      <c r="E133" s="220" t="str">
        <f t="shared" ca="1" si="14"/>
        <v>1.3.14a</v>
      </c>
      <c r="F133" s="98" t="str">
        <f t="shared" ca="1" si="15"/>
        <v>Who should be responsible for each step?</v>
      </c>
      <c r="G133" s="149" t="str">
        <f ca="1">VLOOKUP(E133,Assessment_1_Reference_1,24,FALSE)</f>
        <v/>
      </c>
      <c r="H133" s="149" t="str">
        <f ca="1">VLOOKUP(E133,Assessment_1_Reference_1,5,FALSE)</f>
        <v/>
      </c>
      <c r="I133" s="93" t="str">
        <f t="shared" ca="1" si="23"/>
        <v/>
      </c>
      <c r="J133" s="91"/>
      <c r="K133" s="91"/>
      <c r="L133" s="91"/>
      <c r="M133" s="91"/>
      <c r="N133" s="91"/>
      <c r="O133" s="91"/>
      <c r="P133" s="91"/>
      <c r="Q133" s="91"/>
      <c r="R133" s="91"/>
      <c r="S133" s="91"/>
      <c r="T133" s="126"/>
      <c r="U133" s="126" t="str">
        <f t="shared" ca="1" si="16"/>
        <v>1.3</v>
      </c>
      <c r="V133" s="126">
        <f t="shared" ca="1" si="17"/>
        <v>2</v>
      </c>
      <c r="W133" s="126">
        <f t="shared" ca="1" si="18"/>
        <v>1</v>
      </c>
      <c r="X133" s="126">
        <f t="shared" ca="1" si="19"/>
        <v>6</v>
      </c>
    </row>
    <row r="134" spans="1:24" s="124" customFormat="1" ht="30" customHeight="1" x14ac:dyDescent="0.25">
      <c r="A134" s="89">
        <v>128</v>
      </c>
      <c r="B134" s="90" t="str">
        <f t="shared" ca="1" si="12"/>
        <v>1.3.14b</v>
      </c>
      <c r="C134" s="91">
        <f t="shared" ca="1" si="13"/>
        <v>6</v>
      </c>
      <c r="D134" s="21"/>
      <c r="E134" s="220" t="str">
        <f t="shared" ca="1" si="14"/>
        <v>1.3.14b</v>
      </c>
      <c r="F134" s="98" t="str">
        <f t="shared" ca="1" si="15"/>
        <v>How it should be carried out?</v>
      </c>
      <c r="G134" s="149" t="str">
        <f ca="1">VLOOKUP(E134,Assessment_1_Reference_1,24,FALSE)</f>
        <v/>
      </c>
      <c r="H134" s="149" t="str">
        <f ca="1">VLOOKUP(E134,Assessment_1_Reference_1,5,FALSE)</f>
        <v/>
      </c>
      <c r="I134" s="93" t="str">
        <f t="shared" ca="1" si="23"/>
        <v/>
      </c>
      <c r="J134" s="91"/>
      <c r="K134" s="91"/>
      <c r="L134" s="91"/>
      <c r="M134" s="91"/>
      <c r="N134" s="91"/>
      <c r="O134" s="91"/>
      <c r="P134" s="91"/>
      <c r="Q134" s="91"/>
      <c r="R134" s="91"/>
      <c r="S134" s="91"/>
      <c r="T134" s="126"/>
      <c r="U134" s="126" t="str">
        <f t="shared" ca="1" si="16"/>
        <v>1.3</v>
      </c>
      <c r="V134" s="126">
        <f t="shared" ca="1" si="17"/>
        <v>2</v>
      </c>
      <c r="W134" s="126">
        <f t="shared" ca="1" si="18"/>
        <v>1</v>
      </c>
      <c r="X134" s="126">
        <f t="shared" ca="1" si="19"/>
        <v>6</v>
      </c>
    </row>
    <row r="135" spans="1:24" s="124" customFormat="1" ht="30" customHeight="1" x14ac:dyDescent="0.25">
      <c r="A135" s="89">
        <v>129</v>
      </c>
      <c r="B135" s="90" t="str">
        <f t="shared" ca="1" si="12"/>
        <v>1.3.14c</v>
      </c>
      <c r="C135" s="91">
        <f t="shared" ca="1" si="13"/>
        <v>6</v>
      </c>
      <c r="D135" s="21"/>
      <c r="E135" s="220" t="str">
        <f t="shared" ca="1" si="14"/>
        <v>1.3.14c</v>
      </c>
      <c r="F135" s="98" t="str">
        <f t="shared" ca="1" si="15"/>
        <v>Who to contact for support?</v>
      </c>
      <c r="G135" s="149" t="str">
        <f ca="1">VLOOKUP(E135,Assessment_1_Reference_1,24,FALSE)</f>
        <v/>
      </c>
      <c r="H135" s="149" t="str">
        <f ca="1">VLOOKUP(E135,Assessment_1_Reference_1,5,FALSE)</f>
        <v/>
      </c>
      <c r="I135" s="93" t="str">
        <f t="shared" ca="1" si="23"/>
        <v/>
      </c>
      <c r="J135" s="91"/>
      <c r="K135" s="91"/>
      <c r="L135" s="91"/>
      <c r="M135" s="91"/>
      <c r="N135" s="91"/>
      <c r="O135" s="91"/>
      <c r="P135" s="91"/>
      <c r="Q135" s="91"/>
      <c r="R135" s="91"/>
      <c r="S135" s="91"/>
      <c r="T135" s="126"/>
      <c r="U135" s="126" t="str">
        <f t="shared" ca="1" si="16"/>
        <v>1.3</v>
      </c>
      <c r="V135" s="126">
        <f t="shared" ca="1" si="17"/>
        <v>2</v>
      </c>
      <c r="W135" s="126">
        <f t="shared" ca="1" si="18"/>
        <v>1</v>
      </c>
      <c r="X135" s="126">
        <f t="shared" ca="1" si="19"/>
        <v>6</v>
      </c>
    </row>
    <row r="136" spans="1:24" s="124" customFormat="1" ht="30" x14ac:dyDescent="0.25">
      <c r="A136" s="89">
        <v>130</v>
      </c>
      <c r="B136" s="90" t="str">
        <f t="shared" ref="B136:B199" ca="1" si="26">VLOOKUP(A136,Contents_Text,2,FALSE)</f>
        <v>1.3.15</v>
      </c>
      <c r="C136" s="91">
        <f t="shared" ref="C136:C199" ca="1" si="27">VLOOKUP(A136,Contents_Text,15,FALSE)</f>
        <v>5</v>
      </c>
      <c r="D136" s="21"/>
      <c r="E136" s="220" t="str">
        <f t="shared" ref="E136:E199" ca="1" si="28">IF(C136=1,"Phase "&amp;B136,IF(C136=2,"Step "&amp;VLOOKUP(A136,Contents_Text,4,FALSE),B136))</f>
        <v>1.3.15</v>
      </c>
      <c r="F136" s="93" t="str">
        <f t="shared" ref="F136:F199" ca="1" si="29">VLOOKUP(A136,Contents_Text,7,FALSE)</f>
        <v>Does your cyber security incident response process include pre-agreed response actions (eg using attack play-books) for particular situations</v>
      </c>
      <c r="G136" s="149" t="str">
        <f ca="1">VLOOKUP(E136,Assessment_1_Reference_1,24,FALSE)</f>
        <v/>
      </c>
      <c r="H136" s="149" t="str">
        <f ca="1">VLOOKUP(E136,Assessment_1_Reference_1,5,FALSE)</f>
        <v/>
      </c>
      <c r="I136" s="93" t="str">
        <f t="shared" ca="1" si="23"/>
        <v/>
      </c>
      <c r="J136" s="91"/>
      <c r="K136" s="91"/>
      <c r="L136" s="91"/>
      <c r="M136" s="91"/>
      <c r="N136" s="91"/>
      <c r="O136" s="91"/>
      <c r="P136" s="91"/>
      <c r="Q136" s="91"/>
      <c r="R136" s="91"/>
      <c r="S136" s="91"/>
      <c r="T136" s="126"/>
      <c r="U136" s="126" t="str">
        <f t="shared" ref="U136:U199" ca="1" si="30">IF(AND(C136&gt;4,VLOOKUP(B136,Assessment_1_Reference_1,23,FALSE)&lt;&gt;7),LEFT(B136,3),"")</f>
        <v>1.3</v>
      </c>
      <c r="V136" s="126">
        <f t="shared" ref="V136:V199" ca="1" si="31">VLOOKUP(B136,Weightings_Ref,5,FALSE)</f>
        <v>5</v>
      </c>
      <c r="W136" s="126">
        <f t="shared" ref="W136:W199" ca="1" si="32">IF(VLOOKUP(B136,Assessment_1_Reference_2,26,FALSE)=7,0,1)</f>
        <v>1</v>
      </c>
      <c r="X136" s="126">
        <f t="shared" ca="1" si="19"/>
        <v>15</v>
      </c>
    </row>
    <row r="137" spans="1:24" s="124" customFormat="1" ht="30" customHeight="1" x14ac:dyDescent="0.25">
      <c r="A137" s="89">
        <v>131</v>
      </c>
      <c r="B137" s="90" t="str">
        <f t="shared" ca="1" si="26"/>
        <v>1.3.16</v>
      </c>
      <c r="C137" s="91">
        <f t="shared" ca="1" si="27"/>
        <v>4</v>
      </c>
      <c r="D137" s="21"/>
      <c r="E137" s="220" t="str">
        <f t="shared" ca="1" si="28"/>
        <v>1.3.16</v>
      </c>
      <c r="F137" s="93" t="str">
        <f t="shared" ca="1" si="29"/>
        <v>Is your cyber security incident response process integrated with:</v>
      </c>
      <c r="G137" s="149"/>
      <c r="H137" s="149"/>
      <c r="I137" s="93" t="str">
        <f t="shared" ca="1" si="23"/>
        <v/>
      </c>
      <c r="J137" s="91"/>
      <c r="K137" s="91"/>
      <c r="L137" s="91"/>
      <c r="M137" s="91"/>
      <c r="N137" s="91"/>
      <c r="O137" s="91"/>
      <c r="P137" s="91"/>
      <c r="Q137" s="91"/>
      <c r="R137" s="91"/>
      <c r="S137" s="91"/>
      <c r="T137" s="126"/>
      <c r="U137" s="126" t="str">
        <f t="shared" ca="1" si="30"/>
        <v/>
      </c>
      <c r="V137" s="126" t="str">
        <f t="shared" ca="1" si="31"/>
        <v>N/A</v>
      </c>
      <c r="W137" s="126">
        <f t="shared" ca="1" si="32"/>
        <v>1</v>
      </c>
      <c r="X137" s="126" t="e">
        <f t="shared" ref="X137:X200" ca="1" si="33">W137*V137*3</f>
        <v>#VALUE!</v>
      </c>
    </row>
    <row r="138" spans="1:24" s="124" customFormat="1" ht="30" x14ac:dyDescent="0.25">
      <c r="A138" s="89">
        <v>132</v>
      </c>
      <c r="B138" s="90" t="str">
        <f t="shared" ca="1" si="26"/>
        <v>1.3.16a</v>
      </c>
      <c r="C138" s="91">
        <f t="shared" ca="1" si="27"/>
        <v>6</v>
      </c>
      <c r="D138" s="21"/>
      <c r="E138" s="220" t="str">
        <f t="shared" ca="1" si="28"/>
        <v>1.3.16a</v>
      </c>
      <c r="F138" s="98" t="str">
        <f t="shared" ca="1" si="29"/>
        <v>Relevant day-to-day third parties (eg suppliers, partners and customers)?</v>
      </c>
      <c r="G138" s="149" t="str">
        <f ca="1">VLOOKUP(E138,Assessment_1_Reference_1,24,FALSE)</f>
        <v/>
      </c>
      <c r="H138" s="149" t="str">
        <f ca="1">VLOOKUP(E138,Assessment_1_Reference_1,5,FALSE)</f>
        <v/>
      </c>
      <c r="I138" s="93" t="str">
        <f t="shared" ca="1" si="23"/>
        <v/>
      </c>
      <c r="J138" s="91"/>
      <c r="K138" s="91"/>
      <c r="L138" s="91"/>
      <c r="M138" s="91"/>
      <c r="N138" s="91"/>
      <c r="O138" s="91"/>
      <c r="P138" s="91"/>
      <c r="Q138" s="91"/>
      <c r="R138" s="91"/>
      <c r="S138" s="91"/>
      <c r="T138" s="126"/>
      <c r="U138" s="126" t="str">
        <f t="shared" ca="1" si="30"/>
        <v>1.3</v>
      </c>
      <c r="V138" s="126">
        <f t="shared" ca="1" si="31"/>
        <v>2</v>
      </c>
      <c r="W138" s="126">
        <f t="shared" ca="1" si="32"/>
        <v>1</v>
      </c>
      <c r="X138" s="126">
        <f t="shared" ca="1" si="33"/>
        <v>6</v>
      </c>
    </row>
    <row r="139" spans="1:24" s="124" customFormat="1" ht="45" x14ac:dyDescent="0.25">
      <c r="A139" s="89">
        <v>133</v>
      </c>
      <c r="B139" s="90" t="str">
        <f t="shared" ca="1" si="26"/>
        <v>1.3.16b</v>
      </c>
      <c r="C139" s="91">
        <f t="shared" ca="1" si="27"/>
        <v>6</v>
      </c>
      <c r="D139" s="21"/>
      <c r="E139" s="220" t="str">
        <f t="shared" ca="1" si="28"/>
        <v>1.3.16b</v>
      </c>
      <c r="F139" s="98" t="str">
        <f t="shared" ca="1" si="29"/>
        <v>Specialist third party security experts, such as outsourced security services (eg security device management) to Managed Security Services Providers (MSSP) or a Security Operations Centre (SOC)?</v>
      </c>
      <c r="G139" s="149" t="str">
        <f ca="1">VLOOKUP(E139,Assessment_1_Reference_1,24,FALSE)</f>
        <v/>
      </c>
      <c r="H139" s="149" t="str">
        <f ca="1">VLOOKUP(E139,Assessment_1_Reference_1,5,FALSE)</f>
        <v/>
      </c>
      <c r="I139" s="93" t="str">
        <f t="shared" ca="1" si="23"/>
        <v/>
      </c>
      <c r="J139" s="91"/>
      <c r="K139" s="91"/>
      <c r="L139" s="91"/>
      <c r="M139" s="91"/>
      <c r="N139" s="91"/>
      <c r="O139" s="91"/>
      <c r="P139" s="91"/>
      <c r="Q139" s="91"/>
      <c r="R139" s="91"/>
      <c r="S139" s="91"/>
      <c r="T139" s="126"/>
      <c r="U139" s="126" t="str">
        <f t="shared" ca="1" si="30"/>
        <v>1.3</v>
      </c>
      <c r="V139" s="126">
        <f t="shared" ca="1" si="31"/>
        <v>2</v>
      </c>
      <c r="W139" s="126">
        <f t="shared" ca="1" si="32"/>
        <v>1</v>
      </c>
      <c r="X139" s="126">
        <f t="shared" ca="1" si="33"/>
        <v>6</v>
      </c>
    </row>
    <row r="140" spans="1:24" s="124" customFormat="1" ht="30" x14ac:dyDescent="0.25">
      <c r="A140" s="89">
        <v>134</v>
      </c>
      <c r="B140" s="90" t="str">
        <f t="shared" ca="1" si="26"/>
        <v>1.3.16c</v>
      </c>
      <c r="C140" s="91">
        <f t="shared" ca="1" si="27"/>
        <v>6</v>
      </c>
      <c r="D140" s="21"/>
      <c r="E140" s="220" t="str">
        <f t="shared" ca="1" si="28"/>
        <v>1.3.16c</v>
      </c>
      <c r="F140" s="98" t="str">
        <f t="shared" ca="1" si="29"/>
        <v>Human Resources (HR), if prosecution is likely or the culprit is suspected to be internal?</v>
      </c>
      <c r="G140" s="149" t="str">
        <f ca="1">VLOOKUP(E140,Assessment_1_Reference_1,24,FALSE)</f>
        <v/>
      </c>
      <c r="H140" s="149" t="str">
        <f ca="1">VLOOKUP(E140,Assessment_1_Reference_1,5,FALSE)</f>
        <v/>
      </c>
      <c r="I140" s="93" t="str">
        <f t="shared" ca="1" si="23"/>
        <v/>
      </c>
      <c r="J140" s="91"/>
      <c r="K140" s="91"/>
      <c r="L140" s="91"/>
      <c r="M140" s="91"/>
      <c r="N140" s="91"/>
      <c r="O140" s="91"/>
      <c r="P140" s="91"/>
      <c r="Q140" s="91"/>
      <c r="R140" s="91"/>
      <c r="S140" s="91"/>
      <c r="T140" s="126"/>
      <c r="U140" s="126" t="str">
        <f t="shared" ca="1" si="30"/>
        <v>1.3</v>
      </c>
      <c r="V140" s="126">
        <f t="shared" ca="1" si="31"/>
        <v>2</v>
      </c>
      <c r="W140" s="126">
        <f t="shared" ca="1" si="32"/>
        <v>1</v>
      </c>
      <c r="X140" s="126">
        <f t="shared" ca="1" si="33"/>
        <v>6</v>
      </c>
    </row>
    <row r="141" spans="1:24" s="124" customFormat="1" ht="30" customHeight="1" x14ac:dyDescent="0.25">
      <c r="A141" s="89">
        <v>135</v>
      </c>
      <c r="B141" s="90" t="str">
        <f t="shared" ca="1" si="26"/>
        <v>1.3.16d</v>
      </c>
      <c r="C141" s="91">
        <f t="shared" ca="1" si="27"/>
        <v>6</v>
      </c>
      <c r="D141" s="21"/>
      <c r="E141" s="220" t="str">
        <f t="shared" ca="1" si="28"/>
        <v>1.3.16d</v>
      </c>
      <c r="F141" s="98" t="str">
        <f t="shared" ca="1" si="29"/>
        <v>Legal counsel and Public Relations (PR)?</v>
      </c>
      <c r="G141" s="149" t="str">
        <f ca="1">VLOOKUP(E141,Assessment_1_Reference_1,24,FALSE)</f>
        <v/>
      </c>
      <c r="H141" s="149" t="str">
        <f ca="1">VLOOKUP(E141,Assessment_1_Reference_1,5,FALSE)</f>
        <v/>
      </c>
      <c r="I141" s="93" t="str">
        <f t="shared" ca="1" si="23"/>
        <v/>
      </c>
      <c r="J141" s="91"/>
      <c r="K141" s="91"/>
      <c r="L141" s="91"/>
      <c r="M141" s="91"/>
      <c r="N141" s="91"/>
      <c r="O141" s="91"/>
      <c r="P141" s="91"/>
      <c r="Q141" s="91"/>
      <c r="R141" s="91"/>
      <c r="S141" s="91"/>
      <c r="T141" s="126"/>
      <c r="U141" s="126" t="str">
        <f t="shared" ca="1" si="30"/>
        <v>1.3</v>
      </c>
      <c r="V141" s="126">
        <f t="shared" ca="1" si="31"/>
        <v>2</v>
      </c>
      <c r="W141" s="126">
        <f t="shared" ca="1" si="32"/>
        <v>1</v>
      </c>
      <c r="X141" s="126">
        <f t="shared" ca="1" si="33"/>
        <v>6</v>
      </c>
    </row>
    <row r="142" spans="1:24" s="124" customFormat="1" ht="30" customHeight="1" x14ac:dyDescent="0.25">
      <c r="A142" s="89">
        <v>136</v>
      </c>
      <c r="B142" s="90" t="str">
        <f t="shared" ca="1" si="26"/>
        <v>1.3.17</v>
      </c>
      <c r="C142" s="91">
        <f t="shared" ca="1" si="27"/>
        <v>4</v>
      </c>
      <c r="D142" s="21"/>
      <c r="E142" s="220" t="str">
        <f t="shared" ca="1" si="28"/>
        <v>1.3.17</v>
      </c>
      <c r="F142" s="93" t="str">
        <f t="shared" ca="1" si="29"/>
        <v>Does your cyber security incident response process address important security requirements during the investigation, which includes:</v>
      </c>
      <c r="G142" s="149"/>
      <c r="H142" s="149"/>
      <c r="I142" s="93" t="str">
        <f t="shared" ref="I142:I163" ca="1" si="34">IF(VLOOKUP(E142,Assessment_1_Reference_1,6,FALSE)=0,"",VLOOKUP(E142,Assessment_1_Reference_1,6,FALSE))</f>
        <v/>
      </c>
      <c r="J142" s="91"/>
      <c r="K142" s="91"/>
      <c r="L142" s="91"/>
      <c r="M142" s="91"/>
      <c r="N142" s="91"/>
      <c r="O142" s="91"/>
      <c r="P142" s="91"/>
      <c r="Q142" s="91"/>
      <c r="R142" s="91"/>
      <c r="S142" s="91"/>
      <c r="T142" s="126"/>
      <c r="U142" s="126" t="str">
        <f t="shared" ca="1" si="30"/>
        <v/>
      </c>
      <c r="V142" s="126" t="str">
        <f t="shared" ca="1" si="31"/>
        <v>N/A</v>
      </c>
      <c r="W142" s="126">
        <f t="shared" ca="1" si="32"/>
        <v>1</v>
      </c>
      <c r="X142" s="126" t="e">
        <f t="shared" ca="1" si="33"/>
        <v>#VALUE!</v>
      </c>
    </row>
    <row r="143" spans="1:24" s="124" customFormat="1" ht="30" x14ac:dyDescent="0.25">
      <c r="A143" s="89">
        <v>137</v>
      </c>
      <c r="B143" s="90" t="str">
        <f t="shared" ca="1" si="26"/>
        <v>1.3.17a</v>
      </c>
      <c r="C143" s="91">
        <f t="shared" ca="1" si="27"/>
        <v>6</v>
      </c>
      <c r="D143" s="21"/>
      <c r="E143" s="220" t="str">
        <f t="shared" ca="1" si="28"/>
        <v>1.3.17a</v>
      </c>
      <c r="F143" s="98" t="str">
        <f t="shared" ca="1" si="29"/>
        <v>Maintaining the integrity of your most important data in a compromised environment)?</v>
      </c>
      <c r="G143" s="149" t="str">
        <f ca="1">VLOOKUP(E143,Assessment_1_Reference_1,24,FALSE)</f>
        <v/>
      </c>
      <c r="H143" s="149" t="str">
        <f ca="1">VLOOKUP(E143,Assessment_1_Reference_1,5,FALSE)</f>
        <v/>
      </c>
      <c r="I143" s="93" t="str">
        <f t="shared" ca="1" si="34"/>
        <v/>
      </c>
      <c r="J143" s="91"/>
      <c r="K143" s="91"/>
      <c r="L143" s="91"/>
      <c r="M143" s="91"/>
      <c r="N143" s="91"/>
      <c r="O143" s="91"/>
      <c r="P143" s="91"/>
      <c r="Q143" s="91"/>
      <c r="R143" s="91"/>
      <c r="S143" s="91"/>
      <c r="T143" s="126"/>
      <c r="U143" s="126" t="str">
        <f t="shared" ca="1" si="30"/>
        <v>1.3</v>
      </c>
      <c r="V143" s="126">
        <f t="shared" ca="1" si="31"/>
        <v>4</v>
      </c>
      <c r="W143" s="126">
        <f t="shared" ca="1" si="32"/>
        <v>1</v>
      </c>
      <c r="X143" s="126">
        <f t="shared" ca="1" si="33"/>
        <v>12</v>
      </c>
    </row>
    <row r="144" spans="1:24" s="124" customFormat="1" ht="30" x14ac:dyDescent="0.25">
      <c r="A144" s="89">
        <v>138</v>
      </c>
      <c r="B144" s="90" t="str">
        <f t="shared" ca="1" si="26"/>
        <v>1.3.17b</v>
      </c>
      <c r="C144" s="91">
        <f t="shared" ca="1" si="27"/>
        <v>6</v>
      </c>
      <c r="D144" s="21"/>
      <c r="E144" s="220" t="str">
        <f t="shared" ca="1" si="28"/>
        <v>1.3.17b</v>
      </c>
      <c r="F144" s="98" t="str">
        <f t="shared" ca="1" si="29"/>
        <v>Preventing (or reducing) unauthorised disclosure of confidential information?</v>
      </c>
      <c r="G144" s="149" t="str">
        <f ca="1">VLOOKUP(E144,Assessment_1_Reference_1,24,FALSE)</f>
        <v/>
      </c>
      <c r="H144" s="149" t="str">
        <f ca="1">VLOOKUP(E144,Assessment_1_Reference_1,5,FALSE)</f>
        <v/>
      </c>
      <c r="I144" s="93" t="str">
        <f t="shared" ca="1" si="34"/>
        <v/>
      </c>
      <c r="J144" s="91"/>
      <c r="K144" s="91"/>
      <c r="L144" s="91"/>
      <c r="M144" s="91"/>
      <c r="N144" s="91"/>
      <c r="O144" s="91"/>
      <c r="P144" s="91"/>
      <c r="Q144" s="91"/>
      <c r="R144" s="91"/>
      <c r="S144" s="91"/>
      <c r="T144" s="126"/>
      <c r="U144" s="126" t="str">
        <f t="shared" ca="1" si="30"/>
        <v>1.3</v>
      </c>
      <c r="V144" s="126">
        <f t="shared" ca="1" si="31"/>
        <v>4</v>
      </c>
      <c r="W144" s="126">
        <f t="shared" ca="1" si="32"/>
        <v>1</v>
      </c>
      <c r="X144" s="126">
        <f t="shared" ca="1" si="33"/>
        <v>12</v>
      </c>
    </row>
    <row r="145" spans="1:24" s="124" customFormat="1" ht="30" x14ac:dyDescent="0.25">
      <c r="A145" s="89">
        <v>139</v>
      </c>
      <c r="B145" s="90" t="str">
        <f t="shared" ca="1" si="26"/>
        <v>1.3.17c</v>
      </c>
      <c r="C145" s="91">
        <f t="shared" ca="1" si="27"/>
        <v>6</v>
      </c>
      <c r="D145" s="21"/>
      <c r="E145" s="220" t="str">
        <f t="shared" ca="1" si="28"/>
        <v>1.3.17c</v>
      </c>
      <c r="F145" s="98" t="str">
        <f t="shared" ca="1" si="29"/>
        <v>Complying with data privacy or data protection requirements (eg reporting the loss of personal data)?</v>
      </c>
      <c r="G145" s="149" t="str">
        <f ca="1">VLOOKUP(E145,Assessment_1_Reference_1,24,FALSE)</f>
        <v/>
      </c>
      <c r="H145" s="149" t="str">
        <f ca="1">VLOOKUP(E145,Assessment_1_Reference_1,5,FALSE)</f>
        <v/>
      </c>
      <c r="I145" s="93" t="str">
        <f t="shared" ca="1" si="34"/>
        <v/>
      </c>
      <c r="J145" s="91"/>
      <c r="K145" s="91"/>
      <c r="L145" s="91"/>
      <c r="M145" s="91"/>
      <c r="N145" s="91"/>
      <c r="O145" s="91"/>
      <c r="P145" s="91"/>
      <c r="Q145" s="91"/>
      <c r="R145" s="91"/>
      <c r="S145" s="91"/>
      <c r="T145" s="126"/>
      <c r="U145" s="126" t="str">
        <f t="shared" ca="1" si="30"/>
        <v>1.3</v>
      </c>
      <c r="V145" s="126">
        <f t="shared" ca="1" si="31"/>
        <v>3</v>
      </c>
      <c r="W145" s="126">
        <f t="shared" ca="1" si="32"/>
        <v>1</v>
      </c>
      <c r="X145" s="126">
        <f t="shared" ca="1" si="33"/>
        <v>9</v>
      </c>
    </row>
    <row r="146" spans="1:24" s="124" customFormat="1" ht="30" x14ac:dyDescent="0.25">
      <c r="A146" s="89">
        <v>140</v>
      </c>
      <c r="B146" s="90" t="str">
        <f t="shared" ca="1" si="26"/>
        <v>1.3.17d</v>
      </c>
      <c r="C146" s="91">
        <f t="shared" ca="1" si="27"/>
        <v>6</v>
      </c>
      <c r="D146" s="21"/>
      <c r="E146" s="220" t="str">
        <f t="shared" ca="1" si="28"/>
        <v>1.3.17d</v>
      </c>
      <c r="F146" s="98" t="str">
        <f t="shared" ca="1" si="29"/>
        <v>Monitoring new (and existing) vulnerabilities during the cyber security attack?</v>
      </c>
      <c r="G146" s="149" t="str">
        <f ca="1">VLOOKUP(E146,Assessment_1_Reference_1,24,FALSE)</f>
        <v/>
      </c>
      <c r="H146" s="149" t="str">
        <f ca="1">VLOOKUP(E146,Assessment_1_Reference_1,5,FALSE)</f>
        <v/>
      </c>
      <c r="I146" s="93" t="str">
        <f t="shared" ca="1" si="34"/>
        <v/>
      </c>
      <c r="J146" s="91"/>
      <c r="K146" s="91"/>
      <c r="L146" s="91"/>
      <c r="M146" s="91"/>
      <c r="N146" s="91"/>
      <c r="O146" s="91"/>
      <c r="P146" s="91"/>
      <c r="Q146" s="91"/>
      <c r="R146" s="91"/>
      <c r="S146" s="91"/>
      <c r="T146" s="126"/>
      <c r="U146" s="126" t="str">
        <f t="shared" ca="1" si="30"/>
        <v>1.3</v>
      </c>
      <c r="V146" s="126">
        <f t="shared" ca="1" si="31"/>
        <v>4</v>
      </c>
      <c r="W146" s="126">
        <f t="shared" ca="1" si="32"/>
        <v>1</v>
      </c>
      <c r="X146" s="126">
        <f t="shared" ca="1" si="33"/>
        <v>12</v>
      </c>
    </row>
    <row r="147" spans="1:24" s="124" customFormat="1" ht="30" customHeight="1" x14ac:dyDescent="0.25">
      <c r="A147" s="89">
        <v>141</v>
      </c>
      <c r="B147" s="90" t="str">
        <f t="shared" ca="1" si="26"/>
        <v>1.3.18</v>
      </c>
      <c r="C147" s="91">
        <f t="shared" ca="1" si="27"/>
        <v>4</v>
      </c>
      <c r="D147" s="21"/>
      <c r="E147" s="220" t="str">
        <f t="shared" ca="1" si="28"/>
        <v>1.3.18</v>
      </c>
      <c r="F147" s="93" t="str">
        <f t="shared" ca="1" si="29"/>
        <v>Has your cyber security incident response process been:</v>
      </c>
      <c r="G147" s="149"/>
      <c r="H147" s="149"/>
      <c r="I147" s="93" t="str">
        <f t="shared" ca="1" si="34"/>
        <v/>
      </c>
      <c r="J147" s="91"/>
      <c r="K147" s="91"/>
      <c r="L147" s="91"/>
      <c r="M147" s="91"/>
      <c r="N147" s="91"/>
      <c r="O147" s="91"/>
      <c r="P147" s="91"/>
      <c r="Q147" s="91"/>
      <c r="R147" s="91"/>
      <c r="S147" s="91"/>
      <c r="T147" s="126"/>
      <c r="U147" s="126" t="str">
        <f t="shared" ca="1" si="30"/>
        <v/>
      </c>
      <c r="V147" s="126" t="str">
        <f t="shared" ca="1" si="31"/>
        <v>N/A</v>
      </c>
      <c r="W147" s="126">
        <f t="shared" ca="1" si="32"/>
        <v>1</v>
      </c>
      <c r="X147" s="126" t="e">
        <f t="shared" ca="1" si="33"/>
        <v>#VALUE!</v>
      </c>
    </row>
    <row r="148" spans="1:24" s="124" customFormat="1" ht="30" customHeight="1" x14ac:dyDescent="0.25">
      <c r="A148" s="89">
        <v>142</v>
      </c>
      <c r="B148" s="90" t="str">
        <f t="shared" ca="1" si="26"/>
        <v>1.3.18a</v>
      </c>
      <c r="C148" s="91">
        <f t="shared" ca="1" si="27"/>
        <v>6</v>
      </c>
      <c r="D148" s="21"/>
      <c r="E148" s="220" t="str">
        <f t="shared" ca="1" si="28"/>
        <v>1.3.18a</v>
      </c>
      <c r="F148" s="98" t="str">
        <f t="shared" ca="1" si="29"/>
        <v>Signed off by appropriate management?</v>
      </c>
      <c r="G148" s="149" t="str">
        <f ca="1">VLOOKUP(E148,Assessment_1_Reference_1,24,FALSE)</f>
        <v/>
      </c>
      <c r="H148" s="149" t="str">
        <f ca="1">VLOOKUP(E148,Assessment_1_Reference_1,5,FALSE)</f>
        <v/>
      </c>
      <c r="I148" s="93" t="str">
        <f t="shared" ca="1" si="34"/>
        <v/>
      </c>
      <c r="J148" s="91"/>
      <c r="K148" s="91"/>
      <c r="L148" s="91"/>
      <c r="M148" s="91"/>
      <c r="N148" s="91"/>
      <c r="O148" s="91"/>
      <c r="P148" s="91"/>
      <c r="Q148" s="91"/>
      <c r="R148" s="91"/>
      <c r="S148" s="91"/>
      <c r="T148" s="126"/>
      <c r="U148" s="126" t="str">
        <f t="shared" ca="1" si="30"/>
        <v>1.3</v>
      </c>
      <c r="V148" s="126">
        <f t="shared" ca="1" si="31"/>
        <v>2</v>
      </c>
      <c r="W148" s="126">
        <f t="shared" ca="1" si="32"/>
        <v>1</v>
      </c>
      <c r="X148" s="126">
        <f t="shared" ca="1" si="33"/>
        <v>6</v>
      </c>
    </row>
    <row r="149" spans="1:24" s="124" customFormat="1" ht="30" customHeight="1" x14ac:dyDescent="0.25">
      <c r="A149" s="89">
        <v>143</v>
      </c>
      <c r="B149" s="90" t="str">
        <f t="shared" ca="1" si="26"/>
        <v>1.3.18b</v>
      </c>
      <c r="C149" s="91">
        <f t="shared" ca="1" si="27"/>
        <v>6</v>
      </c>
      <c r="D149" s="21"/>
      <c r="E149" s="220" t="str">
        <f t="shared" ca="1" si="28"/>
        <v>1.3.18b</v>
      </c>
      <c r="F149" s="98" t="str">
        <f t="shared" ca="1" si="29"/>
        <v>Kept up to date?</v>
      </c>
      <c r="G149" s="149" t="str">
        <f ca="1">VLOOKUP(E149,Assessment_1_Reference_1,24,FALSE)</f>
        <v/>
      </c>
      <c r="H149" s="149" t="str">
        <f ca="1">VLOOKUP(E149,Assessment_1_Reference_1,5,FALSE)</f>
        <v/>
      </c>
      <c r="I149" s="93" t="str">
        <f t="shared" ca="1" si="34"/>
        <v/>
      </c>
      <c r="J149" s="91"/>
      <c r="K149" s="91"/>
      <c r="L149" s="91"/>
      <c r="M149" s="91"/>
      <c r="N149" s="91"/>
      <c r="O149" s="91"/>
      <c r="P149" s="91"/>
      <c r="Q149" s="91"/>
      <c r="R149" s="91"/>
      <c r="S149" s="91"/>
      <c r="T149" s="126"/>
      <c r="U149" s="126" t="str">
        <f t="shared" ca="1" si="30"/>
        <v>1.3</v>
      </c>
      <c r="V149" s="126">
        <f t="shared" ca="1" si="31"/>
        <v>2</v>
      </c>
      <c r="W149" s="126">
        <f t="shared" ca="1" si="32"/>
        <v>1</v>
      </c>
      <c r="X149" s="126">
        <f t="shared" ca="1" si="33"/>
        <v>6</v>
      </c>
    </row>
    <row r="150" spans="1:24" s="124" customFormat="1" ht="30" customHeight="1" x14ac:dyDescent="0.25">
      <c r="A150" s="89">
        <v>144</v>
      </c>
      <c r="B150" s="90" t="str">
        <f t="shared" ca="1" si="26"/>
        <v>1.3.18c</v>
      </c>
      <c r="C150" s="91">
        <f t="shared" ca="1" si="27"/>
        <v>6</v>
      </c>
      <c r="D150" s="21"/>
      <c r="E150" s="220" t="str">
        <f t="shared" ca="1" si="28"/>
        <v>1.3.18c</v>
      </c>
      <c r="F150" s="98" t="str">
        <f t="shared" ca="1" si="29"/>
        <v>Reviewed on a regular basis?</v>
      </c>
      <c r="G150" s="149" t="str">
        <f ca="1">VLOOKUP(E150,Assessment_1_Reference_1,24,FALSE)</f>
        <v/>
      </c>
      <c r="H150" s="149" t="str">
        <f ca="1">VLOOKUP(E150,Assessment_1_Reference_1,5,FALSE)</f>
        <v/>
      </c>
      <c r="I150" s="93" t="str">
        <f t="shared" ca="1" si="34"/>
        <v/>
      </c>
      <c r="J150" s="91"/>
      <c r="K150" s="91"/>
      <c r="L150" s="91"/>
      <c r="M150" s="91"/>
      <c r="N150" s="91"/>
      <c r="O150" s="91"/>
      <c r="P150" s="91"/>
      <c r="Q150" s="91"/>
      <c r="R150" s="91"/>
      <c r="S150" s="91"/>
      <c r="T150" s="126"/>
      <c r="U150" s="126" t="str">
        <f t="shared" ca="1" si="30"/>
        <v>1.3</v>
      </c>
      <c r="V150" s="126">
        <f t="shared" ca="1" si="31"/>
        <v>2</v>
      </c>
      <c r="W150" s="126">
        <f t="shared" ca="1" si="32"/>
        <v>1</v>
      </c>
      <c r="X150" s="126">
        <f t="shared" ca="1" si="33"/>
        <v>6</v>
      </c>
    </row>
    <row r="151" spans="1:24" s="124" customFormat="1" ht="30" customHeight="1" x14ac:dyDescent="0.25">
      <c r="A151" s="89">
        <v>145</v>
      </c>
      <c r="B151" s="90" t="str">
        <f t="shared" ca="1" si="26"/>
        <v>1.3.19</v>
      </c>
      <c r="C151" s="91">
        <f t="shared" ca="1" si="27"/>
        <v>4</v>
      </c>
      <c r="D151" s="21"/>
      <c r="E151" s="220" t="str">
        <f t="shared" ca="1" si="28"/>
        <v>1.3.19</v>
      </c>
      <c r="F151" s="93" t="str">
        <f t="shared" ca="1" si="29"/>
        <v>Does your cyber security incident response process enable you to respond to a cyber security incident:</v>
      </c>
      <c r="G151" s="149"/>
      <c r="H151" s="149"/>
      <c r="I151" s="93" t="str">
        <f t="shared" ca="1" si="34"/>
        <v/>
      </c>
      <c r="J151" s="91"/>
      <c r="K151" s="91"/>
      <c r="L151" s="91"/>
      <c r="M151" s="91"/>
      <c r="N151" s="91"/>
      <c r="O151" s="91"/>
      <c r="P151" s="91"/>
      <c r="Q151" s="91"/>
      <c r="R151" s="91"/>
      <c r="S151" s="91"/>
      <c r="T151" s="126"/>
      <c r="U151" s="126" t="str">
        <f t="shared" ca="1" si="30"/>
        <v/>
      </c>
      <c r="V151" s="126" t="str">
        <f t="shared" ca="1" si="31"/>
        <v>N/A</v>
      </c>
      <c r="W151" s="126">
        <f t="shared" ca="1" si="32"/>
        <v>1</v>
      </c>
      <c r="X151" s="126" t="e">
        <f t="shared" ca="1" si="33"/>
        <v>#VALUE!</v>
      </c>
    </row>
    <row r="152" spans="1:24" s="124" customFormat="1" ht="30" customHeight="1" x14ac:dyDescent="0.25">
      <c r="A152" s="89">
        <v>146</v>
      </c>
      <c r="B152" s="90" t="str">
        <f t="shared" ca="1" si="26"/>
        <v>1.3.19a</v>
      </c>
      <c r="C152" s="91">
        <f t="shared" ca="1" si="27"/>
        <v>6</v>
      </c>
      <c r="D152" s="21"/>
      <c r="E152" s="220" t="str">
        <f t="shared" ca="1" si="28"/>
        <v>1.3.19a</v>
      </c>
      <c r="F152" s="98" t="str">
        <f t="shared" ca="1" si="29"/>
        <v>Quickly (ie within critical timescales)?</v>
      </c>
      <c r="G152" s="149" t="str">
        <f ca="1">VLOOKUP(E152,Assessment_1_Reference_1,24,FALSE)</f>
        <v/>
      </c>
      <c r="H152" s="149" t="str">
        <f ca="1">VLOOKUP(E152,Assessment_1_Reference_1,5,FALSE)</f>
        <v/>
      </c>
      <c r="I152" s="93" t="str">
        <f t="shared" ca="1" si="34"/>
        <v/>
      </c>
      <c r="J152" s="91"/>
      <c r="K152" s="91"/>
      <c r="L152" s="91"/>
      <c r="M152" s="91"/>
      <c r="N152" s="91"/>
      <c r="O152" s="91"/>
      <c r="P152" s="91"/>
      <c r="Q152" s="91"/>
      <c r="R152" s="91"/>
      <c r="S152" s="91"/>
      <c r="T152" s="126"/>
      <c r="U152" s="126" t="str">
        <f t="shared" ca="1" si="30"/>
        <v>1.3</v>
      </c>
      <c r="V152" s="126">
        <f t="shared" ca="1" si="31"/>
        <v>4</v>
      </c>
      <c r="W152" s="126">
        <f t="shared" ca="1" si="32"/>
        <v>1</v>
      </c>
      <c r="X152" s="126">
        <f t="shared" ca="1" si="33"/>
        <v>12</v>
      </c>
    </row>
    <row r="153" spans="1:24" s="124" customFormat="1" ht="30" x14ac:dyDescent="0.25">
      <c r="A153" s="89">
        <v>147</v>
      </c>
      <c r="B153" s="90" t="str">
        <f t="shared" ca="1" si="26"/>
        <v>1.3.19b</v>
      </c>
      <c r="C153" s="91">
        <f t="shared" ca="1" si="27"/>
        <v>6</v>
      </c>
      <c r="D153" s="21"/>
      <c r="E153" s="220" t="str">
        <f t="shared" ca="1" si="28"/>
        <v>1.3.19b</v>
      </c>
      <c r="F153" s="98" t="str">
        <f t="shared" ca="1" si="29"/>
        <v>Effectively (ensuring that all services have been restored to working order)?</v>
      </c>
      <c r="G153" s="149" t="str">
        <f ca="1">VLOOKUP(E153,Assessment_1_Reference_1,24,FALSE)</f>
        <v/>
      </c>
      <c r="H153" s="149" t="str">
        <f ca="1">VLOOKUP(E153,Assessment_1_Reference_1,5,FALSE)</f>
        <v/>
      </c>
      <c r="I153" s="93" t="str">
        <f t="shared" ca="1" si="34"/>
        <v/>
      </c>
      <c r="J153" s="91"/>
      <c r="K153" s="91"/>
      <c r="L153" s="91"/>
      <c r="M153" s="91"/>
      <c r="N153" s="91"/>
      <c r="O153" s="91"/>
      <c r="P153" s="91"/>
      <c r="Q153" s="91"/>
      <c r="R153" s="91"/>
      <c r="S153" s="91"/>
      <c r="T153" s="126"/>
      <c r="U153" s="126" t="str">
        <f t="shared" ca="1" si="30"/>
        <v>1.3</v>
      </c>
      <c r="V153" s="126">
        <f t="shared" ca="1" si="31"/>
        <v>4</v>
      </c>
      <c r="W153" s="126">
        <f t="shared" ca="1" si="32"/>
        <v>1</v>
      </c>
      <c r="X153" s="126">
        <f t="shared" ca="1" si="33"/>
        <v>12</v>
      </c>
    </row>
    <row r="154" spans="1:24" s="124" customFormat="1" ht="30" customHeight="1" x14ac:dyDescent="0.25">
      <c r="A154" s="89">
        <v>148</v>
      </c>
      <c r="B154" s="90" t="str">
        <f t="shared" ca="1" si="26"/>
        <v>1.3.19c</v>
      </c>
      <c r="C154" s="91">
        <f t="shared" ca="1" si="27"/>
        <v>6</v>
      </c>
      <c r="D154" s="21"/>
      <c r="E154" s="220" t="str">
        <f t="shared" ca="1" si="28"/>
        <v>1.3.19c</v>
      </c>
      <c r="F154" s="98" t="str">
        <f t="shared" ca="1" si="29"/>
        <v>In a consistent manner?</v>
      </c>
      <c r="G154" s="149" t="str">
        <f ca="1">VLOOKUP(E154,Assessment_1_Reference_1,24,FALSE)</f>
        <v/>
      </c>
      <c r="H154" s="149" t="str">
        <f ca="1">VLOOKUP(E154,Assessment_1_Reference_1,5,FALSE)</f>
        <v/>
      </c>
      <c r="I154" s="93" t="str">
        <f t="shared" ca="1" si="34"/>
        <v/>
      </c>
      <c r="J154" s="91"/>
      <c r="K154" s="91"/>
      <c r="L154" s="91"/>
      <c r="M154" s="91"/>
      <c r="N154" s="91"/>
      <c r="O154" s="91"/>
      <c r="P154" s="91"/>
      <c r="Q154" s="91"/>
      <c r="R154" s="91"/>
      <c r="S154" s="91"/>
      <c r="T154" s="126"/>
      <c r="U154" s="126" t="str">
        <f t="shared" ca="1" si="30"/>
        <v>1.3</v>
      </c>
      <c r="V154" s="126">
        <f t="shared" ca="1" si="31"/>
        <v>4</v>
      </c>
      <c r="W154" s="126">
        <f t="shared" ca="1" si="32"/>
        <v>1</v>
      </c>
      <c r="X154" s="126">
        <f t="shared" ca="1" si="33"/>
        <v>12</v>
      </c>
    </row>
    <row r="155" spans="1:24" s="124" customFormat="1" ht="30" customHeight="1" x14ac:dyDescent="0.25">
      <c r="A155" s="89">
        <v>149</v>
      </c>
      <c r="B155" s="90" t="str">
        <f t="shared" ca="1" si="26"/>
        <v>1.3.20</v>
      </c>
      <c r="C155" s="91">
        <f t="shared" ca="1" si="27"/>
        <v>4</v>
      </c>
      <c r="D155" s="21"/>
      <c r="E155" s="220" t="str">
        <f t="shared" ca="1" si="28"/>
        <v>1.3.20</v>
      </c>
      <c r="F155" s="93" t="str">
        <f t="shared" ca="1" si="29"/>
        <v>Does your cyber security incident response process enable you to:</v>
      </c>
      <c r="G155" s="149"/>
      <c r="H155" s="149"/>
      <c r="I155" s="93" t="str">
        <f t="shared" ca="1" si="34"/>
        <v/>
      </c>
      <c r="J155" s="91"/>
      <c r="K155" s="91"/>
      <c r="L155" s="91"/>
      <c r="M155" s="91"/>
      <c r="N155" s="91"/>
      <c r="O155" s="91"/>
      <c r="P155" s="91"/>
      <c r="Q155" s="91"/>
      <c r="R155" s="91"/>
      <c r="S155" s="91"/>
      <c r="T155" s="126"/>
      <c r="U155" s="126" t="str">
        <f t="shared" ca="1" si="30"/>
        <v/>
      </c>
      <c r="V155" s="126" t="str">
        <f t="shared" ca="1" si="31"/>
        <v>N/A</v>
      </c>
      <c r="W155" s="126">
        <f t="shared" ca="1" si="32"/>
        <v>1</v>
      </c>
      <c r="X155" s="126" t="e">
        <f t="shared" ca="1" si="33"/>
        <v>#VALUE!</v>
      </c>
    </row>
    <row r="156" spans="1:24" s="124" customFormat="1" ht="30" customHeight="1" x14ac:dyDescent="0.25">
      <c r="A156" s="89">
        <v>150</v>
      </c>
      <c r="B156" s="90" t="str">
        <f t="shared" ca="1" si="26"/>
        <v>1.3.20a</v>
      </c>
      <c r="C156" s="91">
        <f t="shared" ca="1" si="27"/>
        <v>6</v>
      </c>
      <c r="D156" s="21"/>
      <c r="E156" s="220" t="str">
        <f t="shared" ca="1" si="28"/>
        <v>1.3.20a</v>
      </c>
      <c r="F156" s="98" t="str">
        <f t="shared" ca="1" si="29"/>
        <v>Cope with many different scenarios?</v>
      </c>
      <c r="G156" s="149" t="str">
        <f ca="1">VLOOKUP(E156,Assessment_1_Reference_1,24,FALSE)</f>
        <v/>
      </c>
      <c r="H156" s="149" t="str">
        <f ca="1">VLOOKUP(E156,Assessment_1_Reference_1,5,FALSE)</f>
        <v/>
      </c>
      <c r="I156" s="93" t="str">
        <f t="shared" ca="1" si="34"/>
        <v/>
      </c>
      <c r="J156" s="91"/>
      <c r="K156" s="91"/>
      <c r="L156" s="91"/>
      <c r="M156" s="91"/>
      <c r="N156" s="91"/>
      <c r="O156" s="91"/>
      <c r="P156" s="91"/>
      <c r="Q156" s="91"/>
      <c r="R156" s="91"/>
      <c r="S156" s="91"/>
      <c r="T156" s="126"/>
      <c r="U156" s="126" t="str">
        <f t="shared" ca="1" si="30"/>
        <v>1.3</v>
      </c>
      <c r="V156" s="126">
        <f t="shared" ca="1" si="31"/>
        <v>4</v>
      </c>
      <c r="W156" s="126">
        <f t="shared" ca="1" si="32"/>
        <v>1</v>
      </c>
      <c r="X156" s="126">
        <f t="shared" ca="1" si="33"/>
        <v>12</v>
      </c>
    </row>
    <row r="157" spans="1:24" s="124" customFormat="1" ht="30" customHeight="1" x14ac:dyDescent="0.25">
      <c r="A157" s="89">
        <v>151</v>
      </c>
      <c r="B157" s="90" t="str">
        <f t="shared" ca="1" si="26"/>
        <v>1.3.20b</v>
      </c>
      <c r="C157" s="91">
        <f t="shared" ca="1" si="27"/>
        <v>6</v>
      </c>
      <c r="D157" s="21"/>
      <c r="E157" s="220" t="str">
        <f t="shared" ca="1" si="28"/>
        <v>1.3.20b</v>
      </c>
      <c r="F157" s="98" t="str">
        <f t="shared" ca="1" si="29"/>
        <v>Proactively implement and adapt approaches as needed?</v>
      </c>
      <c r="G157" s="149" t="str">
        <f ca="1">VLOOKUP(E157,Assessment_1_Reference_1,24,FALSE)</f>
        <v/>
      </c>
      <c r="H157" s="149" t="str">
        <f ca="1">VLOOKUP(E157,Assessment_1_Reference_1,5,FALSE)</f>
        <v/>
      </c>
      <c r="I157" s="93" t="str">
        <f t="shared" ca="1" si="34"/>
        <v/>
      </c>
      <c r="J157" s="91"/>
      <c r="K157" s="91"/>
      <c r="L157" s="91"/>
      <c r="M157" s="91"/>
      <c r="N157" s="91"/>
      <c r="O157" s="91"/>
      <c r="P157" s="91"/>
      <c r="Q157" s="91"/>
      <c r="R157" s="91"/>
      <c r="S157" s="91"/>
      <c r="T157" s="126"/>
      <c r="U157" s="126" t="str">
        <f t="shared" ca="1" si="30"/>
        <v>1.3</v>
      </c>
      <c r="V157" s="126">
        <f t="shared" ca="1" si="31"/>
        <v>5</v>
      </c>
      <c r="W157" s="126">
        <f t="shared" ca="1" si="32"/>
        <v>1</v>
      </c>
      <c r="X157" s="126">
        <f t="shared" ca="1" si="33"/>
        <v>15</v>
      </c>
    </row>
    <row r="158" spans="1:24" s="124" customFormat="1" ht="30" customHeight="1" x14ac:dyDescent="0.25">
      <c r="A158" s="89">
        <v>152</v>
      </c>
      <c r="B158" s="90" t="str">
        <f t="shared" ca="1" si="26"/>
        <v>1.3.21</v>
      </c>
      <c r="C158" s="91">
        <f t="shared" ca="1" si="27"/>
        <v>4</v>
      </c>
      <c r="D158" s="21"/>
      <c r="E158" s="220" t="str">
        <f t="shared" ca="1" si="28"/>
        <v>1.3.21</v>
      </c>
      <c r="F158" s="93" t="str">
        <f t="shared" ca="1" si="29"/>
        <v>Is your cyber security incident response process tested:</v>
      </c>
      <c r="G158" s="149"/>
      <c r="H158" s="149"/>
      <c r="I158" s="93" t="str">
        <f t="shared" ca="1" si="34"/>
        <v/>
      </c>
      <c r="J158" s="91"/>
      <c r="K158" s="91"/>
      <c r="L158" s="91"/>
      <c r="M158" s="91"/>
      <c r="N158" s="91"/>
      <c r="O158" s="91"/>
      <c r="P158" s="91"/>
      <c r="Q158" s="91"/>
      <c r="R158" s="91"/>
      <c r="S158" s="91"/>
      <c r="T158" s="126"/>
      <c r="U158" s="126" t="str">
        <f t="shared" ca="1" si="30"/>
        <v/>
      </c>
      <c r="V158" s="126" t="str">
        <f t="shared" ca="1" si="31"/>
        <v>N/A</v>
      </c>
      <c r="W158" s="126">
        <f t="shared" ca="1" si="32"/>
        <v>1</v>
      </c>
      <c r="X158" s="126" t="e">
        <f t="shared" ca="1" si="33"/>
        <v>#VALUE!</v>
      </c>
    </row>
    <row r="159" spans="1:24" s="124" customFormat="1" ht="30" customHeight="1" x14ac:dyDescent="0.25">
      <c r="A159" s="89">
        <v>153</v>
      </c>
      <c r="B159" s="90" t="str">
        <f t="shared" ca="1" si="26"/>
        <v>1.3.21a</v>
      </c>
      <c r="C159" s="91">
        <f t="shared" ca="1" si="27"/>
        <v>6</v>
      </c>
      <c r="D159" s="21"/>
      <c r="E159" s="220" t="str">
        <f t="shared" ca="1" si="28"/>
        <v>1.3.21a</v>
      </c>
      <c r="F159" s="98" t="str">
        <f t="shared" ca="1" si="29"/>
        <v>Thoroughly using a range of different scenarios?</v>
      </c>
      <c r="G159" s="149" t="str">
        <f ca="1">VLOOKUP(E159,Assessment_1_Reference_1,24,FALSE)</f>
        <v/>
      </c>
      <c r="H159" s="149" t="str">
        <f ca="1">VLOOKUP(E159,Assessment_1_Reference_1,5,FALSE)</f>
        <v/>
      </c>
      <c r="I159" s="93" t="str">
        <f t="shared" ca="1" si="34"/>
        <v/>
      </c>
      <c r="J159" s="91"/>
      <c r="K159" s="91"/>
      <c r="L159" s="91"/>
      <c r="M159" s="91"/>
      <c r="N159" s="91"/>
      <c r="O159" s="91"/>
      <c r="P159" s="91"/>
      <c r="Q159" s="91"/>
      <c r="R159" s="91"/>
      <c r="S159" s="91"/>
      <c r="T159" s="126"/>
      <c r="U159" s="126" t="str">
        <f t="shared" ca="1" si="30"/>
        <v>1.3</v>
      </c>
      <c r="V159" s="126">
        <f t="shared" ca="1" si="31"/>
        <v>3</v>
      </c>
      <c r="W159" s="126">
        <f t="shared" ca="1" si="32"/>
        <v>1</v>
      </c>
      <c r="X159" s="126">
        <f t="shared" ca="1" si="33"/>
        <v>9</v>
      </c>
    </row>
    <row r="160" spans="1:24" s="124" customFormat="1" ht="30" customHeight="1" x14ac:dyDescent="0.25">
      <c r="A160" s="89">
        <v>154</v>
      </c>
      <c r="B160" s="90" t="str">
        <f t="shared" ca="1" si="26"/>
        <v>1.3.21b</v>
      </c>
      <c r="C160" s="91">
        <f t="shared" ca="1" si="27"/>
        <v>6</v>
      </c>
      <c r="D160" s="21"/>
      <c r="E160" s="220" t="str">
        <f t="shared" ca="1" si="28"/>
        <v>1.3.21b</v>
      </c>
      <c r="F160" s="98" t="str">
        <f t="shared" ca="1" si="29"/>
        <v>On a regular basis?</v>
      </c>
      <c r="G160" s="149" t="str">
        <f ca="1">VLOOKUP(E160,Assessment_1_Reference_1,24,FALSE)</f>
        <v/>
      </c>
      <c r="H160" s="149" t="str">
        <f ca="1">VLOOKUP(E160,Assessment_1_Reference_1,5,FALSE)</f>
        <v/>
      </c>
      <c r="I160" s="93" t="str">
        <f t="shared" ca="1" si="34"/>
        <v/>
      </c>
      <c r="J160" s="91"/>
      <c r="K160" s="91"/>
      <c r="L160" s="91"/>
      <c r="M160" s="91"/>
      <c r="N160" s="91"/>
      <c r="O160" s="91"/>
      <c r="P160" s="91"/>
      <c r="Q160" s="91"/>
      <c r="R160" s="91"/>
      <c r="S160" s="91"/>
      <c r="T160" s="126"/>
      <c r="U160" s="126" t="str">
        <f t="shared" ca="1" si="30"/>
        <v>1.3</v>
      </c>
      <c r="V160" s="126">
        <f t="shared" ca="1" si="31"/>
        <v>2</v>
      </c>
      <c r="W160" s="126">
        <f t="shared" ca="1" si="32"/>
        <v>1</v>
      </c>
      <c r="X160" s="126">
        <f t="shared" ca="1" si="33"/>
        <v>6</v>
      </c>
    </row>
    <row r="161" spans="1:24" s="124" customFormat="1" ht="30" customHeight="1" x14ac:dyDescent="0.25">
      <c r="A161" s="89">
        <v>155</v>
      </c>
      <c r="B161" s="90" t="str">
        <f t="shared" ca="1" si="26"/>
        <v>1.3.21c</v>
      </c>
      <c r="C161" s="91">
        <f t="shared" ca="1" si="27"/>
        <v>6</v>
      </c>
      <c r="D161" s="21"/>
      <c r="E161" s="220" t="str">
        <f t="shared" ca="1" si="28"/>
        <v>1.3.21c</v>
      </c>
      <c r="F161" s="98" t="str">
        <f t="shared" ca="1" si="29"/>
        <v>In conjunction with relevant third parties?</v>
      </c>
      <c r="G161" s="149" t="str">
        <f ca="1">VLOOKUP(E161,Assessment_1_Reference_1,24,FALSE)</f>
        <v/>
      </c>
      <c r="H161" s="149" t="str">
        <f ca="1">VLOOKUP(E161,Assessment_1_Reference_1,5,FALSE)</f>
        <v/>
      </c>
      <c r="I161" s="93" t="str">
        <f t="shared" ca="1" si="34"/>
        <v/>
      </c>
      <c r="J161" s="91"/>
      <c r="K161" s="91"/>
      <c r="L161" s="91"/>
      <c r="M161" s="91"/>
      <c r="N161" s="91"/>
      <c r="O161" s="91"/>
      <c r="P161" s="91"/>
      <c r="Q161" s="91"/>
      <c r="R161" s="91"/>
      <c r="S161" s="91"/>
      <c r="T161" s="126"/>
      <c r="U161" s="126" t="str">
        <f t="shared" ca="1" si="30"/>
        <v>1.3</v>
      </c>
      <c r="V161" s="126">
        <f t="shared" ca="1" si="31"/>
        <v>4</v>
      </c>
      <c r="W161" s="126">
        <f t="shared" ca="1" si="32"/>
        <v>1</v>
      </c>
      <c r="X161" s="126">
        <f t="shared" ca="1" si="33"/>
        <v>12</v>
      </c>
    </row>
    <row r="162" spans="1:24" s="124" customFormat="1" ht="30" customHeight="1" x14ac:dyDescent="0.25">
      <c r="A162" s="89">
        <v>156</v>
      </c>
      <c r="B162" s="90" t="str">
        <f t="shared" ca="1" si="26"/>
        <v>1.3.22</v>
      </c>
      <c r="C162" s="91">
        <f t="shared" ca="1" si="27"/>
        <v>5</v>
      </c>
      <c r="D162" s="21"/>
      <c r="E162" s="220" t="str">
        <f t="shared" ca="1" si="28"/>
        <v>1.3.22</v>
      </c>
      <c r="F162" s="93" t="str">
        <f t="shared" ca="1" si="29"/>
        <v>Do you analyse the results of these tests?</v>
      </c>
      <c r="G162" s="149" t="str">
        <f ca="1">VLOOKUP(E162,Assessment_1_Reference_1,24,FALSE)</f>
        <v/>
      </c>
      <c r="H162" s="149" t="str">
        <f ca="1">VLOOKUP(E162,Assessment_1_Reference_1,5,FALSE)</f>
        <v/>
      </c>
      <c r="I162" s="93" t="str">
        <f t="shared" ca="1" si="34"/>
        <v/>
      </c>
      <c r="J162" s="91"/>
      <c r="K162" s="91"/>
      <c r="L162" s="91"/>
      <c r="M162" s="91"/>
      <c r="N162" s="91"/>
      <c r="O162" s="91"/>
      <c r="P162" s="91"/>
      <c r="Q162" s="91"/>
      <c r="R162" s="91"/>
      <c r="S162" s="91"/>
      <c r="T162" s="126"/>
      <c r="U162" s="126" t="str">
        <f t="shared" ca="1" si="30"/>
        <v>1.3</v>
      </c>
      <c r="V162" s="126">
        <f t="shared" ca="1" si="31"/>
        <v>4</v>
      </c>
      <c r="W162" s="126">
        <f t="shared" ca="1" si="32"/>
        <v>1</v>
      </c>
      <c r="X162" s="126">
        <f t="shared" ca="1" si="33"/>
        <v>12</v>
      </c>
    </row>
    <row r="163" spans="1:24" s="124" customFormat="1" ht="30" customHeight="1" x14ac:dyDescent="0.25">
      <c r="A163" s="89">
        <v>157</v>
      </c>
      <c r="B163" s="90" t="str">
        <f t="shared" ca="1" si="26"/>
        <v>1.3.23</v>
      </c>
      <c r="C163" s="91">
        <f t="shared" ca="1" si="27"/>
        <v>5</v>
      </c>
      <c r="D163" s="21"/>
      <c r="E163" s="220" t="str">
        <f t="shared" ca="1" si="28"/>
        <v>1.3.23</v>
      </c>
      <c r="F163" s="93" t="str">
        <f t="shared" ca="1" si="29"/>
        <v>Do you address weaknesses identified during these tests?</v>
      </c>
      <c r="G163" s="149" t="str">
        <f ca="1">VLOOKUP(E163,Assessment_1_Reference_1,24,FALSE)</f>
        <v/>
      </c>
      <c r="H163" s="149" t="str">
        <f ca="1">VLOOKUP(E163,Assessment_1_Reference_1,5,FALSE)</f>
        <v/>
      </c>
      <c r="I163" s="93" t="str">
        <f t="shared" ca="1" si="34"/>
        <v/>
      </c>
      <c r="J163" s="91"/>
      <c r="K163" s="91"/>
      <c r="L163" s="91"/>
      <c r="M163" s="91"/>
      <c r="N163" s="91"/>
      <c r="O163" s="91"/>
      <c r="P163" s="91"/>
      <c r="Q163" s="91"/>
      <c r="R163" s="91"/>
      <c r="S163" s="91"/>
      <c r="T163" s="126"/>
      <c r="U163" s="126" t="str">
        <f t="shared" ca="1" si="30"/>
        <v>1.3</v>
      </c>
      <c r="V163" s="126">
        <f t="shared" ca="1" si="31"/>
        <v>4</v>
      </c>
      <c r="W163" s="126">
        <f t="shared" ca="1" si="32"/>
        <v>1</v>
      </c>
      <c r="X163" s="126">
        <f t="shared" ca="1" si="33"/>
        <v>12</v>
      </c>
    </row>
    <row r="164" spans="1:24" s="124" customFormat="1" ht="18.75" customHeight="1" x14ac:dyDescent="0.25">
      <c r="A164" s="91">
        <v>158</v>
      </c>
      <c r="B164" s="91" t="str">
        <f t="shared" ca="1" si="26"/>
        <v/>
      </c>
      <c r="C164" s="91">
        <f t="shared" ca="1" si="27"/>
        <v>3</v>
      </c>
      <c r="D164" s="21"/>
      <c r="E164" s="219" t="str">
        <f t="shared" ca="1" si="28"/>
        <v/>
      </c>
      <c r="F164" s="97" t="str">
        <f t="shared" ca="1" si="29"/>
        <v>Technology</v>
      </c>
      <c r="G164" s="218"/>
      <c r="H164" s="218"/>
      <c r="I164" s="93"/>
      <c r="J164" s="91"/>
      <c r="K164" s="91"/>
      <c r="L164" s="91"/>
      <c r="M164" s="91"/>
      <c r="N164" s="91"/>
      <c r="O164" s="91"/>
      <c r="P164" s="91"/>
      <c r="Q164" s="91"/>
      <c r="R164" s="91"/>
      <c r="S164" s="91"/>
      <c r="T164" s="126"/>
      <c r="U164" s="126" t="str">
        <f t="shared" ca="1" si="30"/>
        <v/>
      </c>
      <c r="V164" s="126" t="str">
        <f t="shared" ca="1" si="31"/>
        <v/>
      </c>
      <c r="W164" s="126">
        <f t="shared" ca="1" si="32"/>
        <v>1</v>
      </c>
      <c r="X164" s="126" t="e">
        <f t="shared" ca="1" si="33"/>
        <v>#VALUE!</v>
      </c>
    </row>
    <row r="165" spans="1:24" s="124" customFormat="1" ht="30" x14ac:dyDescent="0.25">
      <c r="A165" s="89">
        <v>159</v>
      </c>
      <c r="B165" s="90" t="str">
        <f t="shared" ca="1" si="26"/>
        <v>1.3.23</v>
      </c>
      <c r="C165" s="91">
        <f t="shared" ca="1" si="27"/>
        <v>5</v>
      </c>
      <c r="D165" s="21"/>
      <c r="E165" s="220" t="str">
        <f t="shared" ca="1" si="28"/>
        <v>1.3.23</v>
      </c>
      <c r="F165" s="93" t="str">
        <f t="shared" ca="1" si="29"/>
        <v>Do you have technical arrangements to support cyber security incident response?</v>
      </c>
      <c r="G165" s="149" t="str">
        <f ca="1">VLOOKUP(E165,Assessment_1_Reference_1,24,FALSE)</f>
        <v/>
      </c>
      <c r="H165" s="149" t="str">
        <f ca="1">VLOOKUP(E165,Assessment_1_Reference_1,5,FALSE)</f>
        <v/>
      </c>
      <c r="I165" s="93" t="str">
        <f t="shared" ref="I165:I176" ca="1" si="35">IF(VLOOKUP(E165,Assessment_1_Reference_1,6,FALSE)=0,"",VLOOKUP(E165,Assessment_1_Reference_1,6,FALSE))</f>
        <v/>
      </c>
      <c r="J165" s="91"/>
      <c r="K165" s="91"/>
      <c r="L165" s="91"/>
      <c r="M165" s="91"/>
      <c r="N165" s="91"/>
      <c r="O165" s="91"/>
      <c r="P165" s="91"/>
      <c r="Q165" s="91"/>
      <c r="R165" s="91"/>
      <c r="S165" s="91"/>
      <c r="T165" s="126"/>
      <c r="U165" s="126" t="str">
        <f t="shared" ca="1" si="30"/>
        <v>1.3</v>
      </c>
      <c r="V165" s="126">
        <f t="shared" ca="1" si="31"/>
        <v>4</v>
      </c>
      <c r="W165" s="126">
        <f t="shared" ca="1" si="32"/>
        <v>1</v>
      </c>
      <c r="X165" s="126">
        <f t="shared" ca="1" si="33"/>
        <v>12</v>
      </c>
    </row>
    <row r="166" spans="1:24" s="124" customFormat="1" ht="30" customHeight="1" x14ac:dyDescent="0.25">
      <c r="A166" s="89">
        <v>160</v>
      </c>
      <c r="B166" s="90" t="str">
        <f t="shared" ca="1" si="26"/>
        <v>1.3.24</v>
      </c>
      <c r="C166" s="91">
        <f t="shared" ca="1" si="27"/>
        <v>4</v>
      </c>
      <c r="D166" s="21"/>
      <c r="E166" s="220" t="str">
        <f t="shared" ca="1" si="28"/>
        <v>1.3.24</v>
      </c>
      <c r="F166" s="93" t="str">
        <f t="shared" ca="1" si="29"/>
        <v>Do your technical arrangements for supporting cyber security incident response provide you (and any relevant third parties) with sufficient understanding of:</v>
      </c>
      <c r="G166" s="149"/>
      <c r="H166" s="149"/>
      <c r="I166" s="93" t="str">
        <f t="shared" ca="1" si="35"/>
        <v/>
      </c>
      <c r="J166" s="91"/>
      <c r="K166" s="91"/>
      <c r="L166" s="91"/>
      <c r="M166" s="91"/>
      <c r="N166" s="91"/>
      <c r="O166" s="91"/>
      <c r="P166" s="91"/>
      <c r="Q166" s="91"/>
      <c r="R166" s="91"/>
      <c r="S166" s="91"/>
      <c r="T166" s="126"/>
      <c r="U166" s="126" t="str">
        <f t="shared" ca="1" si="30"/>
        <v/>
      </c>
      <c r="V166" s="126" t="str">
        <f t="shared" ca="1" si="31"/>
        <v>N/A</v>
      </c>
      <c r="W166" s="126">
        <f t="shared" ca="1" si="32"/>
        <v>1</v>
      </c>
      <c r="X166" s="126" t="e">
        <f t="shared" ca="1" si="33"/>
        <v>#VALUE!</v>
      </c>
    </row>
    <row r="167" spans="1:24" s="124" customFormat="1" ht="30" customHeight="1" x14ac:dyDescent="0.25">
      <c r="A167" s="89">
        <v>161</v>
      </c>
      <c r="B167" s="90" t="str">
        <f t="shared" ca="1" si="26"/>
        <v>1.3.24a</v>
      </c>
      <c r="C167" s="91">
        <f t="shared" ca="1" si="27"/>
        <v>6</v>
      </c>
      <c r="D167" s="21"/>
      <c r="E167" s="220" t="str">
        <f t="shared" ca="1" si="28"/>
        <v>1.3.24a</v>
      </c>
      <c r="F167" s="98" t="str">
        <f t="shared" ca="1" si="29"/>
        <v>Your IT infrastructure?</v>
      </c>
      <c r="G167" s="149" t="str">
        <f ca="1">VLOOKUP(E167,Assessment_1_Reference_1,24,FALSE)</f>
        <v/>
      </c>
      <c r="H167" s="149" t="str">
        <f ca="1">VLOOKUP(E167,Assessment_1_Reference_1,5,FALSE)</f>
        <v/>
      </c>
      <c r="I167" s="93" t="str">
        <f t="shared" ca="1" si="35"/>
        <v/>
      </c>
      <c r="J167" s="91"/>
      <c r="K167" s="91"/>
      <c r="L167" s="91"/>
      <c r="M167" s="91"/>
      <c r="N167" s="91"/>
      <c r="O167" s="91"/>
      <c r="P167" s="91"/>
      <c r="Q167" s="91"/>
      <c r="R167" s="91"/>
      <c r="S167" s="91"/>
      <c r="T167" s="126"/>
      <c r="U167" s="126" t="str">
        <f t="shared" ca="1" si="30"/>
        <v>1.3</v>
      </c>
      <c r="V167" s="126">
        <f t="shared" ca="1" si="31"/>
        <v>3</v>
      </c>
      <c r="W167" s="126">
        <f t="shared" ca="1" si="32"/>
        <v>1</v>
      </c>
      <c r="X167" s="126">
        <f t="shared" ca="1" si="33"/>
        <v>9</v>
      </c>
    </row>
    <row r="168" spans="1:24" s="124" customFormat="1" ht="30" customHeight="1" x14ac:dyDescent="0.25">
      <c r="A168" s="89">
        <v>162</v>
      </c>
      <c r="B168" s="90" t="str">
        <f t="shared" ca="1" si="26"/>
        <v>1.3.24b</v>
      </c>
      <c r="C168" s="91">
        <f t="shared" ca="1" si="27"/>
        <v>6</v>
      </c>
      <c r="D168" s="21"/>
      <c r="E168" s="220" t="str">
        <f t="shared" ca="1" si="28"/>
        <v>1.3.24b</v>
      </c>
      <c r="F168" s="98" t="str">
        <f t="shared" ca="1" si="29"/>
        <v>The topology of your networks (eg via a suitable network diagram)?</v>
      </c>
      <c r="G168" s="149" t="str">
        <f ca="1">VLOOKUP(E168,Assessment_1_Reference_1,24,FALSE)</f>
        <v/>
      </c>
      <c r="H168" s="149" t="str">
        <f ca="1">VLOOKUP(E168,Assessment_1_Reference_1,5,FALSE)</f>
        <v/>
      </c>
      <c r="I168" s="93" t="str">
        <f t="shared" ca="1" si="35"/>
        <v/>
      </c>
      <c r="J168" s="91"/>
      <c r="K168" s="91"/>
      <c r="L168" s="91"/>
      <c r="M168" s="91"/>
      <c r="N168" s="91"/>
      <c r="O168" s="91"/>
      <c r="P168" s="91"/>
      <c r="Q168" s="91"/>
      <c r="R168" s="91"/>
      <c r="S168" s="91"/>
      <c r="T168" s="126"/>
      <c r="U168" s="126" t="str">
        <f t="shared" ca="1" si="30"/>
        <v>1.3</v>
      </c>
      <c r="V168" s="126">
        <f t="shared" ca="1" si="31"/>
        <v>3</v>
      </c>
      <c r="W168" s="126">
        <f t="shared" ca="1" si="32"/>
        <v>1</v>
      </c>
      <c r="X168" s="126">
        <f t="shared" ca="1" si="33"/>
        <v>9</v>
      </c>
    </row>
    <row r="169" spans="1:24" s="124" customFormat="1" ht="30" customHeight="1" x14ac:dyDescent="0.25">
      <c r="A169" s="89">
        <v>163</v>
      </c>
      <c r="B169" s="90" t="str">
        <f t="shared" ca="1" si="26"/>
        <v>1.3.25</v>
      </c>
      <c r="C169" s="91">
        <f t="shared" ca="1" si="27"/>
        <v>4</v>
      </c>
      <c r="D169" s="21"/>
      <c r="E169" s="220" t="str">
        <f t="shared" ca="1" si="28"/>
        <v>1.3.25</v>
      </c>
      <c r="F169" s="93" t="str">
        <f t="shared" ca="1" si="29"/>
        <v>Do your technical arrangements for supporting cyber security incident response include:</v>
      </c>
      <c r="G169" s="149"/>
      <c r="H169" s="149"/>
      <c r="I169" s="93" t="str">
        <f t="shared" ca="1" si="35"/>
        <v/>
      </c>
      <c r="J169" s="91"/>
      <c r="K169" s="91"/>
      <c r="L169" s="91"/>
      <c r="M169" s="91"/>
      <c r="N169" s="91"/>
      <c r="O169" s="91"/>
      <c r="P169" s="91"/>
      <c r="Q169" s="91"/>
      <c r="R169" s="91"/>
      <c r="S169" s="91"/>
      <c r="T169" s="126"/>
      <c r="U169" s="126" t="str">
        <f t="shared" ca="1" si="30"/>
        <v/>
      </c>
      <c r="V169" s="126" t="str">
        <f t="shared" ca="1" si="31"/>
        <v>N/A</v>
      </c>
      <c r="W169" s="126">
        <f t="shared" ca="1" si="32"/>
        <v>1</v>
      </c>
      <c r="X169" s="126" t="e">
        <f t="shared" ca="1" si="33"/>
        <v>#VALUE!</v>
      </c>
    </row>
    <row r="170" spans="1:24" s="124" customFormat="1" ht="30" customHeight="1" x14ac:dyDescent="0.25">
      <c r="A170" s="89">
        <v>164</v>
      </c>
      <c r="B170" s="90" t="str">
        <f t="shared" ca="1" si="26"/>
        <v>1.3.25a</v>
      </c>
      <c r="C170" s="91">
        <f t="shared" ca="1" si="27"/>
        <v>6</v>
      </c>
      <c r="D170" s="21"/>
      <c r="E170" s="220" t="str">
        <f t="shared" ca="1" si="28"/>
        <v>1.3.25a</v>
      </c>
      <c r="F170" s="98" t="str">
        <f t="shared" ca="1" si="29"/>
        <v>An appropriate set of incident response tools?</v>
      </c>
      <c r="G170" s="149" t="str">
        <f t="shared" ref="G170:G176" ca="1" si="36">VLOOKUP(E170,Assessment_1_Reference_1,24,FALSE)</f>
        <v/>
      </c>
      <c r="H170" s="149" t="str">
        <f t="shared" ref="H170:H176" ca="1" si="37">VLOOKUP(E170,Assessment_1_Reference_1,5,FALSE)</f>
        <v/>
      </c>
      <c r="I170" s="93" t="str">
        <f t="shared" ca="1" si="35"/>
        <v/>
      </c>
      <c r="J170" s="91"/>
      <c r="K170" s="91"/>
      <c r="L170" s="91"/>
      <c r="M170" s="91"/>
      <c r="N170" s="91"/>
      <c r="O170" s="91"/>
      <c r="P170" s="91"/>
      <c r="Q170" s="91"/>
      <c r="R170" s="91"/>
      <c r="S170" s="91"/>
      <c r="T170" s="126"/>
      <c r="U170" s="126" t="str">
        <f t="shared" ca="1" si="30"/>
        <v>1.3</v>
      </c>
      <c r="V170" s="126">
        <f t="shared" ca="1" si="31"/>
        <v>3</v>
      </c>
      <c r="W170" s="126">
        <f t="shared" ca="1" si="32"/>
        <v>1</v>
      </c>
      <c r="X170" s="126">
        <f t="shared" ca="1" si="33"/>
        <v>9</v>
      </c>
    </row>
    <row r="171" spans="1:24" s="124" customFormat="1" ht="45" x14ac:dyDescent="0.25">
      <c r="A171" s="89">
        <v>165</v>
      </c>
      <c r="B171" s="90" t="str">
        <f t="shared" ca="1" si="26"/>
        <v>1.3.25b</v>
      </c>
      <c r="C171" s="91">
        <f t="shared" ca="1" si="27"/>
        <v>6</v>
      </c>
      <c r="D171" s="21"/>
      <c r="E171" s="220" t="str">
        <f t="shared" ca="1" si="28"/>
        <v>1.3.25b</v>
      </c>
      <c r="F171" s="98" t="str">
        <f t="shared" ca="1" si="29"/>
        <v>Implementing technical controls like firewalls, mail filters and intrusion detection systems (IDS) or data loss prevention (DLP) technology?</v>
      </c>
      <c r="G171" s="149" t="str">
        <f t="shared" ca="1" si="36"/>
        <v/>
      </c>
      <c r="H171" s="149" t="str">
        <f t="shared" ca="1" si="37"/>
        <v/>
      </c>
      <c r="I171" s="93" t="str">
        <f t="shared" ca="1" si="35"/>
        <v/>
      </c>
      <c r="J171" s="91"/>
      <c r="K171" s="91"/>
      <c r="L171" s="91"/>
      <c r="M171" s="91"/>
      <c r="N171" s="91"/>
      <c r="O171" s="91"/>
      <c r="P171" s="91"/>
      <c r="Q171" s="91"/>
      <c r="R171" s="91"/>
      <c r="S171" s="91"/>
      <c r="T171" s="126"/>
      <c r="U171" s="126" t="str">
        <f t="shared" ca="1" si="30"/>
        <v>1.3</v>
      </c>
      <c r="V171" s="126">
        <f t="shared" ca="1" si="31"/>
        <v>4</v>
      </c>
      <c r="W171" s="126">
        <f t="shared" ca="1" si="32"/>
        <v>1</v>
      </c>
      <c r="X171" s="126">
        <f t="shared" ca="1" si="33"/>
        <v>12</v>
      </c>
    </row>
    <row r="172" spans="1:24" s="124" customFormat="1" ht="30" x14ac:dyDescent="0.25">
      <c r="A172" s="89">
        <v>166</v>
      </c>
      <c r="B172" s="90" t="str">
        <f t="shared" ca="1" si="26"/>
        <v>1.3.25c</v>
      </c>
      <c r="C172" s="91">
        <f t="shared" ca="1" si="27"/>
        <v>6</v>
      </c>
      <c r="D172" s="21"/>
      <c r="E172" s="220" t="str">
        <f t="shared" ca="1" si="28"/>
        <v>1.3.25c</v>
      </c>
      <c r="F172" s="98" t="str">
        <f t="shared" ca="1" si="29"/>
        <v>Logging the right events and turning on the appropriate logging features?</v>
      </c>
      <c r="G172" s="149" t="str">
        <f t="shared" ca="1" si="36"/>
        <v/>
      </c>
      <c r="H172" s="149" t="str">
        <f t="shared" ca="1" si="37"/>
        <v/>
      </c>
      <c r="I172" s="93" t="str">
        <f t="shared" ca="1" si="35"/>
        <v/>
      </c>
      <c r="J172" s="91"/>
      <c r="K172" s="91"/>
      <c r="L172" s="91"/>
      <c r="M172" s="91"/>
      <c r="N172" s="91"/>
      <c r="O172" s="91"/>
      <c r="P172" s="91"/>
      <c r="Q172" s="91"/>
      <c r="R172" s="91"/>
      <c r="S172" s="91"/>
      <c r="T172" s="126"/>
      <c r="U172" s="126" t="str">
        <f t="shared" ca="1" si="30"/>
        <v>1.3</v>
      </c>
      <c r="V172" s="126">
        <f t="shared" ca="1" si="31"/>
        <v>3</v>
      </c>
      <c r="W172" s="126">
        <f t="shared" ca="1" si="32"/>
        <v>1</v>
      </c>
      <c r="X172" s="126">
        <f t="shared" ca="1" si="33"/>
        <v>9</v>
      </c>
    </row>
    <row r="173" spans="1:24" s="124" customFormat="1" ht="30" x14ac:dyDescent="0.25">
      <c r="A173" s="89">
        <v>167</v>
      </c>
      <c r="B173" s="90" t="str">
        <f t="shared" ca="1" si="26"/>
        <v>1.3.25d</v>
      </c>
      <c r="C173" s="91">
        <f t="shared" ca="1" si="27"/>
        <v>6</v>
      </c>
      <c r="D173" s="21"/>
      <c r="E173" s="220" t="str">
        <f t="shared" ca="1" si="28"/>
        <v>1.3.25d</v>
      </c>
      <c r="F173" s="98" t="str">
        <f t="shared" ca="1" si="29"/>
        <v>Maintaining sufficient historical data (eg because logs are overwritten or you do not have sufficient storage space)?</v>
      </c>
      <c r="G173" s="149" t="str">
        <f t="shared" ca="1" si="36"/>
        <v/>
      </c>
      <c r="H173" s="149" t="str">
        <f t="shared" ca="1" si="37"/>
        <v/>
      </c>
      <c r="I173" s="93" t="str">
        <f t="shared" ca="1" si="35"/>
        <v/>
      </c>
      <c r="J173" s="91"/>
      <c r="K173" s="91"/>
      <c r="L173" s="91"/>
      <c r="M173" s="91"/>
      <c r="N173" s="91"/>
      <c r="O173" s="91"/>
      <c r="P173" s="91"/>
      <c r="Q173" s="91"/>
      <c r="R173" s="91"/>
      <c r="S173" s="91"/>
      <c r="T173" s="126"/>
      <c r="U173" s="126" t="str">
        <f t="shared" ca="1" si="30"/>
        <v>1.3</v>
      </c>
      <c r="V173" s="126">
        <f t="shared" ca="1" si="31"/>
        <v>4</v>
      </c>
      <c r="W173" s="126">
        <f t="shared" ca="1" si="32"/>
        <v>1</v>
      </c>
      <c r="X173" s="126">
        <f t="shared" ca="1" si="33"/>
        <v>12</v>
      </c>
    </row>
    <row r="174" spans="1:24" s="124" customFormat="1" ht="30" x14ac:dyDescent="0.25">
      <c r="A174" s="89">
        <v>168</v>
      </c>
      <c r="B174" s="90" t="str">
        <f t="shared" ca="1" si="26"/>
        <v>1.3.25e</v>
      </c>
      <c r="C174" s="91">
        <f t="shared" ca="1" si="27"/>
        <v>6</v>
      </c>
      <c r="D174" s="21"/>
      <c r="E174" s="220" t="str">
        <f t="shared" ca="1" si="28"/>
        <v>1.3.25e</v>
      </c>
      <c r="F174" s="98" t="str">
        <f t="shared" ca="1" si="29"/>
        <v>Deploying other suitable technical controls, as required, such as patching?</v>
      </c>
      <c r="G174" s="149" t="str">
        <f t="shared" ca="1" si="36"/>
        <v/>
      </c>
      <c r="H174" s="149" t="str">
        <f t="shared" ca="1" si="37"/>
        <v/>
      </c>
      <c r="I174" s="93" t="str">
        <f t="shared" ca="1" si="35"/>
        <v/>
      </c>
      <c r="J174" s="91"/>
      <c r="K174" s="91"/>
      <c r="L174" s="91"/>
      <c r="M174" s="91"/>
      <c r="N174" s="91"/>
      <c r="O174" s="91"/>
      <c r="P174" s="91"/>
      <c r="Q174" s="91"/>
      <c r="R174" s="91"/>
      <c r="S174" s="91"/>
      <c r="T174" s="126"/>
      <c r="U174" s="126" t="str">
        <f t="shared" ca="1" si="30"/>
        <v>1.3</v>
      </c>
      <c r="V174" s="126">
        <f t="shared" ca="1" si="31"/>
        <v>3</v>
      </c>
      <c r="W174" s="126">
        <f t="shared" ca="1" si="32"/>
        <v>1</v>
      </c>
      <c r="X174" s="126">
        <f t="shared" ca="1" si="33"/>
        <v>9</v>
      </c>
    </row>
    <row r="175" spans="1:24" s="124" customFormat="1" ht="30" customHeight="1" x14ac:dyDescent="0.25">
      <c r="A175" s="89">
        <v>169</v>
      </c>
      <c r="B175" s="90" t="str">
        <f t="shared" ca="1" si="26"/>
        <v>1.3.25f</v>
      </c>
      <c r="C175" s="91">
        <f t="shared" ca="1" si="27"/>
        <v>6</v>
      </c>
      <c r="D175" s="21"/>
      <c r="E175" s="220" t="str">
        <f t="shared" ca="1" si="28"/>
        <v>1.3.25f</v>
      </c>
      <c r="F175" s="98" t="str">
        <f t="shared" ca="1" si="29"/>
        <v>Identifying your Internet points of presence (‘touch points’)?</v>
      </c>
      <c r="G175" s="149" t="str">
        <f t="shared" ca="1" si="36"/>
        <v/>
      </c>
      <c r="H175" s="149" t="str">
        <f t="shared" ca="1" si="37"/>
        <v/>
      </c>
      <c r="I175" s="93" t="str">
        <f t="shared" ca="1" si="35"/>
        <v/>
      </c>
      <c r="J175" s="91"/>
      <c r="K175" s="91"/>
      <c r="L175" s="91"/>
      <c r="M175" s="91"/>
      <c r="N175" s="91"/>
      <c r="O175" s="91"/>
      <c r="P175" s="91"/>
      <c r="Q175" s="91"/>
      <c r="R175" s="91"/>
      <c r="S175" s="91"/>
      <c r="T175" s="126"/>
      <c r="U175" s="126" t="str">
        <f t="shared" ca="1" si="30"/>
        <v>1.3</v>
      </c>
      <c r="V175" s="126">
        <f t="shared" ca="1" si="31"/>
        <v>4</v>
      </c>
      <c r="W175" s="126">
        <f t="shared" ca="1" si="32"/>
        <v>1</v>
      </c>
      <c r="X175" s="126">
        <f t="shared" ca="1" si="33"/>
        <v>12</v>
      </c>
    </row>
    <row r="176" spans="1:24" s="124" customFormat="1" ht="45" x14ac:dyDescent="0.25">
      <c r="A176" s="89">
        <v>170</v>
      </c>
      <c r="B176" s="90" t="str">
        <f t="shared" ca="1" si="26"/>
        <v>1.3.26</v>
      </c>
      <c r="C176" s="91">
        <f t="shared" ca="1" si="27"/>
        <v>5</v>
      </c>
      <c r="D176" s="21"/>
      <c r="E176" s="220" t="str">
        <f t="shared" ca="1" si="28"/>
        <v>1.3.26</v>
      </c>
      <c r="F176" s="93" t="str">
        <f t="shared" ca="1" si="29"/>
        <v>Do your technical arrangements for support cyber security incident response provide you with enough relevant knowledge to conduct a suitable investigation?</v>
      </c>
      <c r="G176" s="149" t="str">
        <f t="shared" ca="1" si="36"/>
        <v/>
      </c>
      <c r="H176" s="149" t="str">
        <f t="shared" ca="1" si="37"/>
        <v/>
      </c>
      <c r="I176" s="93" t="str">
        <f t="shared" ca="1" si="35"/>
        <v/>
      </c>
      <c r="J176" s="91"/>
      <c r="K176" s="91"/>
      <c r="L176" s="91"/>
      <c r="M176" s="91"/>
      <c r="N176" s="91"/>
      <c r="O176" s="91"/>
      <c r="P176" s="91"/>
      <c r="Q176" s="91"/>
      <c r="R176" s="91"/>
      <c r="S176" s="91"/>
      <c r="T176" s="126"/>
      <c r="U176" s="126" t="str">
        <f t="shared" ca="1" si="30"/>
        <v>1.3</v>
      </c>
      <c r="V176" s="126">
        <f t="shared" ca="1" si="31"/>
        <v>5</v>
      </c>
      <c r="W176" s="126">
        <f t="shared" ca="1" si="32"/>
        <v>1</v>
      </c>
      <c r="X176" s="126">
        <f t="shared" ca="1" si="33"/>
        <v>15</v>
      </c>
    </row>
    <row r="177" spans="1:24" s="124" customFormat="1" ht="18.75" customHeight="1" x14ac:dyDescent="0.25">
      <c r="A177" s="91">
        <v>171</v>
      </c>
      <c r="B177" s="91" t="str">
        <f t="shared" ca="1" si="26"/>
        <v/>
      </c>
      <c r="C177" s="91">
        <f t="shared" ca="1" si="27"/>
        <v>3</v>
      </c>
      <c r="D177" s="21"/>
      <c r="E177" s="219" t="str">
        <f t="shared" ca="1" si="28"/>
        <v/>
      </c>
      <c r="F177" s="97" t="str">
        <f t="shared" ca="1" si="29"/>
        <v>Information</v>
      </c>
      <c r="G177" s="218"/>
      <c r="H177" s="218"/>
      <c r="I177" s="93"/>
      <c r="J177" s="91"/>
      <c r="K177" s="91"/>
      <c r="L177" s="91" t="str">
        <f ca="1">TEXT(B177,"0.0")</f>
        <v/>
      </c>
      <c r="M177" s="91"/>
      <c r="N177" s="91"/>
      <c r="O177" s="91"/>
      <c r="P177" s="91"/>
      <c r="Q177" s="91"/>
      <c r="R177" s="91"/>
      <c r="S177" s="91"/>
      <c r="T177" s="126"/>
      <c r="U177" s="126" t="str">
        <f t="shared" ca="1" si="30"/>
        <v/>
      </c>
      <c r="V177" s="126" t="str">
        <f t="shared" ca="1" si="31"/>
        <v/>
      </c>
      <c r="W177" s="126">
        <f t="shared" ca="1" si="32"/>
        <v>1</v>
      </c>
      <c r="X177" s="126" t="e">
        <f t="shared" ca="1" si="33"/>
        <v>#VALUE!</v>
      </c>
    </row>
    <row r="178" spans="1:24" s="124" customFormat="1" ht="45" x14ac:dyDescent="0.25">
      <c r="A178" s="89">
        <v>172</v>
      </c>
      <c r="B178" s="90" t="str">
        <f t="shared" ca="1" si="26"/>
        <v>1.3.27</v>
      </c>
      <c r="C178" s="91">
        <f t="shared" ca="1" si="27"/>
        <v>5</v>
      </c>
      <c r="D178" s="21"/>
      <c r="E178" s="220" t="str">
        <f t="shared" ca="1" si="28"/>
        <v>1.3.27</v>
      </c>
      <c r="F178" s="93" t="str">
        <f t="shared" ca="1" si="29"/>
        <v>Do you have information readily available that will help the cyber security incident response team (including third party experts) to respond quickly and effectively?</v>
      </c>
      <c r="G178" s="149" t="str">
        <f ca="1">VLOOKUP(E178,Assessment_1_Reference_1,24,FALSE)</f>
        <v/>
      </c>
      <c r="H178" s="149" t="str">
        <f ca="1">VLOOKUP(E178,Assessment_1_Reference_1,5,FALSE)</f>
        <v/>
      </c>
      <c r="I178" s="93" t="str">
        <f t="shared" ref="I178:I192" ca="1" si="38">IF(VLOOKUP(E178,Assessment_1_Reference_1,6,FALSE)=0,"",VLOOKUP(E178,Assessment_1_Reference_1,6,FALSE))</f>
        <v/>
      </c>
      <c r="J178" s="91"/>
      <c r="K178" s="91"/>
      <c r="L178" s="91"/>
      <c r="M178" s="91"/>
      <c r="N178" s="91"/>
      <c r="O178" s="91"/>
      <c r="P178" s="91"/>
      <c r="Q178" s="91"/>
      <c r="R178" s="91"/>
      <c r="S178" s="91"/>
      <c r="T178" s="126"/>
      <c r="U178" s="126" t="str">
        <f t="shared" ca="1" si="30"/>
        <v>1.3</v>
      </c>
      <c r="V178" s="126">
        <f t="shared" ca="1" si="31"/>
        <v>3</v>
      </c>
      <c r="W178" s="126">
        <f t="shared" ca="1" si="32"/>
        <v>1</v>
      </c>
      <c r="X178" s="126">
        <f t="shared" ca="1" si="33"/>
        <v>9</v>
      </c>
    </row>
    <row r="179" spans="1:24" s="124" customFormat="1" ht="30" customHeight="1" x14ac:dyDescent="0.25">
      <c r="A179" s="89">
        <v>173</v>
      </c>
      <c r="B179" s="90" t="str">
        <f t="shared" ca="1" si="26"/>
        <v>1.3.28</v>
      </c>
      <c r="C179" s="91">
        <f t="shared" ca="1" si="27"/>
        <v>4</v>
      </c>
      <c r="D179" s="21"/>
      <c r="E179" s="220" t="str">
        <f t="shared" ca="1" si="28"/>
        <v>1.3.28</v>
      </c>
      <c r="F179" s="93" t="str">
        <f t="shared" ca="1" si="29"/>
        <v>Does this information include relevant details about:</v>
      </c>
      <c r="G179" s="149"/>
      <c r="H179" s="149"/>
      <c r="I179" s="93" t="str">
        <f t="shared" ca="1" si="38"/>
        <v/>
      </c>
      <c r="J179" s="91"/>
      <c r="K179" s="91"/>
      <c r="L179" s="91"/>
      <c r="M179" s="91"/>
      <c r="N179" s="91"/>
      <c r="O179" s="91"/>
      <c r="P179" s="91"/>
      <c r="Q179" s="91"/>
      <c r="R179" s="91"/>
      <c r="S179" s="91"/>
      <c r="T179" s="126"/>
      <c r="U179" s="126" t="str">
        <f t="shared" ca="1" si="30"/>
        <v/>
      </c>
      <c r="V179" s="126" t="str">
        <f t="shared" ca="1" si="31"/>
        <v>N/A</v>
      </c>
      <c r="W179" s="126">
        <f t="shared" ca="1" si="32"/>
        <v>1</v>
      </c>
      <c r="X179" s="126" t="e">
        <f t="shared" ca="1" si="33"/>
        <v>#VALUE!</v>
      </c>
    </row>
    <row r="180" spans="1:24" s="124" customFormat="1" ht="30" x14ac:dyDescent="0.25">
      <c r="A180" s="89">
        <v>174</v>
      </c>
      <c r="B180" s="90" t="str">
        <f t="shared" ca="1" si="26"/>
        <v>1.3.28a</v>
      </c>
      <c r="C180" s="91">
        <f t="shared" ca="1" si="27"/>
        <v>6</v>
      </c>
      <c r="D180" s="21"/>
      <c r="E180" s="220" t="str">
        <f t="shared" ca="1" si="28"/>
        <v>1.3.28a</v>
      </c>
      <c r="F180" s="98" t="str">
        <f t="shared" ca="1" si="29"/>
        <v>Business management (eg what the business does, main point(s) of contact, approach to business impact assessment)?</v>
      </c>
      <c r="G180" s="149" t="str">
        <f ca="1">VLOOKUP(E180,Assessment_1_Reference_1,24,FALSE)</f>
        <v/>
      </c>
      <c r="H180" s="149" t="str">
        <f ca="1">VLOOKUP(E180,Assessment_1_Reference_1,5,FALSE)</f>
        <v/>
      </c>
      <c r="I180" s="93" t="str">
        <f t="shared" ca="1" si="38"/>
        <v/>
      </c>
      <c r="J180" s="91"/>
      <c r="K180" s="91"/>
      <c r="L180" s="91"/>
      <c r="M180" s="91"/>
      <c r="N180" s="91"/>
      <c r="O180" s="91"/>
      <c r="P180" s="91"/>
      <c r="Q180" s="91"/>
      <c r="R180" s="91"/>
      <c r="S180" s="91"/>
      <c r="T180" s="126"/>
      <c r="U180" s="126" t="str">
        <f t="shared" ca="1" si="30"/>
        <v>1.3</v>
      </c>
      <c r="V180" s="126">
        <f t="shared" ca="1" si="31"/>
        <v>3</v>
      </c>
      <c r="W180" s="126">
        <f t="shared" ca="1" si="32"/>
        <v>1</v>
      </c>
      <c r="X180" s="126">
        <f t="shared" ca="1" si="33"/>
        <v>9</v>
      </c>
    </row>
    <row r="181" spans="1:24" s="124" customFormat="1" ht="30" x14ac:dyDescent="0.25">
      <c r="A181" s="89">
        <v>175</v>
      </c>
      <c r="B181" s="90" t="str">
        <f t="shared" ca="1" si="26"/>
        <v>1.3.28b</v>
      </c>
      <c r="C181" s="91">
        <f t="shared" ca="1" si="27"/>
        <v>6</v>
      </c>
      <c r="D181" s="21"/>
      <c r="E181" s="220" t="str">
        <f t="shared" ca="1" si="28"/>
        <v>1.3.28b</v>
      </c>
      <c r="F181" s="98" t="str">
        <f t="shared" ca="1" si="29"/>
        <v>IT infrastructure (eg network diagrams, system architecture and layout)?</v>
      </c>
      <c r="G181" s="149" t="str">
        <f ca="1">VLOOKUP(E181,Assessment_1_Reference_1,24,FALSE)</f>
        <v/>
      </c>
      <c r="H181" s="149" t="str">
        <f ca="1">VLOOKUP(E181,Assessment_1_Reference_1,5,FALSE)</f>
        <v/>
      </c>
      <c r="I181" s="93" t="str">
        <f t="shared" ca="1" si="38"/>
        <v/>
      </c>
      <c r="J181" s="91"/>
      <c r="K181" s="91"/>
      <c r="L181" s="91"/>
      <c r="M181" s="91"/>
      <c r="N181" s="91"/>
      <c r="O181" s="91"/>
      <c r="P181" s="91"/>
      <c r="Q181" s="91"/>
      <c r="R181" s="91"/>
      <c r="S181" s="91"/>
      <c r="T181" s="126"/>
      <c r="U181" s="126" t="str">
        <f t="shared" ca="1" si="30"/>
        <v>1.3</v>
      </c>
      <c r="V181" s="126">
        <f t="shared" ca="1" si="31"/>
        <v>3</v>
      </c>
      <c r="W181" s="126">
        <f t="shared" ca="1" si="32"/>
        <v>1</v>
      </c>
      <c r="X181" s="126">
        <f t="shared" ca="1" si="33"/>
        <v>9</v>
      </c>
    </row>
    <row r="182" spans="1:24" s="124" customFormat="1" ht="30" customHeight="1" x14ac:dyDescent="0.25">
      <c r="A182" s="89">
        <v>176</v>
      </c>
      <c r="B182" s="90" t="str">
        <f t="shared" ca="1" si="26"/>
        <v>1.3.28c</v>
      </c>
      <c r="C182" s="91">
        <f t="shared" ca="1" si="27"/>
        <v>6</v>
      </c>
      <c r="D182" s="21"/>
      <c r="E182" s="220" t="str">
        <f t="shared" ca="1" si="28"/>
        <v>1.3.28c</v>
      </c>
      <c r="F182" s="98" t="str">
        <f t="shared" ca="1" si="29"/>
        <v>Data (eg what type of information is processed, where and how)?</v>
      </c>
      <c r="G182" s="149" t="str">
        <f ca="1">VLOOKUP(E182,Assessment_1_Reference_1,24,FALSE)</f>
        <v/>
      </c>
      <c r="H182" s="149" t="str">
        <f ca="1">VLOOKUP(E182,Assessment_1_Reference_1,5,FALSE)</f>
        <v/>
      </c>
      <c r="I182" s="93" t="str">
        <f t="shared" ca="1" si="38"/>
        <v/>
      </c>
      <c r="J182" s="91"/>
      <c r="K182" s="91"/>
      <c r="L182" s="91"/>
      <c r="M182" s="91"/>
      <c r="N182" s="91"/>
      <c r="O182" s="91"/>
      <c r="P182" s="91"/>
      <c r="Q182" s="91"/>
      <c r="R182" s="91"/>
      <c r="S182" s="91"/>
      <c r="T182" s="126"/>
      <c r="U182" s="126" t="str">
        <f t="shared" ca="1" si="30"/>
        <v>1.3</v>
      </c>
      <c r="V182" s="126">
        <f t="shared" ca="1" si="31"/>
        <v>3</v>
      </c>
      <c r="W182" s="126">
        <f t="shared" ca="1" si="32"/>
        <v>1</v>
      </c>
      <c r="X182" s="126">
        <f t="shared" ca="1" si="33"/>
        <v>9</v>
      </c>
    </row>
    <row r="183" spans="1:24" s="124" customFormat="1" ht="45" x14ac:dyDescent="0.25">
      <c r="A183" s="89">
        <v>177</v>
      </c>
      <c r="B183" s="90" t="str">
        <f t="shared" ca="1" si="26"/>
        <v>1.3.28d</v>
      </c>
      <c r="C183" s="91">
        <f t="shared" ca="1" si="27"/>
        <v>6</v>
      </c>
      <c r="D183" s="21"/>
      <c r="E183" s="220" t="str">
        <f t="shared" ca="1" si="28"/>
        <v>1.3.28d</v>
      </c>
      <c r="F183" s="98" t="str">
        <f t="shared" ca="1" si="29"/>
        <v>Event logging (eg what types of data and events are logged; on which systems; how and when; as well as how this data is collated and analysed)?</v>
      </c>
      <c r="G183" s="149" t="str">
        <f ca="1">VLOOKUP(E183,Assessment_1_Reference_1,24,FALSE)</f>
        <v/>
      </c>
      <c r="H183" s="149" t="str">
        <f ca="1">VLOOKUP(E183,Assessment_1_Reference_1,5,FALSE)</f>
        <v/>
      </c>
      <c r="I183" s="93" t="str">
        <f t="shared" ca="1" si="38"/>
        <v/>
      </c>
      <c r="J183" s="91"/>
      <c r="K183" s="91"/>
      <c r="L183" s="91"/>
      <c r="M183" s="91"/>
      <c r="N183" s="91"/>
      <c r="O183" s="91"/>
      <c r="P183" s="91"/>
      <c r="Q183" s="91"/>
      <c r="R183" s="91"/>
      <c r="S183" s="91"/>
      <c r="T183" s="126"/>
      <c r="U183" s="126" t="str">
        <f t="shared" ca="1" si="30"/>
        <v>1.3</v>
      </c>
      <c r="V183" s="126">
        <f t="shared" ca="1" si="31"/>
        <v>3</v>
      </c>
      <c r="W183" s="126">
        <f t="shared" ca="1" si="32"/>
        <v>1</v>
      </c>
      <c r="X183" s="126">
        <f t="shared" ca="1" si="33"/>
        <v>9</v>
      </c>
    </row>
    <row r="184" spans="1:24" s="124" customFormat="1" ht="30" customHeight="1" x14ac:dyDescent="0.25">
      <c r="A184" s="89">
        <v>178</v>
      </c>
      <c r="B184" s="90" t="str">
        <f t="shared" ca="1" si="26"/>
        <v>1.3.29</v>
      </c>
      <c r="C184" s="91">
        <f t="shared" ca="1" si="27"/>
        <v>4</v>
      </c>
      <c r="D184" s="21"/>
      <c r="E184" s="220" t="str">
        <f t="shared" ca="1" si="28"/>
        <v>1.3.29</v>
      </c>
      <c r="F184" s="93" t="str">
        <f t="shared" ca="1" si="29"/>
        <v>In the event of a cyber security incident are you able to quickly get relevant information from:</v>
      </c>
      <c r="G184" s="149"/>
      <c r="H184" s="149"/>
      <c r="I184" s="93" t="str">
        <f t="shared" ca="1" si="38"/>
        <v/>
      </c>
      <c r="J184" s="91"/>
      <c r="K184" s="91"/>
      <c r="L184" s="91"/>
      <c r="M184" s="91"/>
      <c r="N184" s="91"/>
      <c r="O184" s="91"/>
      <c r="P184" s="91"/>
      <c r="Q184" s="91"/>
      <c r="R184" s="91"/>
      <c r="S184" s="91"/>
      <c r="T184" s="126"/>
      <c r="U184" s="126" t="str">
        <f t="shared" ca="1" si="30"/>
        <v/>
      </c>
      <c r="V184" s="126" t="str">
        <f t="shared" ca="1" si="31"/>
        <v>N/A</v>
      </c>
      <c r="W184" s="126">
        <f t="shared" ca="1" si="32"/>
        <v>1</v>
      </c>
      <c r="X184" s="126" t="e">
        <f t="shared" ca="1" si="33"/>
        <v>#VALUE!</v>
      </c>
    </row>
    <row r="185" spans="1:24" s="124" customFormat="1" ht="30" customHeight="1" x14ac:dyDescent="0.25">
      <c r="A185" s="89">
        <v>179</v>
      </c>
      <c r="B185" s="90" t="str">
        <f t="shared" ca="1" si="26"/>
        <v>1.3.29a</v>
      </c>
      <c r="C185" s="91">
        <f t="shared" ca="1" si="27"/>
        <v>6</v>
      </c>
      <c r="D185" s="21"/>
      <c r="E185" s="220" t="str">
        <f t="shared" ca="1" si="28"/>
        <v>1.3.29a</v>
      </c>
      <c r="F185" s="98" t="str">
        <f t="shared" ca="1" si="29"/>
        <v>Technical security specialists?</v>
      </c>
      <c r="G185" s="149" t="str">
        <f ca="1">VLOOKUP(E185,Assessment_1_Reference_1,24,FALSE)</f>
        <v/>
      </c>
      <c r="H185" s="149" t="str">
        <f ca="1">VLOOKUP(E185,Assessment_1_Reference_1,5,FALSE)</f>
        <v/>
      </c>
      <c r="I185" s="93" t="str">
        <f t="shared" ca="1" si="38"/>
        <v/>
      </c>
      <c r="J185" s="91"/>
      <c r="K185" s="91"/>
      <c r="L185" s="91"/>
      <c r="M185" s="91"/>
      <c r="N185" s="91"/>
      <c r="O185" s="91"/>
      <c r="P185" s="91"/>
      <c r="Q185" s="91"/>
      <c r="R185" s="91"/>
      <c r="S185" s="91"/>
      <c r="T185" s="126"/>
      <c r="U185" s="126" t="str">
        <f t="shared" ca="1" si="30"/>
        <v>1.3</v>
      </c>
      <c r="V185" s="126">
        <f t="shared" ca="1" si="31"/>
        <v>3</v>
      </c>
      <c r="W185" s="126">
        <f t="shared" ca="1" si="32"/>
        <v>1</v>
      </c>
      <c r="X185" s="126">
        <f t="shared" ca="1" si="33"/>
        <v>9</v>
      </c>
    </row>
    <row r="186" spans="1:24" s="124" customFormat="1" ht="30" customHeight="1" x14ac:dyDescent="0.25">
      <c r="A186" s="89">
        <v>180</v>
      </c>
      <c r="B186" s="90" t="str">
        <f t="shared" ca="1" si="26"/>
        <v>1.3.29b</v>
      </c>
      <c r="C186" s="91">
        <f t="shared" ca="1" si="27"/>
        <v>6</v>
      </c>
      <c r="D186" s="21"/>
      <c r="E186" s="220" t="str">
        <f t="shared" ca="1" si="28"/>
        <v>1.3.29b</v>
      </c>
      <c r="F186" s="98" t="str">
        <f t="shared" ca="1" si="29"/>
        <v>Relevant business representatives?</v>
      </c>
      <c r="G186" s="149" t="str">
        <f ca="1">VLOOKUP(E186,Assessment_1_Reference_1,24,FALSE)</f>
        <v/>
      </c>
      <c r="H186" s="149" t="str">
        <f ca="1">VLOOKUP(E186,Assessment_1_Reference_1,5,FALSE)</f>
        <v/>
      </c>
      <c r="I186" s="93" t="str">
        <f t="shared" ca="1" si="38"/>
        <v/>
      </c>
      <c r="J186" s="91"/>
      <c r="K186" s="91"/>
      <c r="L186" s="91"/>
      <c r="M186" s="91"/>
      <c r="N186" s="91"/>
      <c r="O186" s="91"/>
      <c r="P186" s="91"/>
      <c r="Q186" s="91"/>
      <c r="R186" s="91"/>
      <c r="S186" s="91"/>
      <c r="T186" s="126"/>
      <c r="U186" s="126" t="str">
        <f t="shared" ca="1" si="30"/>
        <v>1.3</v>
      </c>
      <c r="V186" s="126">
        <f t="shared" ca="1" si="31"/>
        <v>3</v>
      </c>
      <c r="W186" s="126">
        <f t="shared" ca="1" si="32"/>
        <v>1</v>
      </c>
      <c r="X186" s="126">
        <f t="shared" ca="1" si="33"/>
        <v>9</v>
      </c>
    </row>
    <row r="187" spans="1:24" s="124" customFormat="1" ht="30" customHeight="1" x14ac:dyDescent="0.25">
      <c r="A187" s="89">
        <v>181</v>
      </c>
      <c r="B187" s="90" t="str">
        <f t="shared" ca="1" si="26"/>
        <v>1.3.29c</v>
      </c>
      <c r="C187" s="91">
        <f t="shared" ca="1" si="27"/>
        <v>6</v>
      </c>
      <c r="D187" s="21"/>
      <c r="E187" s="220" t="str">
        <f t="shared" ca="1" si="28"/>
        <v>1.3.29c</v>
      </c>
      <c r="F187" s="98" t="str">
        <f t="shared" ca="1" si="29"/>
        <v>Your Crisis Management Team?</v>
      </c>
      <c r="G187" s="149" t="str">
        <f ca="1">VLOOKUP(E187,Assessment_1_Reference_1,24,FALSE)</f>
        <v/>
      </c>
      <c r="H187" s="149" t="str">
        <f ca="1">VLOOKUP(E187,Assessment_1_Reference_1,5,FALSE)</f>
        <v/>
      </c>
      <c r="I187" s="93" t="str">
        <f t="shared" ca="1" si="38"/>
        <v/>
      </c>
      <c r="J187" s="91"/>
      <c r="K187" s="91"/>
      <c r="L187" s="91"/>
      <c r="M187" s="91"/>
      <c r="N187" s="91"/>
      <c r="O187" s="91"/>
      <c r="P187" s="91"/>
      <c r="Q187" s="91"/>
      <c r="R187" s="91"/>
      <c r="S187" s="91"/>
      <c r="T187" s="126"/>
      <c r="U187" s="126" t="str">
        <f t="shared" ca="1" si="30"/>
        <v>1.3</v>
      </c>
      <c r="V187" s="126">
        <f t="shared" ca="1" si="31"/>
        <v>3</v>
      </c>
      <c r="W187" s="126">
        <f t="shared" ca="1" si="32"/>
        <v>1</v>
      </c>
      <c r="X187" s="126">
        <f t="shared" ca="1" si="33"/>
        <v>9</v>
      </c>
    </row>
    <row r="188" spans="1:24" s="124" customFormat="1" ht="30" customHeight="1" x14ac:dyDescent="0.25">
      <c r="A188" s="89">
        <v>182</v>
      </c>
      <c r="B188" s="90" t="str">
        <f t="shared" ca="1" si="26"/>
        <v>1.3.29d</v>
      </c>
      <c r="C188" s="91">
        <f t="shared" ca="1" si="27"/>
        <v>6</v>
      </c>
      <c r="D188" s="21"/>
      <c r="E188" s="220" t="str">
        <f t="shared" ca="1" si="28"/>
        <v>1.3.29d</v>
      </c>
      <c r="F188" s="98" t="str">
        <f t="shared" ca="1" si="29"/>
        <v>Legal or HR specialists?</v>
      </c>
      <c r="G188" s="149" t="str">
        <f ca="1">VLOOKUP(E188,Assessment_1_Reference_1,24,FALSE)</f>
        <v/>
      </c>
      <c r="H188" s="149" t="str">
        <f ca="1">VLOOKUP(E188,Assessment_1_Reference_1,5,FALSE)</f>
        <v/>
      </c>
      <c r="I188" s="93" t="str">
        <f t="shared" ca="1" si="38"/>
        <v/>
      </c>
      <c r="J188" s="91"/>
      <c r="K188" s="91"/>
      <c r="L188" s="91"/>
      <c r="M188" s="91"/>
      <c r="N188" s="91"/>
      <c r="O188" s="91"/>
      <c r="P188" s="91"/>
      <c r="Q188" s="91"/>
      <c r="R188" s="91"/>
      <c r="S188" s="91"/>
      <c r="T188" s="126"/>
      <c r="U188" s="126" t="str">
        <f t="shared" ca="1" si="30"/>
        <v>1.3</v>
      </c>
      <c r="V188" s="126">
        <f t="shared" ca="1" si="31"/>
        <v>3</v>
      </c>
      <c r="W188" s="126">
        <f t="shared" ca="1" si="32"/>
        <v>1</v>
      </c>
      <c r="X188" s="126">
        <f t="shared" ca="1" si="33"/>
        <v>9</v>
      </c>
    </row>
    <row r="189" spans="1:24" s="124" customFormat="1" ht="30" customHeight="1" x14ac:dyDescent="0.25">
      <c r="A189" s="89">
        <v>183</v>
      </c>
      <c r="B189" s="90" t="str">
        <f t="shared" ca="1" si="26"/>
        <v>1.3.30</v>
      </c>
      <c r="C189" s="91">
        <f t="shared" ca="1" si="27"/>
        <v>4</v>
      </c>
      <c r="D189" s="21"/>
      <c r="E189" s="220" t="str">
        <f t="shared" ca="1" si="28"/>
        <v>1.3.30</v>
      </c>
      <c r="F189" s="93" t="str">
        <f t="shared" ca="1" si="29"/>
        <v>In the event of a cyber security incident are you able to:</v>
      </c>
      <c r="G189" s="149"/>
      <c r="H189" s="149"/>
      <c r="I189" s="93" t="str">
        <f t="shared" ca="1" si="38"/>
        <v/>
      </c>
      <c r="J189" s="91"/>
      <c r="K189" s="91"/>
      <c r="L189" s="91"/>
      <c r="M189" s="91"/>
      <c r="N189" s="91"/>
      <c r="O189" s="91"/>
      <c r="P189" s="91"/>
      <c r="Q189" s="91"/>
      <c r="R189" s="91"/>
      <c r="S189" s="91"/>
      <c r="T189" s="126"/>
      <c r="U189" s="126" t="str">
        <f t="shared" ca="1" si="30"/>
        <v/>
      </c>
      <c r="V189" s="126" t="str">
        <f t="shared" ca="1" si="31"/>
        <v>N/A</v>
      </c>
      <c r="W189" s="126">
        <f t="shared" ca="1" si="32"/>
        <v>1</v>
      </c>
      <c r="X189" s="126" t="e">
        <f t="shared" ca="1" si="33"/>
        <v>#VALUE!</v>
      </c>
    </row>
    <row r="190" spans="1:24" s="124" customFormat="1" ht="30" x14ac:dyDescent="0.25">
      <c r="A190" s="89">
        <v>184</v>
      </c>
      <c r="B190" s="90" t="str">
        <f t="shared" ca="1" si="26"/>
        <v>1.3.30a</v>
      </c>
      <c r="C190" s="91">
        <f t="shared" ca="1" si="27"/>
        <v>6</v>
      </c>
      <c r="D190" s="21"/>
      <c r="E190" s="220" t="str">
        <f t="shared" ca="1" si="28"/>
        <v>1.3.30a</v>
      </c>
      <c r="F190" s="98" t="str">
        <f t="shared" ca="1" si="29"/>
        <v>Gain fast access to facilities at your outsourced service providers (ie access to premises or equipment)?</v>
      </c>
      <c r="G190" s="149" t="str">
        <f ca="1">VLOOKUP(E190,Assessment_1_Reference_1,24,FALSE)</f>
        <v/>
      </c>
      <c r="H190" s="149" t="str">
        <f ca="1">VLOOKUP(E190,Assessment_1_Reference_1,5,FALSE)</f>
        <v/>
      </c>
      <c r="I190" s="93" t="str">
        <f t="shared" ca="1" si="38"/>
        <v/>
      </c>
      <c r="J190" s="91"/>
      <c r="K190" s="91"/>
      <c r="L190" s="91"/>
      <c r="M190" s="91"/>
      <c r="N190" s="91"/>
      <c r="O190" s="91"/>
      <c r="P190" s="91"/>
      <c r="Q190" s="91"/>
      <c r="R190" s="91"/>
      <c r="S190" s="91"/>
      <c r="T190" s="126"/>
      <c r="U190" s="126" t="str">
        <f t="shared" ca="1" si="30"/>
        <v>1.3</v>
      </c>
      <c r="V190" s="126">
        <f t="shared" ca="1" si="31"/>
        <v>5</v>
      </c>
      <c r="W190" s="126">
        <f t="shared" ca="1" si="32"/>
        <v>1</v>
      </c>
      <c r="X190" s="126">
        <f t="shared" ca="1" si="33"/>
        <v>15</v>
      </c>
    </row>
    <row r="191" spans="1:24" s="124" customFormat="1" ht="60" x14ac:dyDescent="0.25">
      <c r="A191" s="89">
        <v>185</v>
      </c>
      <c r="B191" s="90" t="str">
        <f t="shared" ca="1" si="26"/>
        <v>1.3.30b</v>
      </c>
      <c r="C191" s="91">
        <f t="shared" ca="1" si="27"/>
        <v>6</v>
      </c>
      <c r="D191" s="21"/>
      <c r="E191" s="220" t="str">
        <f t="shared" ca="1" si="28"/>
        <v>1.3.30b</v>
      </c>
      <c r="F191" s="98" t="str">
        <f t="shared" ca="1" si="29"/>
        <v>Obtain essential supporting information (eg event logs) from all your third party suppliers (eg cloud service suppliers, infrastructure outsourcers and managed service providers) in a timely and suitable manner?</v>
      </c>
      <c r="G191" s="149" t="str">
        <f ca="1">VLOOKUP(E191,Assessment_1_Reference_1,24,FALSE)</f>
        <v/>
      </c>
      <c r="H191" s="149" t="str">
        <f ca="1">VLOOKUP(E191,Assessment_1_Reference_1,5,FALSE)</f>
        <v/>
      </c>
      <c r="I191" s="93" t="str">
        <f t="shared" ca="1" si="38"/>
        <v/>
      </c>
      <c r="J191" s="91"/>
      <c r="K191" s="91"/>
      <c r="L191" s="91"/>
      <c r="M191" s="91"/>
      <c r="N191" s="91"/>
      <c r="O191" s="91"/>
      <c r="P191" s="91"/>
      <c r="Q191" s="91"/>
      <c r="R191" s="91"/>
      <c r="S191" s="91"/>
      <c r="T191" s="126"/>
      <c r="U191" s="126" t="str">
        <f t="shared" ca="1" si="30"/>
        <v>1.3</v>
      </c>
      <c r="V191" s="126">
        <f t="shared" ca="1" si="31"/>
        <v>5</v>
      </c>
      <c r="W191" s="126">
        <f t="shared" ca="1" si="32"/>
        <v>1</v>
      </c>
      <c r="X191" s="126">
        <f t="shared" ca="1" si="33"/>
        <v>15</v>
      </c>
    </row>
    <row r="192" spans="1:24" s="124" customFormat="1" ht="30" x14ac:dyDescent="0.25">
      <c r="A192" s="89">
        <v>186</v>
      </c>
      <c r="B192" s="90" t="str">
        <f t="shared" ca="1" si="26"/>
        <v>1.3.30c</v>
      </c>
      <c r="C192" s="91">
        <f t="shared" ca="1" si="27"/>
        <v>6</v>
      </c>
      <c r="D192" s="21"/>
      <c r="E192" s="230" t="str">
        <f t="shared" ca="1" si="28"/>
        <v>1.3.30c</v>
      </c>
      <c r="F192" s="101" t="str">
        <f t="shared" ca="1" si="29"/>
        <v>Contact relevant people in third parties who would be impacted if your organisation had to operate in a degraded capacity?</v>
      </c>
      <c r="G192" s="150" t="str">
        <f ca="1">VLOOKUP(E192,Assessment_1_Reference_1,24,FALSE)</f>
        <v/>
      </c>
      <c r="H192" s="150" t="str">
        <f ca="1">VLOOKUP(E192,Assessment_1_Reference_1,5,FALSE)</f>
        <v/>
      </c>
      <c r="I192" s="102" t="str">
        <f t="shared" ca="1" si="38"/>
        <v/>
      </c>
      <c r="J192" s="99"/>
      <c r="K192" s="99"/>
      <c r="L192" s="99"/>
      <c r="M192" s="99"/>
      <c r="N192" s="99"/>
      <c r="O192" s="99"/>
      <c r="P192" s="99"/>
      <c r="Q192" s="99"/>
      <c r="R192" s="99"/>
      <c r="S192" s="99"/>
      <c r="T192" s="152"/>
      <c r="U192" s="152" t="str">
        <f t="shared" ca="1" si="30"/>
        <v>1.3</v>
      </c>
      <c r="V192" s="152">
        <f t="shared" ca="1" si="31"/>
        <v>4</v>
      </c>
      <c r="W192" s="152">
        <f t="shared" ca="1" si="32"/>
        <v>1</v>
      </c>
      <c r="X192" s="152">
        <f t="shared" ca="1" si="33"/>
        <v>12</v>
      </c>
    </row>
    <row r="193" spans="1:24" s="123" customFormat="1" ht="30" customHeight="1" x14ac:dyDescent="0.25">
      <c r="A193" s="89">
        <v>187</v>
      </c>
      <c r="B193" s="90" t="str">
        <f t="shared" ca="1" si="26"/>
        <v>1.4</v>
      </c>
      <c r="C193" s="91">
        <f t="shared" ca="1" si="27"/>
        <v>2</v>
      </c>
      <c r="D193" s="21"/>
      <c r="E193" s="88" t="str">
        <f t="shared" ca="1" si="28"/>
        <v>Step 4</v>
      </c>
      <c r="F193" s="66" t="str">
        <f t="shared" ca="1" si="29"/>
        <v>Control environment</v>
      </c>
      <c r="G193" s="55" t="str">
        <f ca="1">"Maturity level:  "&amp;O193</f>
        <v>Maturity level:  Level 1</v>
      </c>
      <c r="H193" s="68"/>
      <c r="I193" s="259"/>
      <c r="J193" s="68"/>
      <c r="K193" s="68"/>
      <c r="L193" s="68" t="str">
        <f ca="1">TEXT(B193,"0.0")</f>
        <v>1.4</v>
      </c>
      <c r="M193" s="55">
        <f ca="1">SUMIF(U:U,L193,H:H)/(SUMIF(U:U,L193,X:X))</f>
        <v>0</v>
      </c>
      <c r="N193" s="55" t="str">
        <f ca="1">HLOOKUP(M193*100,level_ref,2,TRUE)</f>
        <v>Level 1</v>
      </c>
      <c r="O193" s="55" t="str">
        <f ca="1">IF(ISERROR(N193),"",N193)</f>
        <v>Level 1</v>
      </c>
      <c r="P193" s="55">
        <f ca="1">HLOOKUP(M193*100,level_ref,3,TRUE)</f>
        <v>1</v>
      </c>
      <c r="Q193" s="55">
        <f ca="1">IF(ISERROR(P193),"",P193)</f>
        <v>1</v>
      </c>
      <c r="R193" s="55"/>
      <c r="S193" s="55"/>
      <c r="T193" s="55"/>
      <c r="U193" s="55" t="e">
        <f t="shared" ca="1" si="30"/>
        <v>#N/A</v>
      </c>
      <c r="V193" s="55" t="e">
        <f t="shared" ca="1" si="31"/>
        <v>#N/A</v>
      </c>
      <c r="W193" s="55">
        <f t="shared" ca="1" si="32"/>
        <v>1</v>
      </c>
      <c r="X193" s="55" t="e">
        <f t="shared" ca="1" si="33"/>
        <v>#N/A</v>
      </c>
    </row>
    <row r="194" spans="1:24" s="124" customFormat="1" ht="30" x14ac:dyDescent="0.25">
      <c r="A194" s="89">
        <v>188</v>
      </c>
      <c r="B194" s="90" t="str">
        <f t="shared" ca="1" si="26"/>
        <v>1.4.01</v>
      </c>
      <c r="C194" s="91">
        <f t="shared" ca="1" si="27"/>
        <v>5</v>
      </c>
      <c r="D194" s="21"/>
      <c r="E194" s="221" t="str">
        <f t="shared" ca="1" si="28"/>
        <v>1.4.01</v>
      </c>
      <c r="F194" s="107" t="str">
        <f t="shared" ca="1" si="29"/>
        <v>Do you have a set of controls to help reduce the frequency and impact of cyber security incidents?</v>
      </c>
      <c r="G194" s="151" t="str">
        <f ca="1">VLOOKUP(E194,Assessment_1_Reference_1,24,FALSE)</f>
        <v/>
      </c>
      <c r="H194" s="151" t="str">
        <f ca="1">VLOOKUP(E194,Assessment_1_Reference_1,5,FALSE)</f>
        <v/>
      </c>
      <c r="I194" s="107" t="str">
        <f t="shared" ref="I194:I232" ca="1" si="39">IF(VLOOKUP(E194,Assessment_1_Reference_1,6,FALSE)=0,"",VLOOKUP(E194,Assessment_1_Reference_1,6,FALSE))</f>
        <v/>
      </c>
      <c r="J194" s="105"/>
      <c r="K194" s="105"/>
      <c r="L194" s="105"/>
      <c r="M194" s="105"/>
      <c r="N194" s="105"/>
      <c r="O194" s="105"/>
      <c r="P194" s="105"/>
      <c r="Q194" s="105"/>
      <c r="R194" s="105"/>
      <c r="S194" s="105"/>
      <c r="T194" s="153"/>
      <c r="U194" s="153" t="str">
        <f t="shared" ca="1" si="30"/>
        <v>1.4</v>
      </c>
      <c r="V194" s="153">
        <f t="shared" ca="1" si="31"/>
        <v>1</v>
      </c>
      <c r="W194" s="153">
        <f t="shared" ca="1" si="32"/>
        <v>1</v>
      </c>
      <c r="X194" s="153">
        <f t="shared" ca="1" si="33"/>
        <v>3</v>
      </c>
    </row>
    <row r="195" spans="1:24" s="124" customFormat="1" ht="30" customHeight="1" x14ac:dyDescent="0.25">
      <c r="A195" s="89">
        <v>189</v>
      </c>
      <c r="B195" s="90" t="str">
        <f t="shared" ca="1" si="26"/>
        <v>1.4.02</v>
      </c>
      <c r="C195" s="91">
        <f t="shared" ca="1" si="27"/>
        <v>4</v>
      </c>
      <c r="D195" s="21"/>
      <c r="E195" s="220" t="str">
        <f t="shared" ca="1" si="28"/>
        <v>1.4.02</v>
      </c>
      <c r="F195" s="93" t="str">
        <f t="shared" ca="1" si="29"/>
        <v>Does your control set include basic controls to help support cyber security incident investigations, including:</v>
      </c>
      <c r="G195" s="149"/>
      <c r="H195" s="149"/>
      <c r="I195" s="93" t="str">
        <f t="shared" ca="1" si="39"/>
        <v/>
      </c>
      <c r="J195" s="91"/>
      <c r="K195" s="91"/>
      <c r="L195" s="91"/>
      <c r="M195" s="91"/>
      <c r="N195" s="91"/>
      <c r="O195" s="91"/>
      <c r="P195" s="91"/>
      <c r="Q195" s="91"/>
      <c r="R195" s="91"/>
      <c r="S195" s="91"/>
      <c r="T195" s="126"/>
      <c r="U195" s="126" t="str">
        <f t="shared" ca="1" si="30"/>
        <v/>
      </c>
      <c r="V195" s="126" t="str">
        <f t="shared" ca="1" si="31"/>
        <v>N/A</v>
      </c>
      <c r="W195" s="126">
        <f t="shared" ca="1" si="32"/>
        <v>1</v>
      </c>
      <c r="X195" s="126" t="e">
        <f t="shared" ca="1" si="33"/>
        <v>#VALUE!</v>
      </c>
    </row>
    <row r="196" spans="1:24" s="124" customFormat="1" ht="30" customHeight="1" x14ac:dyDescent="0.25">
      <c r="A196" s="89">
        <v>190</v>
      </c>
      <c r="B196" s="90" t="str">
        <f t="shared" ca="1" si="26"/>
        <v>1.4.02a</v>
      </c>
      <c r="C196" s="91">
        <f t="shared" ca="1" si="27"/>
        <v>6</v>
      </c>
      <c r="D196" s="21"/>
      <c r="E196" s="220" t="str">
        <f t="shared" ca="1" si="28"/>
        <v>1.4.02a</v>
      </c>
      <c r="F196" s="98" t="str">
        <f t="shared" ca="1" si="29"/>
        <v>Information classification, labelling and handling techniques?</v>
      </c>
      <c r="G196" s="149" t="str">
        <f t="shared" ref="G196:G202" ca="1" si="40">VLOOKUP(E196,Assessment_1_Reference_1,24,FALSE)</f>
        <v/>
      </c>
      <c r="H196" s="149" t="str">
        <f t="shared" ref="H196:H202" ca="1" si="41">VLOOKUP(E196,Assessment_1_Reference_1,5,FALSE)</f>
        <v/>
      </c>
      <c r="I196" s="93" t="str">
        <f t="shared" ca="1" si="39"/>
        <v/>
      </c>
      <c r="J196" s="91"/>
      <c r="K196" s="91"/>
      <c r="L196" s="91"/>
      <c r="M196" s="91"/>
      <c r="N196" s="91"/>
      <c r="O196" s="91"/>
      <c r="P196" s="91"/>
      <c r="Q196" s="91"/>
      <c r="R196" s="91"/>
      <c r="S196" s="91"/>
      <c r="T196" s="126"/>
      <c r="U196" s="126" t="str">
        <f t="shared" ca="1" si="30"/>
        <v>1.4</v>
      </c>
      <c r="V196" s="126">
        <f t="shared" ca="1" si="31"/>
        <v>2</v>
      </c>
      <c r="W196" s="126">
        <f t="shared" ca="1" si="32"/>
        <v>1</v>
      </c>
      <c r="X196" s="126">
        <f t="shared" ca="1" si="33"/>
        <v>6</v>
      </c>
    </row>
    <row r="197" spans="1:24" s="124" customFormat="1" ht="30" customHeight="1" x14ac:dyDescent="0.25">
      <c r="A197" s="89">
        <v>191</v>
      </c>
      <c r="B197" s="90" t="str">
        <f t="shared" ca="1" si="26"/>
        <v>1.4.02b</v>
      </c>
      <c r="C197" s="91">
        <f t="shared" ca="1" si="27"/>
        <v>6</v>
      </c>
      <c r="D197" s="21"/>
      <c r="E197" s="220" t="str">
        <f t="shared" ca="1" si="28"/>
        <v>1.4.02b</v>
      </c>
      <c r="F197" s="98" t="str">
        <f t="shared" ca="1" si="29"/>
        <v>Access control arrangements?</v>
      </c>
      <c r="G197" s="149" t="str">
        <f t="shared" ca="1" si="40"/>
        <v/>
      </c>
      <c r="H197" s="149" t="str">
        <f t="shared" ca="1" si="41"/>
        <v/>
      </c>
      <c r="I197" s="93" t="str">
        <f t="shared" ca="1" si="39"/>
        <v/>
      </c>
      <c r="J197" s="91"/>
      <c r="K197" s="91"/>
      <c r="L197" s="91"/>
      <c r="M197" s="91"/>
      <c r="N197" s="91"/>
      <c r="O197" s="91"/>
      <c r="P197" s="91"/>
      <c r="Q197" s="91"/>
      <c r="R197" s="91"/>
      <c r="S197" s="91"/>
      <c r="T197" s="126"/>
      <c r="U197" s="126" t="str">
        <f t="shared" ca="1" si="30"/>
        <v>1.4</v>
      </c>
      <c r="V197" s="126">
        <f t="shared" ca="1" si="31"/>
        <v>2</v>
      </c>
      <c r="W197" s="126">
        <f t="shared" ca="1" si="32"/>
        <v>1</v>
      </c>
      <c r="X197" s="126">
        <f t="shared" ca="1" si="33"/>
        <v>6</v>
      </c>
    </row>
    <row r="198" spans="1:24" s="124" customFormat="1" ht="30" customHeight="1" x14ac:dyDescent="0.25">
      <c r="A198" s="89">
        <v>192</v>
      </c>
      <c r="B198" s="90" t="str">
        <f t="shared" ca="1" si="26"/>
        <v>1.4.02c</v>
      </c>
      <c r="C198" s="91">
        <f t="shared" ca="1" si="27"/>
        <v>6</v>
      </c>
      <c r="D198" s="21"/>
      <c r="E198" s="220" t="str">
        <f t="shared" ca="1" si="28"/>
        <v>1.4.02c</v>
      </c>
      <c r="F198" s="98" t="str">
        <f t="shared" ca="1" si="29"/>
        <v>Patch management?</v>
      </c>
      <c r="G198" s="149" t="str">
        <f t="shared" ca="1" si="40"/>
        <v/>
      </c>
      <c r="H198" s="149" t="str">
        <f t="shared" ca="1" si="41"/>
        <v/>
      </c>
      <c r="I198" s="93" t="str">
        <f t="shared" ca="1" si="39"/>
        <v/>
      </c>
      <c r="J198" s="91"/>
      <c r="K198" s="91"/>
      <c r="L198" s="91"/>
      <c r="M198" s="91"/>
      <c r="N198" s="91"/>
      <c r="O198" s="91"/>
      <c r="P198" s="91"/>
      <c r="Q198" s="91"/>
      <c r="R198" s="91"/>
      <c r="S198" s="91"/>
      <c r="T198" s="126"/>
      <c r="U198" s="126" t="str">
        <f t="shared" ca="1" si="30"/>
        <v>1.4</v>
      </c>
      <c r="V198" s="126">
        <f t="shared" ca="1" si="31"/>
        <v>2</v>
      </c>
      <c r="W198" s="126">
        <f t="shared" ca="1" si="32"/>
        <v>1</v>
      </c>
      <c r="X198" s="126">
        <f t="shared" ca="1" si="33"/>
        <v>6</v>
      </c>
    </row>
    <row r="199" spans="1:24" s="124" customFormat="1" ht="30" customHeight="1" x14ac:dyDescent="0.25">
      <c r="A199" s="89">
        <v>193</v>
      </c>
      <c r="B199" s="90" t="str">
        <f t="shared" ca="1" si="26"/>
        <v>1.4.02d</v>
      </c>
      <c r="C199" s="91">
        <f t="shared" ca="1" si="27"/>
        <v>6</v>
      </c>
      <c r="D199" s="21"/>
      <c r="E199" s="220" t="str">
        <f t="shared" ca="1" si="28"/>
        <v>1.4.02d</v>
      </c>
      <c r="F199" s="98" t="str">
        <f t="shared" ca="1" si="29"/>
        <v>Firewalls?</v>
      </c>
      <c r="G199" s="149" t="str">
        <f t="shared" ca="1" si="40"/>
        <v/>
      </c>
      <c r="H199" s="149" t="str">
        <f t="shared" ca="1" si="41"/>
        <v/>
      </c>
      <c r="I199" s="93" t="str">
        <f t="shared" ca="1" si="39"/>
        <v/>
      </c>
      <c r="J199" s="91"/>
      <c r="K199" s="91"/>
      <c r="L199" s="91"/>
      <c r="M199" s="91"/>
      <c r="N199" s="91"/>
      <c r="O199" s="91"/>
      <c r="P199" s="91"/>
      <c r="Q199" s="91"/>
      <c r="R199" s="91"/>
      <c r="S199" s="91"/>
      <c r="T199" s="126"/>
      <c r="U199" s="126" t="str">
        <f t="shared" ca="1" si="30"/>
        <v>1.4</v>
      </c>
      <c r="V199" s="126">
        <f t="shared" ca="1" si="31"/>
        <v>2</v>
      </c>
      <c r="W199" s="126">
        <f t="shared" ca="1" si="32"/>
        <v>1</v>
      </c>
      <c r="X199" s="126">
        <f t="shared" ca="1" si="33"/>
        <v>6</v>
      </c>
    </row>
    <row r="200" spans="1:24" s="124" customFormat="1" ht="30" customHeight="1" x14ac:dyDescent="0.25">
      <c r="A200" s="89">
        <v>194</v>
      </c>
      <c r="B200" s="90" t="str">
        <f t="shared" ref="B200:B263" ca="1" si="42">VLOOKUP(A200,Contents_Text,2,FALSE)</f>
        <v>1.4.02e</v>
      </c>
      <c r="C200" s="91">
        <f t="shared" ref="C200:C266" ca="1" si="43">VLOOKUP(A200,Contents_Text,15,FALSE)</f>
        <v>6</v>
      </c>
      <c r="D200" s="21"/>
      <c r="E200" s="220" t="str">
        <f t="shared" ref="E200:E266" ca="1" si="44">IF(C200=1,"Phase "&amp;B200,IF(C200=2,"Step "&amp;VLOOKUP(A200,Contents_Text,4,FALSE),B200))</f>
        <v>1.4.02e</v>
      </c>
      <c r="F200" s="98" t="str">
        <f t="shared" ref="F200:F266" ca="1" si="45">VLOOKUP(A200,Contents_Text,7,FALSE)</f>
        <v>Malware protection?</v>
      </c>
      <c r="G200" s="149" t="str">
        <f t="shared" ca="1" si="40"/>
        <v/>
      </c>
      <c r="H200" s="149" t="str">
        <f t="shared" ca="1" si="41"/>
        <v/>
      </c>
      <c r="I200" s="93" t="str">
        <f t="shared" ca="1" si="39"/>
        <v/>
      </c>
      <c r="J200" s="91"/>
      <c r="K200" s="91"/>
      <c r="L200" s="91"/>
      <c r="M200" s="91"/>
      <c r="N200" s="91"/>
      <c r="O200" s="91"/>
      <c r="P200" s="91"/>
      <c r="Q200" s="91"/>
      <c r="R200" s="91"/>
      <c r="S200" s="91"/>
      <c r="T200" s="126"/>
      <c r="U200" s="126" t="str">
        <f t="shared" ref="U200:U266" ca="1" si="46">IF(AND(C200&gt;4,VLOOKUP(B200,Assessment_1_Reference_1,23,FALSE)&lt;&gt;7),LEFT(B200,3),"")</f>
        <v>1.4</v>
      </c>
      <c r="V200" s="126">
        <f t="shared" ref="V200:V266" ca="1" si="47">VLOOKUP(B200,Weightings_Ref,5,FALSE)</f>
        <v>2</v>
      </c>
      <c r="W200" s="126">
        <f t="shared" ref="W200:W266" ca="1" si="48">IF(VLOOKUP(B200,Assessment_1_Reference_2,26,FALSE)=7,0,1)</f>
        <v>1</v>
      </c>
      <c r="X200" s="126">
        <f t="shared" ca="1" si="33"/>
        <v>6</v>
      </c>
    </row>
    <row r="201" spans="1:24" s="124" customFormat="1" ht="30" customHeight="1" x14ac:dyDescent="0.25">
      <c r="A201" s="89">
        <v>195</v>
      </c>
      <c r="B201" s="90" t="str">
        <f t="shared" ca="1" si="42"/>
        <v>1.4.02f</v>
      </c>
      <c r="C201" s="91">
        <f t="shared" ca="1" si="43"/>
        <v>6</v>
      </c>
      <c r="D201" s="21"/>
      <c r="E201" s="220" t="str">
        <f t="shared" ca="1" si="44"/>
        <v>1.4.02f</v>
      </c>
      <c r="F201" s="98" t="str">
        <f t="shared" ca="1" si="45"/>
        <v>‘Secure’ configuration of servers and connected devices?</v>
      </c>
      <c r="G201" s="149" t="str">
        <f t="shared" ca="1" si="40"/>
        <v/>
      </c>
      <c r="H201" s="149" t="str">
        <f t="shared" ca="1" si="41"/>
        <v/>
      </c>
      <c r="I201" s="93" t="str">
        <f t="shared" ca="1" si="39"/>
        <v/>
      </c>
      <c r="J201" s="91"/>
      <c r="K201" s="91"/>
      <c r="L201" s="91"/>
      <c r="M201" s="91"/>
      <c r="N201" s="91"/>
      <c r="O201" s="91"/>
      <c r="P201" s="91"/>
      <c r="Q201" s="91"/>
      <c r="R201" s="91"/>
      <c r="S201" s="91"/>
      <c r="T201" s="126"/>
      <c r="U201" s="126" t="str">
        <f t="shared" ca="1" si="46"/>
        <v>1.4</v>
      </c>
      <c r="V201" s="126">
        <f t="shared" ca="1" si="47"/>
        <v>2</v>
      </c>
      <c r="W201" s="126">
        <f t="shared" ca="1" si="48"/>
        <v>1</v>
      </c>
      <c r="X201" s="126">
        <f t="shared" ref="X201:X264" ca="1" si="49">W201*V201*3</f>
        <v>6</v>
      </c>
    </row>
    <row r="202" spans="1:24" s="124" customFormat="1" ht="30" customHeight="1" x14ac:dyDescent="0.25">
      <c r="A202" s="89">
        <v>196</v>
      </c>
      <c r="B202" s="90" t="str">
        <f t="shared" ca="1" si="42"/>
        <v>1.4.02g</v>
      </c>
      <c r="C202" s="91">
        <f t="shared" ca="1" si="43"/>
        <v>6</v>
      </c>
      <c r="D202" s="21"/>
      <c r="E202" s="220" t="str">
        <f t="shared" ca="1" si="44"/>
        <v>1.4.02g</v>
      </c>
      <c r="F202" s="98" t="str">
        <f t="shared" ca="1" si="45"/>
        <v>Backups?</v>
      </c>
      <c r="G202" s="149" t="str">
        <f t="shared" ca="1" si="40"/>
        <v/>
      </c>
      <c r="H202" s="149" t="str">
        <f t="shared" ca="1" si="41"/>
        <v/>
      </c>
      <c r="I202" s="93" t="str">
        <f t="shared" ca="1" si="39"/>
        <v/>
      </c>
      <c r="J202" s="91"/>
      <c r="K202" s="91"/>
      <c r="L202" s="91"/>
      <c r="M202" s="91"/>
      <c r="N202" s="91"/>
      <c r="O202" s="91"/>
      <c r="P202" s="91"/>
      <c r="Q202" s="91"/>
      <c r="R202" s="91"/>
      <c r="S202" s="91"/>
      <c r="T202" s="126"/>
      <c r="U202" s="126" t="str">
        <f t="shared" ca="1" si="46"/>
        <v>1.4</v>
      </c>
      <c r="V202" s="126">
        <f t="shared" ca="1" si="47"/>
        <v>2</v>
      </c>
      <c r="W202" s="126">
        <f t="shared" ca="1" si="48"/>
        <v>1</v>
      </c>
      <c r="X202" s="126">
        <f t="shared" ca="1" si="49"/>
        <v>6</v>
      </c>
    </row>
    <row r="203" spans="1:24" s="124" customFormat="1" ht="30" customHeight="1" x14ac:dyDescent="0.25">
      <c r="A203" s="89">
        <v>197</v>
      </c>
      <c r="B203" s="90" t="str">
        <f t="shared" ca="1" si="42"/>
        <v>1.4.03</v>
      </c>
      <c r="C203" s="91">
        <f t="shared" ca="1" si="43"/>
        <v>4</v>
      </c>
      <c r="D203" s="21"/>
      <c r="E203" s="220" t="str">
        <f t="shared" ca="1" si="44"/>
        <v>1.4.03</v>
      </c>
      <c r="F203" s="93" t="str">
        <f t="shared" ca="1" si="45"/>
        <v>Is your cyber security control set:</v>
      </c>
      <c r="G203" s="149"/>
      <c r="H203" s="149"/>
      <c r="I203" s="93" t="str">
        <f t="shared" ca="1" si="39"/>
        <v/>
      </c>
      <c r="J203" s="91"/>
      <c r="K203" s="91"/>
      <c r="L203" s="91"/>
      <c r="M203" s="91"/>
      <c r="N203" s="91"/>
      <c r="O203" s="91"/>
      <c r="P203" s="91"/>
      <c r="Q203" s="91"/>
      <c r="R203" s="91"/>
      <c r="S203" s="91"/>
      <c r="T203" s="126"/>
      <c r="U203" s="126" t="str">
        <f t="shared" ca="1" si="46"/>
        <v/>
      </c>
      <c r="V203" s="126" t="str">
        <f t="shared" ca="1" si="47"/>
        <v>N/A</v>
      </c>
      <c r="W203" s="126">
        <f t="shared" ca="1" si="48"/>
        <v>1</v>
      </c>
      <c r="X203" s="126" t="e">
        <f t="shared" ca="1" si="49"/>
        <v>#VALUE!</v>
      </c>
    </row>
    <row r="204" spans="1:24" s="124" customFormat="1" ht="45" x14ac:dyDescent="0.25">
      <c r="A204" s="89">
        <v>198</v>
      </c>
      <c r="B204" s="90" t="str">
        <f t="shared" ca="1" si="42"/>
        <v>1.4.03a</v>
      </c>
      <c r="C204" s="91">
        <f t="shared" ca="1" si="43"/>
        <v>6</v>
      </c>
      <c r="D204" s="21"/>
      <c r="E204" s="220" t="str">
        <f t="shared" ca="1" si="44"/>
        <v>1.4.03a</v>
      </c>
      <c r="F204" s="98" t="str">
        <f t="shared" ca="1" si="45"/>
        <v>Based on a formal cyber security framework, such as the SANS top 20 cyber security controls or the CESG 10 Steps to Cyber Security or PAS 55?</v>
      </c>
      <c r="G204" s="149" t="str">
        <f t="shared" ref="G204:G210" ca="1" si="50">VLOOKUP(E204,Assessment_1_Reference_1,24,FALSE)</f>
        <v/>
      </c>
      <c r="H204" s="149" t="str">
        <f t="shared" ref="H204:H210" ca="1" si="51">VLOOKUP(E204,Assessment_1_Reference_1,5,FALSE)</f>
        <v/>
      </c>
      <c r="I204" s="93" t="str">
        <f t="shared" ca="1" si="39"/>
        <v/>
      </c>
      <c r="J204" s="91"/>
      <c r="K204" s="91"/>
      <c r="L204" s="91"/>
      <c r="M204" s="91"/>
      <c r="N204" s="91"/>
      <c r="O204" s="91"/>
      <c r="P204" s="91"/>
      <c r="Q204" s="91"/>
      <c r="R204" s="91"/>
      <c r="S204" s="91"/>
      <c r="T204" s="126"/>
      <c r="U204" s="126" t="str">
        <f t="shared" ca="1" si="46"/>
        <v>1.4</v>
      </c>
      <c r="V204" s="126">
        <f t="shared" ca="1" si="47"/>
        <v>3</v>
      </c>
      <c r="W204" s="126">
        <f t="shared" ca="1" si="48"/>
        <v>1</v>
      </c>
      <c r="X204" s="126">
        <f t="shared" ca="1" si="49"/>
        <v>9</v>
      </c>
    </row>
    <row r="205" spans="1:24" s="124" customFormat="1" ht="30" customHeight="1" x14ac:dyDescent="0.25">
      <c r="A205" s="89">
        <v>199</v>
      </c>
      <c r="B205" s="90" t="str">
        <f t="shared" ca="1" si="42"/>
        <v>1.4.03b</v>
      </c>
      <c r="C205" s="91">
        <f t="shared" ca="1" si="43"/>
        <v>6</v>
      </c>
      <c r="D205" s="21"/>
      <c r="E205" s="220" t="str">
        <f t="shared" ca="1" si="44"/>
        <v>1.4.03b</v>
      </c>
      <c r="F205" s="98" t="str">
        <f t="shared" ca="1" si="45"/>
        <v>Signed-off by senior management?</v>
      </c>
      <c r="G205" s="149" t="str">
        <f t="shared" ca="1" si="50"/>
        <v/>
      </c>
      <c r="H205" s="149" t="str">
        <f t="shared" ca="1" si="51"/>
        <v/>
      </c>
      <c r="I205" s="93" t="str">
        <f t="shared" ca="1" si="39"/>
        <v/>
      </c>
      <c r="J205" s="91"/>
      <c r="K205" s="91"/>
      <c r="L205" s="91"/>
      <c r="M205" s="91"/>
      <c r="N205" s="91"/>
      <c r="O205" s="91"/>
      <c r="P205" s="91"/>
      <c r="Q205" s="91"/>
      <c r="R205" s="91"/>
      <c r="S205" s="91"/>
      <c r="T205" s="126"/>
      <c r="U205" s="126" t="str">
        <f t="shared" ca="1" si="46"/>
        <v>1.4</v>
      </c>
      <c r="V205" s="126">
        <f t="shared" ca="1" si="47"/>
        <v>2</v>
      </c>
      <c r="W205" s="126">
        <f t="shared" ca="1" si="48"/>
        <v>1</v>
      </c>
      <c r="X205" s="126">
        <f t="shared" ca="1" si="49"/>
        <v>6</v>
      </c>
    </row>
    <row r="206" spans="1:24" s="124" customFormat="1" ht="30" customHeight="1" x14ac:dyDescent="0.25">
      <c r="A206" s="89">
        <v>200</v>
      </c>
      <c r="B206" s="90" t="str">
        <f t="shared" ca="1" si="42"/>
        <v>1.4.03c</v>
      </c>
      <c r="C206" s="91">
        <f t="shared" ca="1" si="43"/>
        <v>6</v>
      </c>
      <c r="D206" s="21"/>
      <c r="E206" s="220" t="str">
        <f t="shared" ca="1" si="44"/>
        <v>1.4.03c</v>
      </c>
      <c r="F206" s="98" t="str">
        <f t="shared" ca="1" si="45"/>
        <v>Kept-up-to date?</v>
      </c>
      <c r="G206" s="149" t="str">
        <f t="shared" ca="1" si="50"/>
        <v/>
      </c>
      <c r="H206" s="149" t="str">
        <f t="shared" ca="1" si="51"/>
        <v/>
      </c>
      <c r="I206" s="93" t="str">
        <f t="shared" ca="1" si="39"/>
        <v/>
      </c>
      <c r="J206" s="91"/>
      <c r="K206" s="91"/>
      <c r="L206" s="91"/>
      <c r="M206" s="91"/>
      <c r="N206" s="91"/>
      <c r="O206" s="91"/>
      <c r="P206" s="91"/>
      <c r="Q206" s="91"/>
      <c r="R206" s="91"/>
      <c r="S206" s="91"/>
      <c r="T206" s="126"/>
      <c r="U206" s="126" t="str">
        <f t="shared" ca="1" si="46"/>
        <v>1.4</v>
      </c>
      <c r="V206" s="126">
        <f t="shared" ca="1" si="47"/>
        <v>2</v>
      </c>
      <c r="W206" s="126">
        <f t="shared" ca="1" si="48"/>
        <v>1</v>
      </c>
      <c r="X206" s="126">
        <f t="shared" ca="1" si="49"/>
        <v>6</v>
      </c>
    </row>
    <row r="207" spans="1:24" s="124" customFormat="1" ht="30" customHeight="1" x14ac:dyDescent="0.25">
      <c r="A207" s="89">
        <v>201</v>
      </c>
      <c r="B207" s="90" t="str">
        <f t="shared" ca="1" si="42"/>
        <v>1.4.03d</v>
      </c>
      <c r="C207" s="91">
        <f t="shared" ca="1" si="43"/>
        <v>6</v>
      </c>
      <c r="D207" s="21"/>
      <c r="E207" s="220" t="str">
        <f t="shared" ca="1" si="44"/>
        <v>1.4.03d</v>
      </c>
      <c r="F207" s="98" t="str">
        <f t="shared" ca="1" si="45"/>
        <v>Monitored for effectiveness?</v>
      </c>
      <c r="G207" s="149" t="str">
        <f t="shared" ca="1" si="50"/>
        <v/>
      </c>
      <c r="H207" s="149" t="str">
        <f t="shared" ca="1" si="51"/>
        <v/>
      </c>
      <c r="I207" s="93" t="str">
        <f t="shared" ca="1" si="39"/>
        <v/>
      </c>
      <c r="J207" s="91"/>
      <c r="K207" s="91"/>
      <c r="L207" s="91"/>
      <c r="M207" s="91"/>
      <c r="N207" s="91"/>
      <c r="O207" s="91"/>
      <c r="P207" s="91"/>
      <c r="Q207" s="91"/>
      <c r="R207" s="91"/>
      <c r="S207" s="91"/>
      <c r="T207" s="126"/>
      <c r="U207" s="126" t="str">
        <f t="shared" ca="1" si="46"/>
        <v>1.4</v>
      </c>
      <c r="V207" s="126">
        <f t="shared" ca="1" si="47"/>
        <v>3</v>
      </c>
      <c r="W207" s="126">
        <f t="shared" ca="1" si="48"/>
        <v>1</v>
      </c>
      <c r="X207" s="126">
        <f t="shared" ca="1" si="49"/>
        <v>9</v>
      </c>
    </row>
    <row r="208" spans="1:24" s="124" customFormat="1" ht="30" customHeight="1" x14ac:dyDescent="0.25">
      <c r="A208" s="89">
        <v>202</v>
      </c>
      <c r="B208" s="90" t="str">
        <f t="shared" ca="1" si="42"/>
        <v>1.4.03e</v>
      </c>
      <c r="C208" s="91">
        <f t="shared" ca="1" si="43"/>
        <v>6</v>
      </c>
      <c r="D208" s="21"/>
      <c r="E208" s="220" t="str">
        <f t="shared" ca="1" si="44"/>
        <v>1.4.03e</v>
      </c>
      <c r="F208" s="98" t="str">
        <f t="shared" ca="1" si="45"/>
        <v>Reviewed on a regular basis?</v>
      </c>
      <c r="G208" s="149" t="str">
        <f t="shared" ca="1" si="50"/>
        <v/>
      </c>
      <c r="H208" s="149" t="str">
        <f t="shared" ca="1" si="51"/>
        <v/>
      </c>
      <c r="I208" s="93" t="str">
        <f t="shared" ca="1" si="39"/>
        <v/>
      </c>
      <c r="J208" s="91"/>
      <c r="K208" s="91"/>
      <c r="L208" s="91"/>
      <c r="M208" s="91"/>
      <c r="N208" s="91"/>
      <c r="O208" s="91"/>
      <c r="P208" s="91"/>
      <c r="Q208" s="91"/>
      <c r="R208" s="91"/>
      <c r="S208" s="91"/>
      <c r="T208" s="126"/>
      <c r="U208" s="126" t="str">
        <f t="shared" ca="1" si="46"/>
        <v>1.4</v>
      </c>
      <c r="V208" s="126">
        <f t="shared" ca="1" si="47"/>
        <v>2</v>
      </c>
      <c r="W208" s="126">
        <f t="shared" ca="1" si="48"/>
        <v>1</v>
      </c>
      <c r="X208" s="126">
        <f t="shared" ca="1" si="49"/>
        <v>6</v>
      </c>
    </row>
    <row r="209" spans="1:24" s="124" customFormat="1" ht="30" x14ac:dyDescent="0.25">
      <c r="A209" s="89">
        <v>203</v>
      </c>
      <c r="B209" s="90" t="str">
        <f t="shared" ca="1" si="42"/>
        <v>1.4.04</v>
      </c>
      <c r="C209" s="91">
        <f t="shared" ca="1" si="43"/>
        <v>5</v>
      </c>
      <c r="D209" s="21"/>
      <c r="E209" s="220" t="str">
        <f t="shared" ca="1" si="44"/>
        <v>1.4.04</v>
      </c>
      <c r="F209" s="93" t="str">
        <f t="shared" ca="1" si="45"/>
        <v>Do you provide internet access through a central corporate gateway, rather than locally?</v>
      </c>
      <c r="G209" s="149" t="str">
        <f t="shared" ca="1" si="50"/>
        <v/>
      </c>
      <c r="H209" s="149" t="str">
        <f t="shared" ca="1" si="51"/>
        <v/>
      </c>
      <c r="I209" s="93" t="str">
        <f t="shared" ca="1" si="39"/>
        <v/>
      </c>
      <c r="J209" s="91"/>
      <c r="K209" s="91"/>
      <c r="L209" s="91"/>
      <c r="M209" s="91"/>
      <c r="N209" s="91"/>
      <c r="O209" s="91"/>
      <c r="P209" s="91"/>
      <c r="Q209" s="91"/>
      <c r="R209" s="91"/>
      <c r="S209" s="91"/>
      <c r="T209" s="126"/>
      <c r="U209" s="126" t="str">
        <f t="shared" ca="1" si="46"/>
        <v>1.4</v>
      </c>
      <c r="V209" s="126">
        <f t="shared" ca="1" si="47"/>
        <v>4</v>
      </c>
      <c r="W209" s="126">
        <f t="shared" ca="1" si="48"/>
        <v>1</v>
      </c>
      <c r="X209" s="126">
        <f t="shared" ca="1" si="49"/>
        <v>12</v>
      </c>
    </row>
    <row r="210" spans="1:24" s="124" customFormat="1" ht="30" customHeight="1" x14ac:dyDescent="0.25">
      <c r="A210" s="89">
        <v>204</v>
      </c>
      <c r="B210" s="90" t="str">
        <f t="shared" ca="1" si="42"/>
        <v>1.4.05</v>
      </c>
      <c r="C210" s="91">
        <f t="shared" ca="1" si="43"/>
        <v>5</v>
      </c>
      <c r="D210" s="21"/>
      <c r="E210" s="220" t="str">
        <f t="shared" ca="1" si="44"/>
        <v>1.4.05</v>
      </c>
      <c r="F210" s="93" t="str">
        <f t="shared" ca="1" si="45"/>
        <v>Do you deploy technical security monitoring tools?</v>
      </c>
      <c r="G210" s="149" t="str">
        <f t="shared" ca="1" si="50"/>
        <v/>
      </c>
      <c r="H210" s="149" t="str">
        <f t="shared" ca="1" si="51"/>
        <v/>
      </c>
      <c r="I210" s="93" t="str">
        <f t="shared" ca="1" si="39"/>
        <v/>
      </c>
      <c r="J210" s="91"/>
      <c r="K210" s="91"/>
      <c r="L210" s="91"/>
      <c r="M210" s="91"/>
      <c r="N210" s="91"/>
      <c r="O210" s="91"/>
      <c r="P210" s="91"/>
      <c r="Q210" s="91"/>
      <c r="R210" s="91"/>
      <c r="S210" s="91"/>
      <c r="T210" s="126"/>
      <c r="U210" s="126" t="str">
        <f t="shared" ca="1" si="46"/>
        <v>1.4</v>
      </c>
      <c r="V210" s="126">
        <f t="shared" ca="1" si="47"/>
        <v>3</v>
      </c>
      <c r="W210" s="126">
        <f t="shared" ca="1" si="48"/>
        <v>1</v>
      </c>
      <c r="X210" s="126">
        <f t="shared" ca="1" si="49"/>
        <v>9</v>
      </c>
    </row>
    <row r="211" spans="1:24" s="124" customFormat="1" ht="30" customHeight="1" x14ac:dyDescent="0.25">
      <c r="A211" s="89">
        <v>205</v>
      </c>
      <c r="B211" s="90" t="str">
        <f t="shared" ca="1" si="42"/>
        <v>1.4.06</v>
      </c>
      <c r="C211" s="91">
        <f t="shared" ca="1" si="43"/>
        <v>4</v>
      </c>
      <c r="D211" s="21"/>
      <c r="E211" s="220" t="str">
        <f t="shared" ca="1" si="44"/>
        <v>1.4.06</v>
      </c>
      <c r="F211" s="93" t="str">
        <f t="shared" ca="1" si="45"/>
        <v>Do your technical security monitoring tools include:</v>
      </c>
      <c r="G211" s="149"/>
      <c r="H211" s="149"/>
      <c r="I211" s="93" t="str">
        <f t="shared" ca="1" si="39"/>
        <v/>
      </c>
      <c r="J211" s="91"/>
      <c r="K211" s="91"/>
      <c r="L211" s="91"/>
      <c r="M211" s="91"/>
      <c r="N211" s="91"/>
      <c r="O211" s="91"/>
      <c r="P211" s="91"/>
      <c r="Q211" s="91"/>
      <c r="R211" s="91"/>
      <c r="S211" s="91"/>
      <c r="T211" s="126"/>
      <c r="U211" s="126" t="str">
        <f t="shared" ca="1" si="46"/>
        <v/>
      </c>
      <c r="V211" s="126" t="str">
        <f t="shared" ca="1" si="47"/>
        <v>N/A</v>
      </c>
      <c r="W211" s="126">
        <f t="shared" ca="1" si="48"/>
        <v>1</v>
      </c>
      <c r="X211" s="126" t="e">
        <f t="shared" ca="1" si="49"/>
        <v>#VALUE!</v>
      </c>
    </row>
    <row r="212" spans="1:24" s="124" customFormat="1" ht="30" customHeight="1" x14ac:dyDescent="0.25">
      <c r="A212" s="89">
        <v>206</v>
      </c>
      <c r="B212" s="90" t="str">
        <f t="shared" ca="1" si="42"/>
        <v>1.4.06a</v>
      </c>
      <c r="C212" s="91">
        <f t="shared" ca="1" si="43"/>
        <v>6</v>
      </c>
      <c r="D212" s="21"/>
      <c r="E212" s="220" t="str">
        <f t="shared" ca="1" si="44"/>
        <v>1.4.06a</v>
      </c>
      <c r="F212" s="98" t="str">
        <f t="shared" ca="1" si="45"/>
        <v>Intrusion prevention systems (IPS)?</v>
      </c>
      <c r="G212" s="149" t="str">
        <f t="shared" ref="G212:G217" ca="1" si="52">VLOOKUP(E212,Assessment_1_Reference_1,24,FALSE)</f>
        <v/>
      </c>
      <c r="H212" s="149" t="str">
        <f t="shared" ref="H212:H217" ca="1" si="53">VLOOKUP(E212,Assessment_1_Reference_1,5,FALSE)</f>
        <v/>
      </c>
      <c r="I212" s="93" t="str">
        <f t="shared" ca="1" si="39"/>
        <v/>
      </c>
      <c r="J212" s="91"/>
      <c r="K212" s="91"/>
      <c r="L212" s="91"/>
      <c r="M212" s="91"/>
      <c r="N212" s="91"/>
      <c r="O212" s="91"/>
      <c r="P212" s="91"/>
      <c r="Q212" s="91"/>
      <c r="R212" s="91"/>
      <c r="S212" s="91"/>
      <c r="T212" s="126"/>
      <c r="U212" s="126" t="str">
        <f t="shared" ca="1" si="46"/>
        <v>1.4</v>
      </c>
      <c r="V212" s="126">
        <f t="shared" ca="1" si="47"/>
        <v>4</v>
      </c>
      <c r="W212" s="126">
        <f t="shared" ca="1" si="48"/>
        <v>1</v>
      </c>
      <c r="X212" s="126">
        <f t="shared" ca="1" si="49"/>
        <v>12</v>
      </c>
    </row>
    <row r="213" spans="1:24" s="124" customFormat="1" ht="30" customHeight="1" x14ac:dyDescent="0.25">
      <c r="A213" s="89">
        <v>207</v>
      </c>
      <c r="B213" s="90" t="str">
        <f t="shared" ca="1" si="42"/>
        <v>1.4.06b</v>
      </c>
      <c r="C213" s="91">
        <f t="shared" ca="1" si="43"/>
        <v>6</v>
      </c>
      <c r="D213" s="21"/>
      <c r="E213" s="220" t="str">
        <f t="shared" ca="1" si="44"/>
        <v>1.4.06b</v>
      </c>
      <c r="F213" s="98" t="str">
        <f t="shared" ca="1" si="45"/>
        <v>Intrusion detection systems (IDS)?</v>
      </c>
      <c r="G213" s="149" t="str">
        <f t="shared" ca="1" si="52"/>
        <v/>
      </c>
      <c r="H213" s="149" t="str">
        <f t="shared" ca="1" si="53"/>
        <v/>
      </c>
      <c r="I213" s="93" t="str">
        <f t="shared" ca="1" si="39"/>
        <v/>
      </c>
      <c r="J213" s="91"/>
      <c r="K213" s="91"/>
      <c r="L213" s="91"/>
      <c r="M213" s="91"/>
      <c r="N213" s="91"/>
      <c r="O213" s="91"/>
      <c r="P213" s="91"/>
      <c r="Q213" s="91"/>
      <c r="R213" s="91"/>
      <c r="S213" s="91"/>
      <c r="T213" s="126"/>
      <c r="U213" s="126" t="str">
        <f t="shared" ca="1" si="46"/>
        <v>1.4</v>
      </c>
      <c r="V213" s="126">
        <f t="shared" ca="1" si="47"/>
        <v>4</v>
      </c>
      <c r="W213" s="126">
        <f t="shared" ca="1" si="48"/>
        <v>1</v>
      </c>
      <c r="X213" s="126">
        <f t="shared" ca="1" si="49"/>
        <v>12</v>
      </c>
    </row>
    <row r="214" spans="1:24" s="124" customFormat="1" ht="30" customHeight="1" x14ac:dyDescent="0.25">
      <c r="A214" s="89">
        <v>208</v>
      </c>
      <c r="B214" s="90" t="str">
        <f t="shared" ca="1" si="42"/>
        <v>1.4.06c</v>
      </c>
      <c r="C214" s="91">
        <f t="shared" ca="1" si="43"/>
        <v>6</v>
      </c>
      <c r="D214" s="21"/>
      <c r="E214" s="220" t="str">
        <f t="shared" ca="1" si="44"/>
        <v>1.4.06c</v>
      </c>
      <c r="F214" s="98" t="str">
        <f t="shared" ca="1" si="45"/>
        <v>Data loss preventions (DLP) systems?</v>
      </c>
      <c r="G214" s="149" t="str">
        <f t="shared" ca="1" si="52"/>
        <v/>
      </c>
      <c r="H214" s="149" t="str">
        <f t="shared" ca="1" si="53"/>
        <v/>
      </c>
      <c r="I214" s="93" t="str">
        <f t="shared" ca="1" si="39"/>
        <v/>
      </c>
      <c r="J214" s="91"/>
      <c r="K214" s="91"/>
      <c r="L214" s="91"/>
      <c r="M214" s="91"/>
      <c r="N214" s="91"/>
      <c r="O214" s="91"/>
      <c r="P214" s="91"/>
      <c r="Q214" s="91"/>
      <c r="R214" s="91"/>
      <c r="S214" s="91"/>
      <c r="T214" s="126"/>
      <c r="U214" s="126" t="str">
        <f t="shared" ca="1" si="46"/>
        <v>1.4</v>
      </c>
      <c r="V214" s="126">
        <f t="shared" ca="1" si="47"/>
        <v>3</v>
      </c>
      <c r="W214" s="126">
        <f t="shared" ca="1" si="48"/>
        <v>1</v>
      </c>
      <c r="X214" s="126">
        <f t="shared" ca="1" si="49"/>
        <v>9</v>
      </c>
    </row>
    <row r="215" spans="1:24" s="124" customFormat="1" ht="30" customHeight="1" x14ac:dyDescent="0.25">
      <c r="A215" s="89">
        <v>209</v>
      </c>
      <c r="B215" s="90" t="str">
        <f t="shared" ca="1" si="42"/>
        <v>1.4.06d</v>
      </c>
      <c r="C215" s="91">
        <f t="shared" ca="1" si="43"/>
        <v>6</v>
      </c>
      <c r="D215" s="21"/>
      <c r="E215" s="220" t="str">
        <f t="shared" ca="1" si="44"/>
        <v>1.4.06d</v>
      </c>
      <c r="F215" s="98" t="str">
        <f t="shared" ca="1" si="45"/>
        <v>A searchable incident event repository (SIEM)?</v>
      </c>
      <c r="G215" s="149" t="str">
        <f t="shared" ca="1" si="52"/>
        <v/>
      </c>
      <c r="H215" s="149" t="str">
        <f t="shared" ca="1" si="53"/>
        <v/>
      </c>
      <c r="I215" s="93" t="str">
        <f t="shared" ca="1" si="39"/>
        <v/>
      </c>
      <c r="J215" s="91"/>
      <c r="K215" s="91"/>
      <c r="L215" s="91"/>
      <c r="M215" s="91"/>
      <c r="N215" s="91"/>
      <c r="O215" s="91"/>
      <c r="P215" s="91"/>
      <c r="Q215" s="91"/>
      <c r="R215" s="91"/>
      <c r="S215" s="91"/>
      <c r="T215" s="126"/>
      <c r="U215" s="126" t="str">
        <f t="shared" ca="1" si="46"/>
        <v>1.4</v>
      </c>
      <c r="V215" s="126">
        <f t="shared" ca="1" si="47"/>
        <v>4</v>
      </c>
      <c r="W215" s="126">
        <f t="shared" ca="1" si="48"/>
        <v>1</v>
      </c>
      <c r="X215" s="126">
        <f t="shared" ca="1" si="49"/>
        <v>12</v>
      </c>
    </row>
    <row r="216" spans="1:24" s="124" customFormat="1" ht="30" customHeight="1" x14ac:dyDescent="0.25">
      <c r="A216" s="89">
        <v>210</v>
      </c>
      <c r="B216" s="90" t="str">
        <f t="shared" ca="1" si="42"/>
        <v>1.4.06e</v>
      </c>
      <c r="C216" s="91">
        <f t="shared" ca="1" si="43"/>
        <v>6</v>
      </c>
      <c r="D216" s="21"/>
      <c r="E216" s="220" t="str">
        <f t="shared" ca="1" si="44"/>
        <v>1.4.06e</v>
      </c>
      <c r="F216" s="98" t="str">
        <f t="shared" ca="1" si="45"/>
        <v>Commercial APT prevention tools?</v>
      </c>
      <c r="G216" s="149" t="str">
        <f t="shared" ca="1" si="52"/>
        <v/>
      </c>
      <c r="H216" s="149" t="str">
        <f t="shared" ca="1" si="53"/>
        <v/>
      </c>
      <c r="I216" s="93" t="str">
        <f t="shared" ca="1" si="39"/>
        <v/>
      </c>
      <c r="J216" s="91"/>
      <c r="K216" s="91"/>
      <c r="L216" s="91"/>
      <c r="M216" s="91"/>
      <c r="N216" s="91"/>
      <c r="O216" s="91"/>
      <c r="P216" s="91"/>
      <c r="Q216" s="91"/>
      <c r="R216" s="91"/>
      <c r="S216" s="91"/>
      <c r="T216" s="126"/>
      <c r="U216" s="126" t="str">
        <f t="shared" ca="1" si="46"/>
        <v>1.4</v>
      </c>
      <c r="V216" s="126">
        <f t="shared" ca="1" si="47"/>
        <v>5</v>
      </c>
      <c r="W216" s="126">
        <f t="shared" ca="1" si="48"/>
        <v>1</v>
      </c>
      <c r="X216" s="126">
        <f t="shared" ca="1" si="49"/>
        <v>15</v>
      </c>
    </row>
    <row r="217" spans="1:24" s="124" customFormat="1" ht="30" x14ac:dyDescent="0.25">
      <c r="A217" s="89">
        <v>211</v>
      </c>
      <c r="B217" s="90" t="str">
        <f t="shared" ca="1" si="42"/>
        <v>1.4.07</v>
      </c>
      <c r="C217" s="91">
        <f t="shared" ca="1" si="43"/>
        <v>5</v>
      </c>
      <c r="D217" s="21"/>
      <c r="E217" s="220" t="str">
        <f t="shared" ca="1" si="44"/>
        <v>1.4.07</v>
      </c>
      <c r="F217" s="93" t="str">
        <f t="shared" ca="1" si="45"/>
        <v>Is your cyber security control set supplemented by specialised cyber security controls?</v>
      </c>
      <c r="G217" s="149" t="str">
        <f t="shared" ca="1" si="52"/>
        <v/>
      </c>
      <c r="H217" s="149" t="str">
        <f t="shared" ca="1" si="53"/>
        <v/>
      </c>
      <c r="I217" s="93" t="str">
        <f t="shared" ca="1" si="39"/>
        <v/>
      </c>
      <c r="J217" s="91"/>
      <c r="K217" s="91"/>
      <c r="L217" s="91"/>
      <c r="M217" s="91"/>
      <c r="N217" s="91"/>
      <c r="O217" s="91"/>
      <c r="P217" s="91"/>
      <c r="Q217" s="91"/>
      <c r="R217" s="91"/>
      <c r="S217" s="91"/>
      <c r="T217" s="126"/>
      <c r="U217" s="126" t="str">
        <f t="shared" ca="1" si="46"/>
        <v>1.4</v>
      </c>
      <c r="V217" s="126">
        <f t="shared" ca="1" si="47"/>
        <v>4</v>
      </c>
      <c r="W217" s="126">
        <f t="shared" ca="1" si="48"/>
        <v>1</v>
      </c>
      <c r="X217" s="126">
        <f t="shared" ca="1" si="49"/>
        <v>12</v>
      </c>
    </row>
    <row r="218" spans="1:24" s="124" customFormat="1" ht="30" customHeight="1" x14ac:dyDescent="0.25">
      <c r="A218" s="89">
        <v>212</v>
      </c>
      <c r="B218" s="90" t="str">
        <f t="shared" ca="1" si="42"/>
        <v>1.4.08</v>
      </c>
      <c r="C218" s="91">
        <f t="shared" ca="1" si="43"/>
        <v>4</v>
      </c>
      <c r="D218" s="21"/>
      <c r="E218" s="220" t="str">
        <f t="shared" ca="1" si="44"/>
        <v>1.4.08</v>
      </c>
      <c r="F218" s="93" t="str">
        <f t="shared" ca="1" si="45"/>
        <v>Do your specialised cyber security controls include:</v>
      </c>
      <c r="G218" s="149"/>
      <c r="H218" s="149"/>
      <c r="I218" s="93" t="str">
        <f t="shared" ca="1" si="39"/>
        <v/>
      </c>
      <c r="J218" s="91"/>
      <c r="K218" s="91"/>
      <c r="L218" s="91"/>
      <c r="M218" s="91"/>
      <c r="N218" s="91"/>
      <c r="O218" s="91"/>
      <c r="P218" s="91"/>
      <c r="Q218" s="91"/>
      <c r="R218" s="91"/>
      <c r="S218" s="91"/>
      <c r="T218" s="126"/>
      <c r="U218" s="126" t="str">
        <f t="shared" ca="1" si="46"/>
        <v/>
      </c>
      <c r="V218" s="126" t="str">
        <f t="shared" ca="1" si="47"/>
        <v>N/A</v>
      </c>
      <c r="W218" s="126">
        <f t="shared" ca="1" si="48"/>
        <v>1</v>
      </c>
      <c r="X218" s="126" t="e">
        <f t="shared" ca="1" si="49"/>
        <v>#VALUE!</v>
      </c>
    </row>
    <row r="219" spans="1:24" s="124" customFormat="1" ht="30" x14ac:dyDescent="0.25">
      <c r="A219" s="89">
        <v>213</v>
      </c>
      <c r="B219" s="90" t="str">
        <f t="shared" ca="1" si="42"/>
        <v>1.4.08a</v>
      </c>
      <c r="C219" s="91">
        <f t="shared" ca="1" si="43"/>
        <v>6</v>
      </c>
      <c r="D219" s="21"/>
      <c r="E219" s="220" t="str">
        <f t="shared" ca="1" si="44"/>
        <v>1.4.08a</v>
      </c>
      <c r="F219" s="98" t="str">
        <f t="shared" ca="1" si="45"/>
        <v>Multi factor authentication - something you know (eg a User ID and password) and something you have (eg an access, bank or smart card)?</v>
      </c>
      <c r="G219" s="149" t="str">
        <f ca="1">VLOOKUP(E219,Assessment_1_Reference_1,24,FALSE)</f>
        <v/>
      </c>
      <c r="H219" s="149" t="str">
        <f ca="1">VLOOKUP(E219,Assessment_1_Reference_1,5,FALSE)</f>
        <v/>
      </c>
      <c r="I219" s="93" t="str">
        <f t="shared" ca="1" si="39"/>
        <v/>
      </c>
      <c r="J219" s="91"/>
      <c r="K219" s="91"/>
      <c r="L219" s="91"/>
      <c r="M219" s="91"/>
      <c r="N219" s="91"/>
      <c r="O219" s="91"/>
      <c r="P219" s="91"/>
      <c r="Q219" s="91"/>
      <c r="R219" s="91"/>
      <c r="S219" s="91"/>
      <c r="T219" s="126"/>
      <c r="U219" s="126" t="str">
        <f t="shared" ca="1" si="46"/>
        <v>1.4</v>
      </c>
      <c r="V219" s="126">
        <f t="shared" ca="1" si="47"/>
        <v>4</v>
      </c>
      <c r="W219" s="126">
        <f t="shared" ca="1" si="48"/>
        <v>1</v>
      </c>
      <c r="X219" s="126">
        <f t="shared" ca="1" si="49"/>
        <v>12</v>
      </c>
    </row>
    <row r="220" spans="1:24" s="124" customFormat="1" ht="30" x14ac:dyDescent="0.25">
      <c r="A220" s="89">
        <v>214</v>
      </c>
      <c r="B220" s="90" t="str">
        <f t="shared" ca="1" si="42"/>
        <v>1.4.08b</v>
      </c>
      <c r="C220" s="91">
        <f t="shared" ca="1" si="43"/>
        <v>6</v>
      </c>
      <c r="D220" s="21"/>
      <c r="E220" s="220" t="str">
        <f t="shared" ca="1" si="44"/>
        <v>1.4.08b</v>
      </c>
      <c r="F220" s="98" t="str">
        <f t="shared" ca="1" si="45"/>
        <v>Digital certificates used to “sign” code from a vendor so that the code can be trusted?</v>
      </c>
      <c r="G220" s="149" t="str">
        <f ca="1">VLOOKUP(E220,Assessment_1_Reference_1,24,FALSE)</f>
        <v/>
      </c>
      <c r="H220" s="149" t="str">
        <f ca="1">VLOOKUP(E220,Assessment_1_Reference_1,5,FALSE)</f>
        <v/>
      </c>
      <c r="I220" s="93" t="str">
        <f t="shared" ca="1" si="39"/>
        <v/>
      </c>
      <c r="J220" s="91"/>
      <c r="K220" s="91"/>
      <c r="L220" s="91"/>
      <c r="M220" s="91"/>
      <c r="N220" s="91"/>
      <c r="O220" s="91"/>
      <c r="P220" s="91"/>
      <c r="Q220" s="91"/>
      <c r="R220" s="91"/>
      <c r="S220" s="91"/>
      <c r="T220" s="126"/>
      <c r="U220" s="126" t="str">
        <f t="shared" ca="1" si="46"/>
        <v>1.4</v>
      </c>
      <c r="V220" s="126">
        <f t="shared" ca="1" si="47"/>
        <v>4</v>
      </c>
      <c r="W220" s="126">
        <f t="shared" ca="1" si="48"/>
        <v>1</v>
      </c>
      <c r="X220" s="126">
        <f t="shared" ca="1" si="49"/>
        <v>12</v>
      </c>
    </row>
    <row r="221" spans="1:24" s="124" customFormat="1" ht="45" x14ac:dyDescent="0.25">
      <c r="A221" s="89">
        <v>215</v>
      </c>
      <c r="B221" s="90" t="str">
        <f t="shared" ca="1" si="42"/>
        <v>1.4.08c</v>
      </c>
      <c r="C221" s="91">
        <f t="shared" ca="1" si="43"/>
        <v>6</v>
      </c>
      <c r="D221" s="21"/>
      <c r="E221" s="220" t="str">
        <f t="shared" ca="1" si="44"/>
        <v>1.4.08c</v>
      </c>
      <c r="F221" s="98" t="str">
        <f t="shared" ca="1" si="45"/>
        <v>Whitelisting (defining all acceptable ports, addresses or similar – and preventing all other access) or blacklisting (preventing access from specific sites, or addresses)?</v>
      </c>
      <c r="G221" s="149" t="str">
        <f ca="1">VLOOKUP(E221,Assessment_1_Reference_1,24,FALSE)</f>
        <v/>
      </c>
      <c r="H221" s="149" t="str">
        <f ca="1">VLOOKUP(E221,Assessment_1_Reference_1,5,FALSE)</f>
        <v/>
      </c>
      <c r="I221" s="93" t="str">
        <f t="shared" ca="1" si="39"/>
        <v/>
      </c>
      <c r="J221" s="91"/>
      <c r="K221" s="91"/>
      <c r="L221" s="91"/>
      <c r="M221" s="91"/>
      <c r="N221" s="91"/>
      <c r="O221" s="91"/>
      <c r="P221" s="91"/>
      <c r="Q221" s="91"/>
      <c r="R221" s="91"/>
      <c r="S221" s="91"/>
      <c r="T221" s="126"/>
      <c r="U221" s="126" t="str">
        <f t="shared" ca="1" si="46"/>
        <v>1.4</v>
      </c>
      <c r="V221" s="126">
        <f t="shared" ca="1" si="47"/>
        <v>4</v>
      </c>
      <c r="W221" s="126">
        <f t="shared" ca="1" si="48"/>
        <v>1</v>
      </c>
      <c r="X221" s="126">
        <f t="shared" ca="1" si="49"/>
        <v>12</v>
      </c>
    </row>
    <row r="222" spans="1:24" s="124" customFormat="1" ht="30" x14ac:dyDescent="0.25">
      <c r="A222" s="89">
        <v>216</v>
      </c>
      <c r="B222" s="90" t="str">
        <f t="shared" ca="1" si="42"/>
        <v>1.4.09</v>
      </c>
      <c r="C222" s="91">
        <f t="shared" ca="1" si="43"/>
        <v>5</v>
      </c>
      <c r="D222" s="21"/>
      <c r="E222" s="220" t="str">
        <f t="shared" ca="1" si="44"/>
        <v>1.4.09</v>
      </c>
      <c r="F222" s="93" t="str">
        <f t="shared" ca="1" si="45"/>
        <v>Is your cyber security control set supplemented by advanced cyber security controls?</v>
      </c>
      <c r="G222" s="149" t="str">
        <f ca="1">VLOOKUP(E222,Assessment_1_Reference_1,24,FALSE)</f>
        <v/>
      </c>
      <c r="H222" s="149" t="str">
        <f ca="1">VLOOKUP(E222,Assessment_1_Reference_1,5,FALSE)</f>
        <v/>
      </c>
      <c r="I222" s="93" t="str">
        <f t="shared" ca="1" si="39"/>
        <v/>
      </c>
      <c r="J222" s="91"/>
      <c r="K222" s="91"/>
      <c r="L222" s="91"/>
      <c r="M222" s="91"/>
      <c r="N222" s="91"/>
      <c r="O222" s="91"/>
      <c r="P222" s="91"/>
      <c r="Q222" s="91"/>
      <c r="R222" s="91"/>
      <c r="S222" s="91"/>
      <c r="T222" s="126"/>
      <c r="U222" s="126" t="str">
        <f t="shared" ca="1" si="46"/>
        <v>1.4</v>
      </c>
      <c r="V222" s="126">
        <f t="shared" ca="1" si="47"/>
        <v>5</v>
      </c>
      <c r="W222" s="126">
        <f t="shared" ca="1" si="48"/>
        <v>1</v>
      </c>
      <c r="X222" s="126">
        <f t="shared" ca="1" si="49"/>
        <v>15</v>
      </c>
    </row>
    <row r="223" spans="1:24" s="124" customFormat="1" ht="30" customHeight="1" x14ac:dyDescent="0.25">
      <c r="A223" s="89">
        <v>217</v>
      </c>
      <c r="B223" s="90" t="str">
        <f t="shared" ca="1" si="42"/>
        <v>1.4.10</v>
      </c>
      <c r="C223" s="91">
        <f t="shared" ca="1" si="43"/>
        <v>4</v>
      </c>
      <c r="D223" s="21"/>
      <c r="E223" s="220" t="str">
        <f t="shared" ca="1" si="44"/>
        <v>1.4.10</v>
      </c>
      <c r="F223" s="93" t="str">
        <f t="shared" ca="1" si="45"/>
        <v>Do your advanced cyber security controls include:</v>
      </c>
      <c r="G223" s="149"/>
      <c r="H223" s="149"/>
      <c r="I223" s="93" t="str">
        <f t="shared" ca="1" si="39"/>
        <v/>
      </c>
      <c r="J223" s="91"/>
      <c r="K223" s="91"/>
      <c r="L223" s="91"/>
      <c r="M223" s="91"/>
      <c r="N223" s="91"/>
      <c r="O223" s="91"/>
      <c r="P223" s="91"/>
      <c r="Q223" s="91"/>
      <c r="R223" s="91"/>
      <c r="S223" s="91"/>
      <c r="T223" s="126"/>
      <c r="U223" s="126" t="str">
        <f t="shared" ca="1" si="46"/>
        <v/>
      </c>
      <c r="V223" s="126" t="str">
        <f t="shared" ca="1" si="47"/>
        <v>N/A</v>
      </c>
      <c r="W223" s="126">
        <f t="shared" ca="1" si="48"/>
        <v>1</v>
      </c>
      <c r="X223" s="126" t="e">
        <f t="shared" ca="1" si="49"/>
        <v>#VALUE!</v>
      </c>
    </row>
    <row r="224" spans="1:24" s="124" customFormat="1" ht="30" customHeight="1" x14ac:dyDescent="0.25">
      <c r="A224" s="89">
        <v>218</v>
      </c>
      <c r="B224" s="90" t="str">
        <f t="shared" ca="1" si="42"/>
        <v>1.4.10a</v>
      </c>
      <c r="C224" s="91">
        <f t="shared" ca="1" si="43"/>
        <v>6</v>
      </c>
      <c r="D224" s="21"/>
      <c r="E224" s="220" t="str">
        <f t="shared" ca="1" si="44"/>
        <v>1.4.10a</v>
      </c>
      <c r="F224" s="98" t="str">
        <f t="shared" ca="1" si="45"/>
        <v>Continuous monitoring (eg via a Security Operations centre (SOC)?</v>
      </c>
      <c r="G224" s="149" t="str">
        <f t="shared" ref="G224:G229" ca="1" si="54">VLOOKUP(E224,Assessment_1_Reference_1,24,FALSE)</f>
        <v/>
      </c>
      <c r="H224" s="149" t="str">
        <f t="shared" ref="H224:H229" ca="1" si="55">VLOOKUP(E224,Assessment_1_Reference_1,5,FALSE)</f>
        <v/>
      </c>
      <c r="I224" s="93" t="str">
        <f t="shared" ca="1" si="39"/>
        <v/>
      </c>
      <c r="J224" s="91"/>
      <c r="K224" s="91"/>
      <c r="L224" s="91"/>
      <c r="M224" s="91"/>
      <c r="N224" s="91"/>
      <c r="O224" s="91"/>
      <c r="P224" s="91"/>
      <c r="Q224" s="91"/>
      <c r="R224" s="91"/>
      <c r="S224" s="91"/>
      <c r="T224" s="126"/>
      <c r="U224" s="126" t="str">
        <f t="shared" ca="1" si="46"/>
        <v>1.4</v>
      </c>
      <c r="V224" s="126">
        <f t="shared" ca="1" si="47"/>
        <v>5</v>
      </c>
      <c r="W224" s="126">
        <f t="shared" ca="1" si="48"/>
        <v>1</v>
      </c>
      <c r="X224" s="126">
        <f t="shared" ca="1" si="49"/>
        <v>15</v>
      </c>
    </row>
    <row r="225" spans="1:24" s="124" customFormat="1" ht="30" customHeight="1" x14ac:dyDescent="0.25">
      <c r="A225" s="89">
        <v>219</v>
      </c>
      <c r="B225" s="90" t="str">
        <f t="shared" ca="1" si="42"/>
        <v>1.4.10b</v>
      </c>
      <c r="C225" s="91">
        <f t="shared" ca="1" si="43"/>
        <v>6</v>
      </c>
      <c r="D225" s="21"/>
      <c r="E225" s="220" t="str">
        <f t="shared" ca="1" si="44"/>
        <v>1.4.10b</v>
      </c>
      <c r="F225" s="98" t="str">
        <f t="shared" ca="1" si="45"/>
        <v>Proactive APT assessments?</v>
      </c>
      <c r="G225" s="149" t="str">
        <f t="shared" ca="1" si="54"/>
        <v/>
      </c>
      <c r="H225" s="149" t="str">
        <f t="shared" ca="1" si="55"/>
        <v/>
      </c>
      <c r="I225" s="93" t="str">
        <f t="shared" ca="1" si="39"/>
        <v/>
      </c>
      <c r="J225" s="91"/>
      <c r="K225" s="91"/>
      <c r="L225" s="91"/>
      <c r="M225" s="91"/>
      <c r="N225" s="91"/>
      <c r="O225" s="91"/>
      <c r="P225" s="91"/>
      <c r="Q225" s="91"/>
      <c r="R225" s="91"/>
      <c r="S225" s="91"/>
      <c r="T225" s="126"/>
      <c r="U225" s="126" t="str">
        <f t="shared" ca="1" si="46"/>
        <v>1.4</v>
      </c>
      <c r="V225" s="126">
        <f t="shared" ca="1" si="47"/>
        <v>5</v>
      </c>
      <c r="W225" s="126">
        <f t="shared" ca="1" si="48"/>
        <v>1</v>
      </c>
      <c r="X225" s="126">
        <f t="shared" ca="1" si="49"/>
        <v>15</v>
      </c>
    </row>
    <row r="226" spans="1:24" s="124" customFormat="1" ht="30" customHeight="1" x14ac:dyDescent="0.25">
      <c r="A226" s="89">
        <v>220</v>
      </c>
      <c r="B226" s="90" t="str">
        <f t="shared" ca="1" si="42"/>
        <v>1.4.10c</v>
      </c>
      <c r="C226" s="91">
        <f t="shared" ca="1" si="43"/>
        <v>6</v>
      </c>
      <c r="D226" s="21"/>
      <c r="E226" s="220" t="str">
        <f t="shared" ca="1" si="44"/>
        <v>1.4.10c</v>
      </c>
      <c r="F226" s="98" t="str">
        <f t="shared" ca="1" si="45"/>
        <v>Outbound gateway consolidation?</v>
      </c>
      <c r="G226" s="149" t="str">
        <f t="shared" ca="1" si="54"/>
        <v/>
      </c>
      <c r="H226" s="149" t="str">
        <f t="shared" ca="1" si="55"/>
        <v/>
      </c>
      <c r="I226" s="93" t="str">
        <f t="shared" ca="1" si="39"/>
        <v/>
      </c>
      <c r="J226" s="91"/>
      <c r="K226" s="91"/>
      <c r="L226" s="91"/>
      <c r="M226" s="91"/>
      <c r="N226" s="91"/>
      <c r="O226" s="91"/>
      <c r="P226" s="91"/>
      <c r="Q226" s="91"/>
      <c r="R226" s="91"/>
      <c r="S226" s="91"/>
      <c r="T226" s="126"/>
      <c r="U226" s="126" t="str">
        <f t="shared" ca="1" si="46"/>
        <v>1.4</v>
      </c>
      <c r="V226" s="126">
        <f t="shared" ca="1" si="47"/>
        <v>5</v>
      </c>
      <c r="W226" s="126">
        <f t="shared" ca="1" si="48"/>
        <v>1</v>
      </c>
      <c r="X226" s="126">
        <f t="shared" ca="1" si="49"/>
        <v>15</v>
      </c>
    </row>
    <row r="227" spans="1:24" s="124" customFormat="1" ht="30" customHeight="1" x14ac:dyDescent="0.25">
      <c r="A227" s="89">
        <v>221</v>
      </c>
      <c r="B227" s="90" t="str">
        <f t="shared" ca="1" si="42"/>
        <v>1.4.10d</v>
      </c>
      <c r="C227" s="91">
        <f t="shared" ca="1" si="43"/>
        <v>6</v>
      </c>
      <c r="D227" s="21"/>
      <c r="E227" s="220" t="str">
        <f t="shared" ca="1" si="44"/>
        <v>1.4.10d</v>
      </c>
      <c r="F227" s="98" t="str">
        <f t="shared" ca="1" si="45"/>
        <v>System virtualisation?</v>
      </c>
      <c r="G227" s="149" t="str">
        <f t="shared" ca="1" si="54"/>
        <v/>
      </c>
      <c r="H227" s="149" t="str">
        <f t="shared" ca="1" si="55"/>
        <v/>
      </c>
      <c r="I227" s="93" t="str">
        <f t="shared" ca="1" si="39"/>
        <v/>
      </c>
      <c r="J227" s="91"/>
      <c r="K227" s="91"/>
      <c r="L227" s="91"/>
      <c r="M227" s="91"/>
      <c r="N227" s="91"/>
      <c r="O227" s="91"/>
      <c r="P227" s="91"/>
      <c r="Q227" s="91"/>
      <c r="R227" s="91"/>
      <c r="S227" s="91"/>
      <c r="T227" s="126"/>
      <c r="U227" s="126" t="str">
        <f t="shared" ca="1" si="46"/>
        <v>1.4</v>
      </c>
      <c r="V227" s="126">
        <f t="shared" ca="1" si="47"/>
        <v>5</v>
      </c>
      <c r="W227" s="126">
        <f t="shared" ca="1" si="48"/>
        <v>1</v>
      </c>
      <c r="X227" s="126">
        <f t="shared" ca="1" si="49"/>
        <v>15</v>
      </c>
    </row>
    <row r="228" spans="1:24" s="124" customFormat="1" ht="30" customHeight="1" x14ac:dyDescent="0.25">
      <c r="A228" s="89">
        <v>222</v>
      </c>
      <c r="B228" s="90" t="str">
        <f t="shared" ca="1" si="42"/>
        <v>1.4.10e</v>
      </c>
      <c r="C228" s="91">
        <f t="shared" ca="1" si="43"/>
        <v>6</v>
      </c>
      <c r="D228" s="21"/>
      <c r="E228" s="220" t="str">
        <f t="shared" ca="1" si="44"/>
        <v>1.4.10e</v>
      </c>
      <c r="F228" s="98" t="str">
        <f t="shared" ca="1" si="45"/>
        <v>Sensitive network or data segregation?</v>
      </c>
      <c r="G228" s="149" t="str">
        <f t="shared" ca="1" si="54"/>
        <v/>
      </c>
      <c r="H228" s="149" t="str">
        <f t="shared" ca="1" si="55"/>
        <v/>
      </c>
      <c r="I228" s="93" t="str">
        <f t="shared" ca="1" si="39"/>
        <v/>
      </c>
      <c r="J228" s="91"/>
      <c r="K228" s="91"/>
      <c r="L228" s="91"/>
      <c r="M228" s="91"/>
      <c r="N228" s="91"/>
      <c r="O228" s="91"/>
      <c r="P228" s="91"/>
      <c r="Q228" s="91"/>
      <c r="R228" s="91"/>
      <c r="S228" s="91"/>
      <c r="T228" s="126"/>
      <c r="U228" s="126" t="str">
        <f t="shared" ca="1" si="46"/>
        <v>1.4</v>
      </c>
      <c r="V228" s="126">
        <f t="shared" ca="1" si="47"/>
        <v>5</v>
      </c>
      <c r="W228" s="126">
        <f t="shared" ca="1" si="48"/>
        <v>1</v>
      </c>
      <c r="X228" s="126">
        <f t="shared" ca="1" si="49"/>
        <v>15</v>
      </c>
    </row>
    <row r="229" spans="1:24" s="124" customFormat="1" ht="30" customHeight="1" x14ac:dyDescent="0.25">
      <c r="A229" s="89">
        <v>223</v>
      </c>
      <c r="B229" s="90" t="str">
        <f t="shared" ca="1" si="42"/>
        <v>1.4.10f</v>
      </c>
      <c r="C229" s="91">
        <f t="shared" ca="1" si="43"/>
        <v>6</v>
      </c>
      <c r="D229" s="21"/>
      <c r="E229" s="220" t="str">
        <f t="shared" ca="1" si="44"/>
        <v>1.4.10f</v>
      </c>
      <c r="F229" s="98" t="str">
        <f t="shared" ca="1" si="45"/>
        <v>Counterintelligence operations?</v>
      </c>
      <c r="G229" s="149" t="str">
        <f t="shared" ca="1" si="54"/>
        <v/>
      </c>
      <c r="H229" s="149" t="str">
        <f t="shared" ca="1" si="55"/>
        <v/>
      </c>
      <c r="I229" s="93" t="str">
        <f t="shared" ca="1" si="39"/>
        <v/>
      </c>
      <c r="J229" s="91"/>
      <c r="K229" s="91"/>
      <c r="L229" s="91"/>
      <c r="M229" s="91"/>
      <c r="N229" s="91"/>
      <c r="O229" s="91"/>
      <c r="P229" s="91"/>
      <c r="Q229" s="91"/>
      <c r="R229" s="91"/>
      <c r="S229" s="91"/>
      <c r="T229" s="126"/>
      <c r="U229" s="126" t="str">
        <f t="shared" ca="1" si="46"/>
        <v>1.4</v>
      </c>
      <c r="V229" s="126">
        <f t="shared" ca="1" si="47"/>
        <v>5</v>
      </c>
      <c r="W229" s="126">
        <f t="shared" ca="1" si="48"/>
        <v>1</v>
      </c>
      <c r="X229" s="126">
        <f t="shared" ca="1" si="49"/>
        <v>15</v>
      </c>
    </row>
    <row r="230" spans="1:24" s="124" customFormat="1" ht="30" customHeight="1" x14ac:dyDescent="0.25">
      <c r="A230" s="89">
        <v>224</v>
      </c>
      <c r="B230" s="90" t="str">
        <f t="shared" ca="1" si="42"/>
        <v>1.4.11</v>
      </c>
      <c r="C230" s="91">
        <f t="shared" ca="1" si="43"/>
        <v>4</v>
      </c>
      <c r="D230" s="21"/>
      <c r="E230" s="220" t="str">
        <f t="shared" ca="1" si="44"/>
        <v>1.4.11</v>
      </c>
      <c r="F230" s="93" t="str">
        <f t="shared" ca="1" si="45"/>
        <v>Does your cyber security control set help you to:</v>
      </c>
      <c r="G230" s="149"/>
      <c r="H230" s="149"/>
      <c r="I230" s="93" t="str">
        <f t="shared" ca="1" si="39"/>
        <v/>
      </c>
      <c r="J230" s="91"/>
      <c r="K230" s="91"/>
      <c r="L230" s="91"/>
      <c r="M230" s="91"/>
      <c r="N230" s="91"/>
      <c r="O230" s="91"/>
      <c r="P230" s="91"/>
      <c r="Q230" s="91"/>
      <c r="R230" s="91"/>
      <c r="S230" s="91"/>
      <c r="T230" s="126"/>
      <c r="U230" s="126" t="str">
        <f t="shared" ca="1" si="46"/>
        <v/>
      </c>
      <c r="V230" s="126" t="str">
        <f t="shared" ca="1" si="47"/>
        <v>N/A</v>
      </c>
      <c r="W230" s="126">
        <f t="shared" ca="1" si="48"/>
        <v>1</v>
      </c>
      <c r="X230" s="126" t="e">
        <f t="shared" ca="1" si="49"/>
        <v>#VALUE!</v>
      </c>
    </row>
    <row r="231" spans="1:24" s="124" customFormat="1" ht="30" customHeight="1" x14ac:dyDescent="0.25">
      <c r="A231" s="89">
        <v>225</v>
      </c>
      <c r="B231" s="90" t="str">
        <f t="shared" ca="1" si="42"/>
        <v>1.4.11a</v>
      </c>
      <c r="C231" s="91">
        <f t="shared" ca="1" si="43"/>
        <v>6</v>
      </c>
      <c r="D231" s="21"/>
      <c r="E231" s="220" t="str">
        <f t="shared" ca="1" si="44"/>
        <v>1.4.11a</v>
      </c>
      <c r="F231" s="98" t="str">
        <f t="shared" ca="1" si="45"/>
        <v>Make it more difficult for attackers to be successful?</v>
      </c>
      <c r="G231" s="149" t="str">
        <f ca="1">VLOOKUP(E231,Assessment_1_Reference_1,24,FALSE)</f>
        <v/>
      </c>
      <c r="H231" s="149" t="str">
        <f ca="1">VLOOKUP(E231,Assessment_1_Reference_1,5,FALSE)</f>
        <v/>
      </c>
      <c r="I231" s="93" t="str">
        <f t="shared" ca="1" si="39"/>
        <v/>
      </c>
      <c r="J231" s="91"/>
      <c r="K231" s="91"/>
      <c r="L231" s="91"/>
      <c r="M231" s="91"/>
      <c r="N231" s="91"/>
      <c r="O231" s="91"/>
      <c r="P231" s="91"/>
      <c r="Q231" s="91"/>
      <c r="R231" s="91"/>
      <c r="S231" s="91"/>
      <c r="T231" s="126"/>
      <c r="U231" s="126" t="str">
        <f t="shared" ca="1" si="46"/>
        <v>1.4</v>
      </c>
      <c r="V231" s="126">
        <f t="shared" ca="1" si="47"/>
        <v>4</v>
      </c>
      <c r="W231" s="126">
        <f t="shared" ca="1" si="48"/>
        <v>1</v>
      </c>
      <c r="X231" s="126">
        <f t="shared" ca="1" si="49"/>
        <v>12</v>
      </c>
    </row>
    <row r="232" spans="1:24" s="124" customFormat="1" ht="30" x14ac:dyDescent="0.25">
      <c r="A232" s="89">
        <v>226</v>
      </c>
      <c r="B232" s="90" t="str">
        <f t="shared" ca="1" si="42"/>
        <v>1.4.11b</v>
      </c>
      <c r="C232" s="91">
        <f t="shared" ca="1" si="43"/>
        <v>6</v>
      </c>
      <c r="D232" s="21"/>
      <c r="E232" s="230" t="str">
        <f t="shared" ca="1" si="44"/>
        <v>1.4.11b</v>
      </c>
      <c r="F232" s="101" t="str">
        <f t="shared" ca="1" si="45"/>
        <v>Detect that a cyber security attack is being planned - or is already underway?</v>
      </c>
      <c r="G232" s="150" t="str">
        <f ca="1">VLOOKUP(E232,Assessment_1_Reference_1,24,FALSE)</f>
        <v/>
      </c>
      <c r="H232" s="150" t="str">
        <f ca="1">VLOOKUP(E232,Assessment_1_Reference_1,5,FALSE)</f>
        <v/>
      </c>
      <c r="I232" s="102" t="str">
        <f t="shared" ca="1" si="39"/>
        <v/>
      </c>
      <c r="J232" s="99"/>
      <c r="K232" s="99"/>
      <c r="L232" s="99"/>
      <c r="M232" s="99"/>
      <c r="N232" s="99"/>
      <c r="O232" s="99"/>
      <c r="P232" s="99"/>
      <c r="Q232" s="99"/>
      <c r="R232" s="99"/>
      <c r="S232" s="99"/>
      <c r="T232" s="152"/>
      <c r="U232" s="152" t="str">
        <f t="shared" ca="1" si="46"/>
        <v>1.4</v>
      </c>
      <c r="V232" s="152">
        <f t="shared" ca="1" si="47"/>
        <v>4</v>
      </c>
      <c r="W232" s="152">
        <f t="shared" ca="1" si="48"/>
        <v>1</v>
      </c>
      <c r="X232" s="152">
        <f t="shared" ca="1" si="49"/>
        <v>12</v>
      </c>
    </row>
    <row r="233" spans="1:24" s="123" customFormat="1" ht="30" customHeight="1" x14ac:dyDescent="0.25">
      <c r="A233" s="89">
        <v>227</v>
      </c>
      <c r="B233" s="90" t="str">
        <f t="shared" ca="1" si="42"/>
        <v>1.5</v>
      </c>
      <c r="C233" s="91">
        <f t="shared" ca="1" si="43"/>
        <v>2</v>
      </c>
      <c r="D233" s="21"/>
      <c r="E233" s="88" t="str">
        <f t="shared" ca="1" si="44"/>
        <v>Step 5</v>
      </c>
      <c r="F233" s="66" t="str">
        <f t="shared" ca="1" si="45"/>
        <v>Maturity assessment</v>
      </c>
      <c r="G233" s="55" t="str">
        <f ca="1">"Maturity level:  "&amp;O233</f>
        <v>Maturity level:  Level 1</v>
      </c>
      <c r="H233" s="68"/>
      <c r="I233" s="259"/>
      <c r="J233" s="68"/>
      <c r="K233" s="68"/>
      <c r="L233" s="68" t="str">
        <f ca="1">TEXT(B233,"0.0")</f>
        <v>1.5</v>
      </c>
      <c r="M233" s="55">
        <f ca="1">SUMIF(U:U,L233,H:H)/(SUMIF(U:U,L233,X:X))</f>
        <v>0</v>
      </c>
      <c r="N233" s="55" t="str">
        <f ca="1">HLOOKUP(M233*100,level_ref,2,TRUE)</f>
        <v>Level 1</v>
      </c>
      <c r="O233" s="55" t="str">
        <f ca="1">IF(ISERROR(N233),"",N233)</f>
        <v>Level 1</v>
      </c>
      <c r="P233" s="55">
        <f ca="1">HLOOKUP(M233*100,level_ref,3,TRUE)</f>
        <v>1</v>
      </c>
      <c r="Q233" s="55">
        <f ca="1">IF(ISERROR(P233),"",P233)</f>
        <v>1</v>
      </c>
      <c r="R233" s="55"/>
      <c r="S233" s="55"/>
      <c r="T233" s="55"/>
      <c r="U233" s="55" t="e">
        <f t="shared" ca="1" si="46"/>
        <v>#N/A</v>
      </c>
      <c r="V233" s="55" t="e">
        <f t="shared" ca="1" si="47"/>
        <v>#N/A</v>
      </c>
      <c r="W233" s="55">
        <f t="shared" ca="1" si="48"/>
        <v>1</v>
      </c>
      <c r="X233" s="55" t="e">
        <f t="shared" ca="1" si="49"/>
        <v>#N/A</v>
      </c>
    </row>
    <row r="234" spans="1:24" s="124" customFormat="1" ht="30" x14ac:dyDescent="0.25">
      <c r="A234" s="89">
        <v>228</v>
      </c>
      <c r="B234" s="90" t="str">
        <f t="shared" ca="1" si="42"/>
        <v>1.5.01</v>
      </c>
      <c r="C234" s="91">
        <f t="shared" ca="1" si="43"/>
        <v>5</v>
      </c>
      <c r="D234" s="21"/>
      <c r="E234" s="221" t="str">
        <f t="shared" ca="1" si="44"/>
        <v>1.5.01</v>
      </c>
      <c r="F234" s="107" t="str">
        <f t="shared" ca="1" si="45"/>
        <v>Have you created an organisation-specific definition of the term “cyber security incident” so that the scope of the term is clear?</v>
      </c>
      <c r="G234" s="151" t="str">
        <f ca="1">VLOOKUP(E234,Assessment_1_Reference_1,24,FALSE)</f>
        <v/>
      </c>
      <c r="H234" s="151" t="str">
        <f ca="1">VLOOKUP(E234,Assessment_1_Reference_1,5,FALSE)</f>
        <v/>
      </c>
      <c r="I234" s="107" t="str">
        <f t="shared" ref="I234:I266" ca="1" si="56">IF(VLOOKUP(E234,Assessment_1_Reference_1,6,FALSE)=0,"",VLOOKUP(E234,Assessment_1_Reference_1,6,FALSE))</f>
        <v/>
      </c>
      <c r="J234" s="105"/>
      <c r="K234" s="105"/>
      <c r="L234" s="105"/>
      <c r="M234" s="105"/>
      <c r="N234" s="105"/>
      <c r="O234" s="105"/>
      <c r="P234" s="105"/>
      <c r="Q234" s="105"/>
      <c r="R234" s="105"/>
      <c r="S234" s="105"/>
      <c r="T234" s="153"/>
      <c r="U234" s="153" t="str">
        <f t="shared" ca="1" si="46"/>
        <v>1.5</v>
      </c>
      <c r="V234" s="153">
        <f t="shared" ca="1" si="47"/>
        <v>3</v>
      </c>
      <c r="W234" s="153">
        <f t="shared" ca="1" si="48"/>
        <v>1</v>
      </c>
      <c r="X234" s="153">
        <f t="shared" ca="1" si="49"/>
        <v>9</v>
      </c>
    </row>
    <row r="235" spans="1:24" s="124" customFormat="1" ht="30" customHeight="1" x14ac:dyDescent="0.25">
      <c r="A235" s="89">
        <v>229</v>
      </c>
      <c r="B235" s="90" t="str">
        <f t="shared" ca="1" si="42"/>
        <v>1.5.02</v>
      </c>
      <c r="C235" s="91">
        <f t="shared" ca="1" si="43"/>
        <v>4</v>
      </c>
      <c r="D235" s="21"/>
      <c r="E235" s="220" t="str">
        <f t="shared" ca="1" si="44"/>
        <v>1.5.02</v>
      </c>
      <c r="F235" s="93" t="str">
        <f t="shared" ca="1" si="45"/>
        <v>Does your definition of the term “cyber security incident” take account of the:</v>
      </c>
      <c r="G235" s="149"/>
      <c r="H235" s="149"/>
      <c r="I235" s="93" t="str">
        <f t="shared" ca="1" si="56"/>
        <v/>
      </c>
      <c r="J235" s="91"/>
      <c r="K235" s="91"/>
      <c r="L235" s="91"/>
      <c r="M235" s="91"/>
      <c r="N235" s="91"/>
      <c r="O235" s="91"/>
      <c r="P235" s="91"/>
      <c r="Q235" s="91"/>
      <c r="R235" s="91"/>
      <c r="S235" s="91"/>
      <c r="T235" s="126"/>
      <c r="U235" s="126" t="str">
        <f t="shared" ca="1" si="46"/>
        <v/>
      </c>
      <c r="V235" s="126" t="str">
        <f t="shared" ca="1" si="47"/>
        <v>N/A</v>
      </c>
      <c r="W235" s="126">
        <f t="shared" ca="1" si="48"/>
        <v>1</v>
      </c>
      <c r="X235" s="126" t="e">
        <f t="shared" ca="1" si="49"/>
        <v>#VALUE!</v>
      </c>
    </row>
    <row r="236" spans="1:24" s="124" customFormat="1" ht="30" x14ac:dyDescent="0.25">
      <c r="A236" s="89">
        <v>230</v>
      </c>
      <c r="B236" s="90" t="str">
        <f t="shared" ca="1" si="42"/>
        <v>1.5.02a</v>
      </c>
      <c r="C236" s="91">
        <f t="shared" ca="1" si="43"/>
        <v>6</v>
      </c>
      <c r="D236" s="21"/>
      <c r="E236" s="220" t="str">
        <f t="shared" ca="1" si="44"/>
        <v>1.5.02a</v>
      </c>
      <c r="F236" s="98" t="str">
        <f t="shared" ca="1" si="45"/>
        <v>Different types of cyber security incident (eg hacking, malware or social engineering)?</v>
      </c>
      <c r="G236" s="149" t="str">
        <f t="shared" ref="G236:G241" ca="1" si="57">VLOOKUP(E236,Assessment_1_Reference_1,24,FALSE)</f>
        <v/>
      </c>
      <c r="H236" s="149" t="str">
        <f t="shared" ref="H236:H241" ca="1" si="58">VLOOKUP(E236,Assessment_1_Reference_1,5,FALSE)</f>
        <v/>
      </c>
      <c r="I236" s="93" t="str">
        <f t="shared" ca="1" si="56"/>
        <v/>
      </c>
      <c r="J236" s="91"/>
      <c r="K236" s="91"/>
      <c r="L236" s="91"/>
      <c r="M236" s="91"/>
      <c r="N236" s="91"/>
      <c r="O236" s="91"/>
      <c r="P236" s="91"/>
      <c r="Q236" s="91"/>
      <c r="R236" s="91"/>
      <c r="S236" s="91"/>
      <c r="T236" s="126"/>
      <c r="U236" s="126" t="str">
        <f t="shared" ca="1" si="46"/>
        <v>1.5</v>
      </c>
      <c r="V236" s="126">
        <f t="shared" ca="1" si="47"/>
        <v>3</v>
      </c>
      <c r="W236" s="126">
        <f t="shared" ca="1" si="48"/>
        <v>1</v>
      </c>
      <c r="X236" s="126">
        <f t="shared" ca="1" si="49"/>
        <v>9</v>
      </c>
    </row>
    <row r="237" spans="1:24" s="124" customFormat="1" ht="45" x14ac:dyDescent="0.25">
      <c r="A237" s="89">
        <v>231</v>
      </c>
      <c r="B237" s="90" t="str">
        <f t="shared" ca="1" si="42"/>
        <v>1.5.02b</v>
      </c>
      <c r="C237" s="91">
        <f t="shared" ca="1" si="43"/>
        <v>6</v>
      </c>
      <c r="D237" s="21"/>
      <c r="E237" s="220" t="str">
        <f t="shared" ca="1" si="44"/>
        <v>1.5.02b</v>
      </c>
      <c r="F237" s="98" t="str">
        <f t="shared" ca="1" si="45"/>
        <v>Sources of cyber security incidents (eg petty criminals, insiders, hacktivists, an organised crime syndicate, extremist group or state-sponsored body)?</v>
      </c>
      <c r="G237" s="149" t="str">
        <f t="shared" ca="1" si="57"/>
        <v/>
      </c>
      <c r="H237" s="149" t="str">
        <f t="shared" ca="1" si="58"/>
        <v/>
      </c>
      <c r="I237" s="93" t="str">
        <f t="shared" ca="1" si="56"/>
        <v/>
      </c>
      <c r="J237" s="91"/>
      <c r="K237" s="91"/>
      <c r="L237" s="91"/>
      <c r="M237" s="91"/>
      <c r="N237" s="91"/>
      <c r="O237" s="91"/>
      <c r="P237" s="91"/>
      <c r="Q237" s="91"/>
      <c r="R237" s="91"/>
      <c r="S237" s="91"/>
      <c r="T237" s="126"/>
      <c r="U237" s="126" t="str">
        <f t="shared" ca="1" si="46"/>
        <v>1.5</v>
      </c>
      <c r="V237" s="126">
        <f t="shared" ca="1" si="47"/>
        <v>3</v>
      </c>
      <c r="W237" s="126">
        <f t="shared" ca="1" si="48"/>
        <v>1</v>
      </c>
      <c r="X237" s="126">
        <f t="shared" ca="1" si="49"/>
        <v>9</v>
      </c>
    </row>
    <row r="238" spans="1:24" s="124" customFormat="1" ht="30" x14ac:dyDescent="0.25">
      <c r="A238" s="89">
        <v>232</v>
      </c>
      <c r="B238" s="90" t="str">
        <f t="shared" ca="1" si="42"/>
        <v>1.5.02c</v>
      </c>
      <c r="C238" s="91">
        <f t="shared" ca="1" si="43"/>
        <v>6</v>
      </c>
      <c r="D238" s="21"/>
      <c r="E238" s="220" t="str">
        <f t="shared" ca="1" si="44"/>
        <v>1.5.02c</v>
      </c>
      <c r="F238" s="98" t="str">
        <f t="shared" ca="1" si="45"/>
        <v>Basic cyber security incidents (eg minor crime, localised disruption and theft)?</v>
      </c>
      <c r="G238" s="149" t="str">
        <f t="shared" ca="1" si="57"/>
        <v/>
      </c>
      <c r="H238" s="149" t="str">
        <f t="shared" ca="1" si="58"/>
        <v/>
      </c>
      <c r="I238" s="93" t="str">
        <f t="shared" ca="1" si="56"/>
        <v/>
      </c>
      <c r="J238" s="91"/>
      <c r="K238" s="91"/>
      <c r="L238" s="91"/>
      <c r="M238" s="91"/>
      <c r="N238" s="91"/>
      <c r="O238" s="91"/>
      <c r="P238" s="91"/>
      <c r="Q238" s="91"/>
      <c r="R238" s="91"/>
      <c r="S238" s="91"/>
      <c r="T238" s="126"/>
      <c r="U238" s="126" t="str">
        <f t="shared" ca="1" si="46"/>
        <v>1.5</v>
      </c>
      <c r="V238" s="126">
        <f t="shared" ca="1" si="47"/>
        <v>3</v>
      </c>
      <c r="W238" s="126">
        <f t="shared" ca="1" si="48"/>
        <v>1</v>
      </c>
      <c r="X238" s="126">
        <f t="shared" ca="1" si="49"/>
        <v>9</v>
      </c>
    </row>
    <row r="239" spans="1:24" s="124" customFormat="1" ht="45" x14ac:dyDescent="0.25">
      <c r="A239" s="89">
        <v>233</v>
      </c>
      <c r="B239" s="90" t="str">
        <f t="shared" ca="1" si="42"/>
        <v>1.5.02d</v>
      </c>
      <c r="C239" s="91">
        <f t="shared" ca="1" si="43"/>
        <v>6</v>
      </c>
      <c r="D239" s="21"/>
      <c r="E239" s="220" t="str">
        <f t="shared" ca="1" si="44"/>
        <v>1.5.02d</v>
      </c>
      <c r="F239" s="98" t="str">
        <f t="shared" ca="1" si="45"/>
        <v>Sophisticated cyber security attacks (eg major organised crime, widespread disruption, critical damage to national infrastructure and even warfare)?</v>
      </c>
      <c r="G239" s="149" t="str">
        <f t="shared" ca="1" si="57"/>
        <v/>
      </c>
      <c r="H239" s="149" t="str">
        <f t="shared" ca="1" si="58"/>
        <v/>
      </c>
      <c r="I239" s="93" t="str">
        <f t="shared" ca="1" si="56"/>
        <v/>
      </c>
      <c r="J239" s="91"/>
      <c r="K239" s="91"/>
      <c r="L239" s="91"/>
      <c r="M239" s="91"/>
      <c r="N239" s="91"/>
      <c r="O239" s="91"/>
      <c r="P239" s="91"/>
      <c r="Q239" s="91"/>
      <c r="R239" s="91"/>
      <c r="S239" s="91"/>
      <c r="T239" s="126"/>
      <c r="U239" s="126" t="str">
        <f t="shared" ca="1" si="46"/>
        <v>1.5</v>
      </c>
      <c r="V239" s="126">
        <f t="shared" ca="1" si="47"/>
        <v>3</v>
      </c>
      <c r="W239" s="126">
        <f t="shared" ca="1" si="48"/>
        <v>1</v>
      </c>
      <c r="X239" s="126">
        <f t="shared" ca="1" si="49"/>
        <v>9</v>
      </c>
    </row>
    <row r="240" spans="1:24" s="124" customFormat="1" ht="30" x14ac:dyDescent="0.25">
      <c r="A240" s="89">
        <v>234</v>
      </c>
      <c r="B240" s="90" t="str">
        <f t="shared" ca="1" si="42"/>
        <v>1.5.02e</v>
      </c>
      <c r="C240" s="91">
        <f t="shared" ca="1" si="43"/>
        <v>6</v>
      </c>
      <c r="D240" s="21"/>
      <c r="E240" s="220" t="str">
        <f t="shared" ca="1" si="44"/>
        <v>1.5.02e</v>
      </c>
      <c r="F240" s="98" t="str">
        <f t="shared" ca="1" si="45"/>
        <v>Difference between a cyber security and a traditional IT or information security incident (if any)?</v>
      </c>
      <c r="G240" s="149" t="str">
        <f t="shared" ca="1" si="57"/>
        <v/>
      </c>
      <c r="H240" s="149" t="str">
        <f t="shared" ca="1" si="58"/>
        <v/>
      </c>
      <c r="I240" s="93" t="str">
        <f t="shared" ca="1" si="56"/>
        <v/>
      </c>
      <c r="J240" s="91"/>
      <c r="K240" s="91"/>
      <c r="L240" s="91"/>
      <c r="M240" s="91"/>
      <c r="N240" s="91"/>
      <c r="O240" s="91"/>
      <c r="P240" s="91"/>
      <c r="Q240" s="91"/>
      <c r="R240" s="91"/>
      <c r="S240" s="91"/>
      <c r="T240" s="126"/>
      <c r="U240" s="126" t="str">
        <f t="shared" ca="1" si="46"/>
        <v>1.5</v>
      </c>
      <c r="V240" s="126">
        <f t="shared" ca="1" si="47"/>
        <v>4</v>
      </c>
      <c r="W240" s="126">
        <f t="shared" ca="1" si="48"/>
        <v>1</v>
      </c>
      <c r="X240" s="126">
        <f t="shared" ca="1" si="49"/>
        <v>12</v>
      </c>
    </row>
    <row r="241" spans="1:24" s="124" customFormat="1" ht="30" x14ac:dyDescent="0.25">
      <c r="A241" s="89">
        <v>235</v>
      </c>
      <c r="B241" s="90" t="str">
        <f t="shared" ca="1" si="42"/>
        <v>1.5.03</v>
      </c>
      <c r="C241" s="91">
        <f t="shared" ca="1" si="43"/>
        <v>5</v>
      </c>
      <c r="D241" s="21"/>
      <c r="E241" s="220" t="str">
        <f t="shared" ca="1" si="44"/>
        <v>1.5.03</v>
      </c>
      <c r="F241" s="93" t="str">
        <f t="shared" ca="1" si="45"/>
        <v>Do you maintain an appropriate cyber security incident response capability?</v>
      </c>
      <c r="G241" s="149" t="str">
        <f t="shared" ca="1" si="57"/>
        <v/>
      </c>
      <c r="H241" s="149" t="str">
        <f t="shared" ca="1" si="58"/>
        <v/>
      </c>
      <c r="I241" s="93" t="str">
        <f t="shared" ca="1" si="56"/>
        <v/>
      </c>
      <c r="J241" s="91"/>
      <c r="K241" s="91"/>
      <c r="L241" s="91"/>
      <c r="M241" s="91"/>
      <c r="N241" s="91"/>
      <c r="O241" s="91"/>
      <c r="P241" s="91"/>
      <c r="Q241" s="91"/>
      <c r="R241" s="91"/>
      <c r="S241" s="91"/>
      <c r="T241" s="126"/>
      <c r="U241" s="126" t="str">
        <f t="shared" ca="1" si="46"/>
        <v>1.5</v>
      </c>
      <c r="V241" s="126">
        <f t="shared" ca="1" si="47"/>
        <v>2</v>
      </c>
      <c r="W241" s="126">
        <f t="shared" ca="1" si="48"/>
        <v>1</v>
      </c>
      <c r="X241" s="126">
        <f t="shared" ca="1" si="49"/>
        <v>6</v>
      </c>
    </row>
    <row r="242" spans="1:24" s="124" customFormat="1" ht="30" customHeight="1" x14ac:dyDescent="0.25">
      <c r="A242" s="89">
        <v>236</v>
      </c>
      <c r="B242" s="90" t="str">
        <f t="shared" ca="1" si="42"/>
        <v>1.5.04</v>
      </c>
      <c r="C242" s="91">
        <f t="shared" ca="1" si="43"/>
        <v>4</v>
      </c>
      <c r="D242" s="21"/>
      <c r="E242" s="220" t="str">
        <f t="shared" ca="1" si="44"/>
        <v>1.5.04</v>
      </c>
      <c r="F242" s="93" t="str">
        <f t="shared" ca="1" si="45"/>
        <v>Does your cyber security incident response capability include:</v>
      </c>
      <c r="G242" s="149"/>
      <c r="H242" s="149"/>
      <c r="I242" s="93" t="str">
        <f t="shared" ca="1" si="56"/>
        <v/>
      </c>
      <c r="J242" s="91"/>
      <c r="K242" s="91"/>
      <c r="L242" s="91"/>
      <c r="M242" s="91"/>
      <c r="N242" s="91"/>
      <c r="O242" s="91"/>
      <c r="P242" s="91"/>
      <c r="Q242" s="91"/>
      <c r="R242" s="91"/>
      <c r="S242" s="91"/>
      <c r="T242" s="126"/>
      <c r="U242" s="126" t="str">
        <f t="shared" ca="1" si="46"/>
        <v/>
      </c>
      <c r="V242" s="126" t="str">
        <f t="shared" ca="1" si="47"/>
        <v>N/A</v>
      </c>
      <c r="W242" s="126">
        <f t="shared" ca="1" si="48"/>
        <v>1</v>
      </c>
      <c r="X242" s="126" t="e">
        <f t="shared" ca="1" si="49"/>
        <v>#VALUE!</v>
      </c>
    </row>
    <row r="243" spans="1:24" s="124" customFormat="1" ht="30" x14ac:dyDescent="0.25">
      <c r="A243" s="89">
        <v>237</v>
      </c>
      <c r="B243" s="90" t="str">
        <f t="shared" ca="1" si="42"/>
        <v>1.5.04a</v>
      </c>
      <c r="C243" s="91">
        <f t="shared" ca="1" si="43"/>
        <v>6</v>
      </c>
      <c r="D243" s="21"/>
      <c r="E243" s="220" t="str">
        <f t="shared" ca="1" si="44"/>
        <v>1.5.04a</v>
      </c>
      <c r="F243" s="98" t="str">
        <f t="shared" ca="1" si="45"/>
        <v>Appointing a cyber security incident response team (internal and / or external) and determining what services they should provide?</v>
      </c>
      <c r="G243" s="149" t="str">
        <f t="shared" ref="G243:G248" ca="1" si="59">VLOOKUP(E243,Assessment_1_Reference_1,24,FALSE)</f>
        <v/>
      </c>
      <c r="H243" s="149" t="str">
        <f t="shared" ref="H243:H248" ca="1" si="60">VLOOKUP(E243,Assessment_1_Reference_1,5,FALSE)</f>
        <v/>
      </c>
      <c r="I243" s="93" t="str">
        <f t="shared" ca="1" si="56"/>
        <v/>
      </c>
      <c r="J243" s="91"/>
      <c r="K243" s="91"/>
      <c r="L243" s="91"/>
      <c r="M243" s="91"/>
      <c r="N243" s="91"/>
      <c r="O243" s="91"/>
      <c r="P243" s="91"/>
      <c r="Q243" s="91"/>
      <c r="R243" s="91"/>
      <c r="S243" s="91"/>
      <c r="T243" s="126"/>
      <c r="U243" s="126" t="str">
        <f t="shared" ca="1" si="46"/>
        <v>1.5</v>
      </c>
      <c r="V243" s="126">
        <f t="shared" ca="1" si="47"/>
        <v>2</v>
      </c>
      <c r="W243" s="126">
        <f t="shared" ca="1" si="48"/>
        <v>1</v>
      </c>
      <c r="X243" s="126">
        <f t="shared" ca="1" si="49"/>
        <v>6</v>
      </c>
    </row>
    <row r="244" spans="1:24" s="124" customFormat="1" ht="30" x14ac:dyDescent="0.25">
      <c r="A244" s="89">
        <v>238</v>
      </c>
      <c r="B244" s="90" t="str">
        <f t="shared" ca="1" si="42"/>
        <v>1.5.04b</v>
      </c>
      <c r="C244" s="91">
        <f t="shared" ca="1" si="43"/>
        <v>6</v>
      </c>
      <c r="D244" s="21"/>
      <c r="E244" s="220" t="str">
        <f t="shared" ca="1" si="44"/>
        <v>1.5.04b</v>
      </c>
      <c r="F244" s="98" t="str">
        <f t="shared" ca="1" si="45"/>
        <v>Raising awareness about the need for an effective cyber security response capability?</v>
      </c>
      <c r="G244" s="149" t="str">
        <f t="shared" ca="1" si="59"/>
        <v/>
      </c>
      <c r="H244" s="149" t="str">
        <f t="shared" ca="1" si="60"/>
        <v/>
      </c>
      <c r="I244" s="93" t="str">
        <f t="shared" ca="1" si="56"/>
        <v/>
      </c>
      <c r="J244" s="91"/>
      <c r="K244" s="91"/>
      <c r="L244" s="91"/>
      <c r="M244" s="91"/>
      <c r="N244" s="91"/>
      <c r="O244" s="91"/>
      <c r="P244" s="91"/>
      <c r="Q244" s="91"/>
      <c r="R244" s="91"/>
      <c r="S244" s="91"/>
      <c r="T244" s="126"/>
      <c r="U244" s="126" t="str">
        <f t="shared" ca="1" si="46"/>
        <v>1.5</v>
      </c>
      <c r="V244" s="126">
        <f t="shared" ca="1" si="47"/>
        <v>2</v>
      </c>
      <c r="W244" s="126">
        <f t="shared" ca="1" si="48"/>
        <v>1</v>
      </c>
      <c r="X244" s="126">
        <f t="shared" ca="1" si="49"/>
        <v>6</v>
      </c>
    </row>
    <row r="245" spans="1:24" s="124" customFormat="1" ht="60" x14ac:dyDescent="0.25">
      <c r="A245" s="89">
        <v>239</v>
      </c>
      <c r="B245" s="90" t="str">
        <f t="shared" ca="1" si="42"/>
        <v>1.5.04c</v>
      </c>
      <c r="C245" s="91">
        <f t="shared" ca="1" si="43"/>
        <v>6</v>
      </c>
      <c r="D245" s="21"/>
      <c r="E245" s="220" t="str">
        <f t="shared" ca="1" si="44"/>
        <v>1.5.04c</v>
      </c>
      <c r="F245" s="98" t="str">
        <f t="shared" ca="1" si="45"/>
        <v>Developing a consistent, repeatable cyber security incident response process or methodology for handling cyber security incidents (or suspected incidents) as they occur, so that the appropriate actions are taken?</v>
      </c>
      <c r="G245" s="149" t="str">
        <f t="shared" ca="1" si="59"/>
        <v/>
      </c>
      <c r="H245" s="149" t="str">
        <f t="shared" ca="1" si="60"/>
        <v/>
      </c>
      <c r="I245" s="93" t="str">
        <f t="shared" ca="1" si="56"/>
        <v/>
      </c>
      <c r="J245" s="91"/>
      <c r="K245" s="91"/>
      <c r="L245" s="91"/>
      <c r="M245" s="91"/>
      <c r="N245" s="91"/>
      <c r="O245" s="91"/>
      <c r="P245" s="91"/>
      <c r="Q245" s="91"/>
      <c r="R245" s="91"/>
      <c r="S245" s="91"/>
      <c r="T245" s="126"/>
      <c r="U245" s="126" t="str">
        <f t="shared" ca="1" si="46"/>
        <v>1.5</v>
      </c>
      <c r="V245" s="126">
        <f t="shared" ca="1" si="47"/>
        <v>3</v>
      </c>
      <c r="W245" s="126">
        <f t="shared" ca="1" si="48"/>
        <v>1</v>
      </c>
      <c r="X245" s="126">
        <f t="shared" ca="1" si="49"/>
        <v>9</v>
      </c>
    </row>
    <row r="246" spans="1:24" s="124" customFormat="1" ht="30" customHeight="1" x14ac:dyDescent="0.25">
      <c r="A246" s="89">
        <v>240</v>
      </c>
      <c r="B246" s="90" t="str">
        <f t="shared" ca="1" si="42"/>
        <v>1.5.04d</v>
      </c>
      <c r="C246" s="91">
        <f t="shared" ca="1" si="43"/>
        <v>6</v>
      </c>
      <c r="D246" s="21"/>
      <c r="E246" s="220" t="str">
        <f t="shared" ca="1" si="44"/>
        <v>1.5.04d</v>
      </c>
      <c r="F246" s="98" t="str">
        <f t="shared" ca="1" si="45"/>
        <v>Making effective use of relevant technologies?</v>
      </c>
      <c r="G246" s="149" t="str">
        <f t="shared" ca="1" si="59"/>
        <v/>
      </c>
      <c r="H246" s="149" t="str">
        <f t="shared" ca="1" si="60"/>
        <v/>
      </c>
      <c r="I246" s="93" t="str">
        <f t="shared" ca="1" si="56"/>
        <v/>
      </c>
      <c r="J246" s="91"/>
      <c r="K246" s="91"/>
      <c r="L246" s="91"/>
      <c r="M246" s="91"/>
      <c r="N246" s="91"/>
      <c r="O246" s="91"/>
      <c r="P246" s="91"/>
      <c r="Q246" s="91"/>
      <c r="R246" s="91"/>
      <c r="S246" s="91"/>
      <c r="T246" s="126"/>
      <c r="U246" s="126" t="str">
        <f t="shared" ca="1" si="46"/>
        <v>1.5</v>
      </c>
      <c r="V246" s="126">
        <f t="shared" ca="1" si="47"/>
        <v>3</v>
      </c>
      <c r="W246" s="126">
        <f t="shared" ca="1" si="48"/>
        <v>1</v>
      </c>
      <c r="X246" s="126">
        <f t="shared" ca="1" si="49"/>
        <v>9</v>
      </c>
    </row>
    <row r="247" spans="1:24" s="124" customFormat="1" ht="30" x14ac:dyDescent="0.25">
      <c r="A247" s="89">
        <v>241</v>
      </c>
      <c r="B247" s="90" t="str">
        <f t="shared" ca="1" si="42"/>
        <v>1.5.04e</v>
      </c>
      <c r="C247" s="91">
        <f t="shared" ca="1" si="43"/>
        <v>6</v>
      </c>
      <c r="D247" s="21"/>
      <c r="E247" s="220" t="str">
        <f t="shared" ca="1" si="44"/>
        <v>1.5.04e</v>
      </c>
      <c r="F247" s="98" t="str">
        <f t="shared" ca="1" si="45"/>
        <v>Ensuring that cyber security incidents are properly followed up once they have been responded to effectively?</v>
      </c>
      <c r="G247" s="149" t="str">
        <f t="shared" ca="1" si="59"/>
        <v/>
      </c>
      <c r="H247" s="149" t="str">
        <f t="shared" ca="1" si="60"/>
        <v/>
      </c>
      <c r="I247" s="93" t="str">
        <f t="shared" ca="1" si="56"/>
        <v/>
      </c>
      <c r="J247" s="91"/>
      <c r="K247" s="91"/>
      <c r="L247" s="91"/>
      <c r="M247" s="91"/>
      <c r="N247" s="91"/>
      <c r="O247" s="91"/>
      <c r="P247" s="91"/>
      <c r="Q247" s="91"/>
      <c r="R247" s="91"/>
      <c r="S247" s="91"/>
      <c r="T247" s="126"/>
      <c r="U247" s="126" t="str">
        <f t="shared" ca="1" si="46"/>
        <v>1.5</v>
      </c>
      <c r="V247" s="126">
        <f t="shared" ca="1" si="47"/>
        <v>3</v>
      </c>
      <c r="W247" s="126">
        <f t="shared" ca="1" si="48"/>
        <v>1</v>
      </c>
      <c r="X247" s="126">
        <f t="shared" ca="1" si="49"/>
        <v>9</v>
      </c>
    </row>
    <row r="248" spans="1:24" s="124" customFormat="1" ht="30" x14ac:dyDescent="0.25">
      <c r="A248" s="89">
        <v>242</v>
      </c>
      <c r="B248" s="90" t="str">
        <f t="shared" ca="1" si="42"/>
        <v>1.5.05</v>
      </c>
      <c r="C248" s="91">
        <f t="shared" ca="1" si="43"/>
        <v>5</v>
      </c>
      <c r="D248" s="21"/>
      <c r="E248" s="220" t="str">
        <f t="shared" ca="1" si="44"/>
        <v>1.5.05</v>
      </c>
      <c r="F248" s="93" t="str">
        <f t="shared" ca="1" si="45"/>
        <v>Have you obtained senior management commitment for your cyber security incident response capability?</v>
      </c>
      <c r="G248" s="149" t="str">
        <f t="shared" ca="1" si="59"/>
        <v/>
      </c>
      <c r="H248" s="149" t="str">
        <f t="shared" ca="1" si="60"/>
        <v/>
      </c>
      <c r="I248" s="93" t="str">
        <f t="shared" ca="1" si="56"/>
        <v/>
      </c>
      <c r="J248" s="91"/>
      <c r="K248" s="91"/>
      <c r="L248" s="91"/>
      <c r="M248" s="91"/>
      <c r="N248" s="91"/>
      <c r="O248" s="91"/>
      <c r="P248" s="91"/>
      <c r="Q248" s="91"/>
      <c r="R248" s="91"/>
      <c r="S248" s="91"/>
      <c r="T248" s="126"/>
      <c r="U248" s="126" t="str">
        <f t="shared" ca="1" si="46"/>
        <v>1.5</v>
      </c>
      <c r="V248" s="126">
        <f t="shared" ca="1" si="47"/>
        <v>4</v>
      </c>
      <c r="W248" s="126">
        <f t="shared" ca="1" si="48"/>
        <v>1</v>
      </c>
      <c r="X248" s="126">
        <f t="shared" ca="1" si="49"/>
        <v>12</v>
      </c>
    </row>
    <row r="249" spans="1:24" s="124" customFormat="1" ht="30" customHeight="1" x14ac:dyDescent="0.25">
      <c r="A249" s="89">
        <v>243</v>
      </c>
      <c r="B249" s="90" t="str">
        <f t="shared" ca="1" si="42"/>
        <v>1.5.06</v>
      </c>
      <c r="C249" s="91">
        <f t="shared" ca="1" si="43"/>
        <v>4</v>
      </c>
      <c r="D249" s="21"/>
      <c r="E249" s="220" t="str">
        <f t="shared" ca="1" si="44"/>
        <v>1.5.06</v>
      </c>
      <c r="F249" s="93" t="str">
        <f t="shared" ca="1" si="45"/>
        <v>Does senior management commitment include:</v>
      </c>
      <c r="G249" s="149"/>
      <c r="H249" s="149"/>
      <c r="I249" s="93" t="str">
        <f t="shared" ca="1" si="56"/>
        <v/>
      </c>
      <c r="J249" s="91"/>
      <c r="K249" s="91"/>
      <c r="L249" s="91"/>
      <c r="M249" s="91"/>
      <c r="N249" s="91"/>
      <c r="O249" s="91"/>
      <c r="P249" s="91"/>
      <c r="Q249" s="91"/>
      <c r="R249" s="91"/>
      <c r="S249" s="91"/>
      <c r="T249" s="126"/>
      <c r="U249" s="126" t="str">
        <f t="shared" ca="1" si="46"/>
        <v/>
      </c>
      <c r="V249" s="126" t="str">
        <f t="shared" ca="1" si="47"/>
        <v>N/A</v>
      </c>
      <c r="W249" s="126">
        <f t="shared" ca="1" si="48"/>
        <v>1</v>
      </c>
      <c r="X249" s="126" t="e">
        <f t="shared" ca="1" si="49"/>
        <v>#VALUE!</v>
      </c>
    </row>
    <row r="250" spans="1:24" s="124" customFormat="1" ht="30" x14ac:dyDescent="0.25">
      <c r="A250" s="89">
        <v>244</v>
      </c>
      <c r="B250" s="90" t="str">
        <f t="shared" ca="1" si="42"/>
        <v>1.5.06a</v>
      </c>
      <c r="C250" s="91">
        <f t="shared" ca="1" si="43"/>
        <v>6</v>
      </c>
      <c r="D250" s="21"/>
      <c r="E250" s="220" t="str">
        <f t="shared" ca="1" si="44"/>
        <v>1.5.06a</v>
      </c>
      <c r="F250" s="98" t="str">
        <f t="shared" ca="1" si="45"/>
        <v>Providing sufficient funding and resources to deal with cyber security incidents effectively?</v>
      </c>
      <c r="G250" s="149" t="str">
        <f ca="1">VLOOKUP(E250,Assessment_1_Reference_1,24,FALSE)</f>
        <v/>
      </c>
      <c r="H250" s="149" t="str">
        <f ca="1">VLOOKUP(E250,Assessment_1_Reference_1,5,FALSE)</f>
        <v/>
      </c>
      <c r="I250" s="93" t="str">
        <f t="shared" ca="1" si="56"/>
        <v/>
      </c>
      <c r="J250" s="91"/>
      <c r="K250" s="91"/>
      <c r="L250" s="91"/>
      <c r="M250" s="91"/>
      <c r="N250" s="91"/>
      <c r="O250" s="91"/>
      <c r="P250" s="91"/>
      <c r="Q250" s="91"/>
      <c r="R250" s="91"/>
      <c r="S250" s="91"/>
      <c r="T250" s="126"/>
      <c r="U250" s="126" t="str">
        <f t="shared" ca="1" si="46"/>
        <v>1.5</v>
      </c>
      <c r="V250" s="126">
        <f t="shared" ca="1" si="47"/>
        <v>5</v>
      </c>
      <c r="W250" s="126">
        <f t="shared" ca="1" si="48"/>
        <v>1</v>
      </c>
      <c r="X250" s="126">
        <f t="shared" ca="1" si="49"/>
        <v>15</v>
      </c>
    </row>
    <row r="251" spans="1:24" s="124" customFormat="1" ht="45" x14ac:dyDescent="0.25">
      <c r="A251" s="89">
        <v>245</v>
      </c>
      <c r="B251" s="90" t="str">
        <f t="shared" ca="1" si="42"/>
        <v>1.5.06b</v>
      </c>
      <c r="C251" s="91">
        <f t="shared" ca="1" si="43"/>
        <v>6</v>
      </c>
      <c r="D251" s="21"/>
      <c r="E251" s="220" t="str">
        <f t="shared" ca="1" si="44"/>
        <v>1.5.06b</v>
      </c>
      <c r="F251" s="98" t="str">
        <f t="shared" ca="1" si="45"/>
        <v>Determining whether to establish a specialised cyber security incident response capability or integrate cyber security incidents into existing incident management systems?</v>
      </c>
      <c r="G251" s="149" t="str">
        <f ca="1">VLOOKUP(E251,Assessment_1_Reference_1,24,FALSE)</f>
        <v/>
      </c>
      <c r="H251" s="149" t="str">
        <f ca="1">VLOOKUP(E251,Assessment_1_Reference_1,5,FALSE)</f>
        <v/>
      </c>
      <c r="I251" s="93" t="str">
        <f t="shared" ca="1" si="56"/>
        <v/>
      </c>
      <c r="J251" s="91"/>
      <c r="K251" s="91"/>
      <c r="L251" s="91"/>
      <c r="M251" s="91"/>
      <c r="N251" s="91"/>
      <c r="O251" s="91"/>
      <c r="P251" s="91"/>
      <c r="Q251" s="91"/>
      <c r="R251" s="91"/>
      <c r="S251" s="91"/>
      <c r="T251" s="126"/>
      <c r="U251" s="126" t="str">
        <f t="shared" ca="1" si="46"/>
        <v>1.5</v>
      </c>
      <c r="V251" s="126">
        <f t="shared" ca="1" si="47"/>
        <v>5</v>
      </c>
      <c r="W251" s="126">
        <f t="shared" ca="1" si="48"/>
        <v>1</v>
      </c>
      <c r="X251" s="126">
        <f t="shared" ca="1" si="49"/>
        <v>15</v>
      </c>
    </row>
    <row r="252" spans="1:24" s="124" customFormat="1" ht="30" x14ac:dyDescent="0.25">
      <c r="A252" s="89">
        <v>246</v>
      </c>
      <c r="B252" s="90" t="str">
        <f t="shared" ca="1" si="42"/>
        <v>1.5.06c</v>
      </c>
      <c r="C252" s="91">
        <f t="shared" ca="1" si="43"/>
        <v>6</v>
      </c>
      <c r="D252" s="21"/>
      <c r="E252" s="220" t="str">
        <f t="shared" ca="1" si="44"/>
        <v>1.5.06c</v>
      </c>
      <c r="F252" s="98" t="str">
        <f t="shared" ca="1" si="45"/>
        <v>Finding appropriate external sources and levels of guidance to help you prepare for a cyber security incident</v>
      </c>
      <c r="G252" s="149" t="str">
        <f ca="1">VLOOKUP(E252,Assessment_1_Reference_1,24,FALSE)</f>
        <v/>
      </c>
      <c r="H252" s="149" t="str">
        <f ca="1">VLOOKUP(E252,Assessment_1_Reference_1,5,FALSE)</f>
        <v/>
      </c>
      <c r="I252" s="93" t="str">
        <f t="shared" ca="1" si="56"/>
        <v/>
      </c>
      <c r="J252" s="91"/>
      <c r="K252" s="91"/>
      <c r="L252" s="91"/>
      <c r="M252" s="91"/>
      <c r="N252" s="91"/>
      <c r="O252" s="91"/>
      <c r="P252" s="91"/>
      <c r="Q252" s="91"/>
      <c r="R252" s="91"/>
      <c r="S252" s="91"/>
      <c r="T252" s="126"/>
      <c r="U252" s="126" t="str">
        <f t="shared" ca="1" si="46"/>
        <v>1.5</v>
      </c>
      <c r="V252" s="126">
        <f t="shared" ca="1" si="47"/>
        <v>5</v>
      </c>
      <c r="W252" s="126">
        <f t="shared" ca="1" si="48"/>
        <v>1</v>
      </c>
      <c r="X252" s="126">
        <f t="shared" ca="1" si="49"/>
        <v>15</v>
      </c>
    </row>
    <row r="253" spans="1:24" s="124" customFormat="1" ht="30" x14ac:dyDescent="0.25">
      <c r="A253" s="89">
        <v>247</v>
      </c>
      <c r="B253" s="90" t="str">
        <f t="shared" ca="1" si="42"/>
        <v>1.5.07</v>
      </c>
      <c r="C253" s="91">
        <f t="shared" ca="1" si="43"/>
        <v>5</v>
      </c>
      <c r="D253" s="21"/>
      <c r="E253" s="220" t="str">
        <f t="shared" ca="1" si="44"/>
        <v>1.5.07</v>
      </c>
      <c r="F253" s="93" t="str">
        <f t="shared" ca="1" si="45"/>
        <v>Do you know your state of readiness to be able to respond to a cyber security incident in a fast, effective manner?</v>
      </c>
      <c r="G253" s="149" t="str">
        <f ca="1">VLOOKUP(E253,Assessment_1_Reference_1,24,FALSE)</f>
        <v/>
      </c>
      <c r="H253" s="149" t="str">
        <f ca="1">VLOOKUP(E253,Assessment_1_Reference_1,5,FALSE)</f>
        <v/>
      </c>
      <c r="I253" s="93" t="str">
        <f t="shared" ca="1" si="56"/>
        <v/>
      </c>
      <c r="J253" s="91"/>
      <c r="K253" s="91"/>
      <c r="L253" s="91"/>
      <c r="M253" s="91"/>
      <c r="N253" s="91"/>
      <c r="O253" s="91"/>
      <c r="P253" s="91"/>
      <c r="Q253" s="91"/>
      <c r="R253" s="91"/>
      <c r="S253" s="91"/>
      <c r="T253" s="126"/>
      <c r="U253" s="126" t="str">
        <f t="shared" ca="1" si="46"/>
        <v>1.5</v>
      </c>
      <c r="V253" s="126">
        <f t="shared" ca="1" si="47"/>
        <v>4</v>
      </c>
      <c r="W253" s="126">
        <f t="shared" ca="1" si="48"/>
        <v>1</v>
      </c>
      <c r="X253" s="126">
        <f t="shared" ca="1" si="49"/>
        <v>12</v>
      </c>
    </row>
    <row r="254" spans="1:24" s="124" customFormat="1" ht="30" x14ac:dyDescent="0.25">
      <c r="A254" s="89">
        <v>248</v>
      </c>
      <c r="B254" s="90" t="str">
        <f t="shared" ca="1" si="42"/>
        <v>1.5.08</v>
      </c>
      <c r="C254" s="91">
        <f t="shared" ca="1" si="43"/>
        <v>5</v>
      </c>
      <c r="D254" s="21"/>
      <c r="E254" s="220" t="str">
        <f t="shared" ca="1" si="44"/>
        <v>1.5.08</v>
      </c>
      <c r="F254" s="93" t="str">
        <f t="shared" ca="1" si="45"/>
        <v>Do you determine the requirements you have for your cyber security incident response capability?</v>
      </c>
      <c r="G254" s="149" t="str">
        <f ca="1">VLOOKUP(E254,Assessment_1_Reference_1,24,FALSE)</f>
        <v/>
      </c>
      <c r="H254" s="149" t="str">
        <f ca="1">VLOOKUP(E254,Assessment_1_Reference_1,5,FALSE)</f>
        <v/>
      </c>
      <c r="I254" s="93" t="str">
        <f t="shared" ca="1" si="56"/>
        <v/>
      </c>
      <c r="J254" s="91"/>
      <c r="K254" s="91"/>
      <c r="L254" s="91"/>
      <c r="M254" s="91"/>
      <c r="N254" s="91"/>
      <c r="O254" s="91"/>
      <c r="P254" s="91"/>
      <c r="Q254" s="91"/>
      <c r="R254" s="91"/>
      <c r="S254" s="91"/>
      <c r="T254" s="126"/>
      <c r="U254" s="126" t="str">
        <f t="shared" ca="1" si="46"/>
        <v>1.5</v>
      </c>
      <c r="V254" s="126">
        <f t="shared" ca="1" si="47"/>
        <v>3</v>
      </c>
      <c r="W254" s="126">
        <f t="shared" ca="1" si="48"/>
        <v>1</v>
      </c>
      <c r="X254" s="126">
        <f t="shared" ca="1" si="49"/>
        <v>9</v>
      </c>
    </row>
    <row r="255" spans="1:24" s="124" customFormat="1" ht="30" customHeight="1" x14ac:dyDescent="0.25">
      <c r="A255" s="89">
        <v>249</v>
      </c>
      <c r="B255" s="90" t="str">
        <f t="shared" ca="1" si="42"/>
        <v>1.5.09</v>
      </c>
      <c r="C255" s="91">
        <f t="shared" ca="1" si="43"/>
        <v>4</v>
      </c>
      <c r="D255" s="21"/>
      <c r="E255" s="220" t="str">
        <f t="shared" ca="1" si="44"/>
        <v>1.5.09</v>
      </c>
      <c r="F255" s="93" t="str">
        <f t="shared" ca="1" si="45"/>
        <v>Do you measure the level of maturity of your cyber security incident response capability in terms of:</v>
      </c>
      <c r="G255" s="149"/>
      <c r="H255" s="149"/>
      <c r="I255" s="93" t="str">
        <f t="shared" ca="1" si="56"/>
        <v/>
      </c>
      <c r="J255" s="91"/>
      <c r="K255" s="91"/>
      <c r="L255" s="91"/>
      <c r="M255" s="91"/>
      <c r="N255" s="91"/>
      <c r="O255" s="91"/>
      <c r="P255" s="91"/>
      <c r="Q255" s="91"/>
      <c r="R255" s="91"/>
      <c r="S255" s="91"/>
      <c r="T255" s="126"/>
      <c r="U255" s="126" t="str">
        <f t="shared" ca="1" si="46"/>
        <v/>
      </c>
      <c r="V255" s="126" t="str">
        <f t="shared" ca="1" si="47"/>
        <v>N/A</v>
      </c>
      <c r="W255" s="126">
        <f t="shared" ca="1" si="48"/>
        <v>1</v>
      </c>
      <c r="X255" s="126" t="e">
        <f t="shared" ca="1" si="49"/>
        <v>#VALUE!</v>
      </c>
    </row>
    <row r="256" spans="1:24" s="124" customFormat="1" ht="30" x14ac:dyDescent="0.25">
      <c r="A256" s="89">
        <v>250</v>
      </c>
      <c r="B256" s="90" t="str">
        <f t="shared" ca="1" si="42"/>
        <v>1.5.09a</v>
      </c>
      <c r="C256" s="91">
        <f t="shared" ca="1" si="43"/>
        <v>6</v>
      </c>
      <c r="D256" s="21"/>
      <c r="E256" s="220" t="str">
        <f t="shared" ca="1" si="44"/>
        <v>1.5.09a</v>
      </c>
      <c r="F256" s="98" t="str">
        <f t="shared" ca="1" si="45"/>
        <v>People (eg an incident response team or individual, technical experts, fast access to decision-makers, representation from key suppliers)?</v>
      </c>
      <c r="G256" s="149" t="str">
        <f t="shared" ref="G256:G261" ca="1" si="61">VLOOKUP(E256,Assessment_1_Reference_1,24,FALSE)</f>
        <v/>
      </c>
      <c r="H256" s="149" t="str">
        <f t="shared" ref="H256:H261" ca="1" si="62">VLOOKUP(E256,Assessment_1_Reference_1,5,FALSE)</f>
        <v/>
      </c>
      <c r="I256" s="93" t="str">
        <f t="shared" ca="1" si="56"/>
        <v/>
      </c>
      <c r="J256" s="91"/>
      <c r="K256" s="91"/>
      <c r="L256" s="91"/>
      <c r="M256" s="91"/>
      <c r="N256" s="91"/>
      <c r="O256" s="91"/>
      <c r="P256" s="91"/>
      <c r="Q256" s="91"/>
      <c r="R256" s="91"/>
      <c r="S256" s="91"/>
      <c r="T256" s="126"/>
      <c r="U256" s="126" t="str">
        <f t="shared" ca="1" si="46"/>
        <v>1.5</v>
      </c>
      <c r="V256" s="126">
        <f t="shared" ca="1" si="47"/>
        <v>4</v>
      </c>
      <c r="W256" s="126">
        <f t="shared" ca="1" si="48"/>
        <v>1</v>
      </c>
      <c r="X256" s="126">
        <f t="shared" ca="1" si="49"/>
        <v>12</v>
      </c>
    </row>
    <row r="257" spans="1:24" s="124" customFormat="1" ht="45" x14ac:dyDescent="0.25">
      <c r="A257" s="89">
        <v>251</v>
      </c>
      <c r="B257" s="90" t="str">
        <f t="shared" ca="1" si="42"/>
        <v>1.5.09b</v>
      </c>
      <c r="C257" s="91">
        <f t="shared" ca="1" si="43"/>
        <v>6</v>
      </c>
      <c r="D257" s="21"/>
      <c r="E257" s="220" t="str">
        <f t="shared" ca="1" si="44"/>
        <v>1.5.09b</v>
      </c>
      <c r="F257" s="98" t="str">
        <f t="shared" ca="1" si="45"/>
        <v>Process (eg knowing what to do, how to do it and when to do it – when detecting, containing, eradicating or recovering from a cyber security incident)?</v>
      </c>
      <c r="G257" s="149" t="str">
        <f t="shared" ca="1" si="61"/>
        <v/>
      </c>
      <c r="H257" s="149" t="str">
        <f t="shared" ca="1" si="62"/>
        <v/>
      </c>
      <c r="I257" s="93" t="str">
        <f t="shared" ca="1" si="56"/>
        <v/>
      </c>
      <c r="J257" s="91"/>
      <c r="K257" s="91"/>
      <c r="L257" s="91"/>
      <c r="M257" s="91"/>
      <c r="N257" s="91"/>
      <c r="O257" s="91"/>
      <c r="P257" s="91"/>
      <c r="Q257" s="91"/>
      <c r="R257" s="91"/>
      <c r="S257" s="91"/>
      <c r="T257" s="126"/>
      <c r="U257" s="126" t="str">
        <f t="shared" ca="1" si="46"/>
        <v>1.5</v>
      </c>
      <c r="V257" s="126">
        <f t="shared" ca="1" si="47"/>
        <v>4</v>
      </c>
      <c r="W257" s="126">
        <f t="shared" ca="1" si="48"/>
        <v>1</v>
      </c>
      <c r="X257" s="126">
        <f t="shared" ca="1" si="49"/>
        <v>12</v>
      </c>
    </row>
    <row r="258" spans="1:24" s="124" customFormat="1" ht="30" x14ac:dyDescent="0.25">
      <c r="A258" s="89">
        <v>252</v>
      </c>
      <c r="B258" s="90" t="str">
        <f t="shared" ca="1" si="42"/>
        <v>1.5.09c</v>
      </c>
      <c r="C258" s="91">
        <f t="shared" ca="1" si="43"/>
        <v>6</v>
      </c>
      <c r="D258" s="21"/>
      <c r="E258" s="220" t="str">
        <f t="shared" ca="1" si="44"/>
        <v>1.5.09c</v>
      </c>
      <c r="F258" s="98" t="str">
        <f t="shared" ca="1" si="45"/>
        <v>Technology (eg knowing their network topology, providing the right event logs)?</v>
      </c>
      <c r="G258" s="149" t="str">
        <f t="shared" ca="1" si="61"/>
        <v/>
      </c>
      <c r="H258" s="149" t="str">
        <f t="shared" ca="1" si="62"/>
        <v/>
      </c>
      <c r="I258" s="93" t="str">
        <f t="shared" ca="1" si="56"/>
        <v/>
      </c>
      <c r="J258" s="91"/>
      <c r="K258" s="91"/>
      <c r="L258" s="91"/>
      <c r="M258" s="91"/>
      <c r="N258" s="91"/>
      <c r="O258" s="91"/>
      <c r="P258" s="91"/>
      <c r="Q258" s="91"/>
      <c r="R258" s="91"/>
      <c r="S258" s="91"/>
      <c r="T258" s="126"/>
      <c r="U258" s="126" t="str">
        <f t="shared" ca="1" si="46"/>
        <v>1.5</v>
      </c>
      <c r="V258" s="126">
        <f t="shared" ca="1" si="47"/>
        <v>4</v>
      </c>
      <c r="W258" s="126">
        <f t="shared" ca="1" si="48"/>
        <v>1</v>
      </c>
      <c r="X258" s="126">
        <f t="shared" ca="1" si="49"/>
        <v>12</v>
      </c>
    </row>
    <row r="259" spans="1:24" s="124" customFormat="1" ht="60" x14ac:dyDescent="0.25">
      <c r="A259" s="89">
        <v>253</v>
      </c>
      <c r="B259" s="90" t="str">
        <f t="shared" ca="1" si="42"/>
        <v>1.5.09d</v>
      </c>
      <c r="C259" s="91">
        <f t="shared" ca="1" si="43"/>
        <v>6</v>
      </c>
      <c r="D259" s="21"/>
      <c r="E259" s="220" t="str">
        <f t="shared" ca="1" si="44"/>
        <v>1.5.09d</v>
      </c>
      <c r="F259" s="98" t="str">
        <f t="shared" ca="1" si="45"/>
        <v>Information (eg having information close to hand about business operations and priorities; critical assets; and key dependencies, such as on third parties, important locations or where relevant information resides)?</v>
      </c>
      <c r="G259" s="149" t="str">
        <f t="shared" ca="1" si="61"/>
        <v/>
      </c>
      <c r="H259" s="149" t="str">
        <f t="shared" ca="1" si="62"/>
        <v/>
      </c>
      <c r="I259" s="93" t="str">
        <f t="shared" ca="1" si="56"/>
        <v/>
      </c>
      <c r="J259" s="91"/>
      <c r="K259" s="91"/>
      <c r="L259" s="91"/>
      <c r="M259" s="91"/>
      <c r="N259" s="91"/>
      <c r="O259" s="91"/>
      <c r="P259" s="91"/>
      <c r="Q259" s="91"/>
      <c r="R259" s="91"/>
      <c r="S259" s="91"/>
      <c r="T259" s="126"/>
      <c r="U259" s="126" t="str">
        <f t="shared" ca="1" si="46"/>
        <v>1.5</v>
      </c>
      <c r="V259" s="126">
        <f t="shared" ca="1" si="47"/>
        <v>4</v>
      </c>
      <c r="W259" s="126">
        <f t="shared" ca="1" si="48"/>
        <v>1</v>
      </c>
      <c r="X259" s="126">
        <f t="shared" ca="1" si="49"/>
        <v>12</v>
      </c>
    </row>
    <row r="260" spans="1:24" s="124" customFormat="1" ht="30" customHeight="1" x14ac:dyDescent="0.25">
      <c r="A260" s="89">
        <v>254</v>
      </c>
      <c r="B260" s="90" t="str">
        <f t="shared" ca="1" si="42"/>
        <v>1.5.09e</v>
      </c>
      <c r="C260" s="91">
        <f t="shared" ca="1" si="43"/>
        <v>6</v>
      </c>
      <c r="D260" s="21"/>
      <c r="E260" s="220" t="str">
        <f t="shared" ca="1" si="44"/>
        <v>1.5.09e</v>
      </c>
      <c r="F260" s="98" t="str">
        <f t="shared" ca="1" si="45"/>
        <v>Preparedness, response and follow up activities?</v>
      </c>
      <c r="G260" s="149" t="str">
        <f t="shared" ca="1" si="61"/>
        <v/>
      </c>
      <c r="H260" s="149" t="str">
        <f t="shared" ca="1" si="62"/>
        <v/>
      </c>
      <c r="I260" s="93" t="str">
        <f t="shared" ca="1" si="56"/>
        <v/>
      </c>
      <c r="J260" s="91"/>
      <c r="K260" s="91"/>
      <c r="L260" s="91"/>
      <c r="M260" s="91"/>
      <c r="N260" s="91"/>
      <c r="O260" s="91"/>
      <c r="P260" s="91"/>
      <c r="Q260" s="91"/>
      <c r="R260" s="91"/>
      <c r="S260" s="91"/>
      <c r="T260" s="126"/>
      <c r="U260" s="126" t="str">
        <f t="shared" ca="1" si="46"/>
        <v>1.5</v>
      </c>
      <c r="V260" s="126">
        <f t="shared" ca="1" si="47"/>
        <v>4</v>
      </c>
      <c r="W260" s="126">
        <f t="shared" ca="1" si="48"/>
        <v>1</v>
      </c>
      <c r="X260" s="126">
        <f t="shared" ca="1" si="49"/>
        <v>12</v>
      </c>
    </row>
    <row r="261" spans="1:24" s="124" customFormat="1" ht="30" x14ac:dyDescent="0.25">
      <c r="A261" s="89">
        <v>255</v>
      </c>
      <c r="B261" s="90" t="str">
        <f t="shared" ca="1" si="42"/>
        <v>1.5.09f</v>
      </c>
      <c r="C261" s="91">
        <f t="shared" ca="1" si="43"/>
        <v>6</v>
      </c>
      <c r="D261" s="21"/>
      <c r="E261" s="220" t="str">
        <f t="shared" ca="1" si="44"/>
        <v>1.5.09f</v>
      </c>
      <c r="F261" s="98" t="str">
        <f t="shared" ca="1" si="45"/>
        <v>Ability to adopt a systematic, structured approach to cyber security incident response?</v>
      </c>
      <c r="G261" s="149" t="str">
        <f t="shared" ca="1" si="61"/>
        <v/>
      </c>
      <c r="H261" s="149" t="str">
        <f t="shared" ca="1" si="62"/>
        <v/>
      </c>
      <c r="I261" s="93" t="str">
        <f t="shared" ca="1" si="56"/>
        <v/>
      </c>
      <c r="J261" s="91"/>
      <c r="K261" s="91"/>
      <c r="L261" s="91"/>
      <c r="M261" s="91"/>
      <c r="N261" s="91"/>
      <c r="O261" s="91"/>
      <c r="P261" s="91"/>
      <c r="Q261" s="91"/>
      <c r="R261" s="91"/>
      <c r="S261" s="91"/>
      <c r="T261" s="126"/>
      <c r="U261" s="126" t="str">
        <f t="shared" ca="1" si="46"/>
        <v>1.5</v>
      </c>
      <c r="V261" s="126">
        <f t="shared" ca="1" si="47"/>
        <v>4</v>
      </c>
      <c r="W261" s="126">
        <f t="shared" ca="1" si="48"/>
        <v>1</v>
      </c>
      <c r="X261" s="126">
        <f t="shared" ca="1" si="49"/>
        <v>12</v>
      </c>
    </row>
    <row r="262" spans="1:24" s="124" customFormat="1" ht="30" customHeight="1" x14ac:dyDescent="0.25">
      <c r="A262" s="89">
        <v>256</v>
      </c>
      <c r="B262" s="90" t="str">
        <f t="shared" ca="1" si="42"/>
        <v>1.5.10</v>
      </c>
      <c r="C262" s="91">
        <f t="shared" ca="1" si="43"/>
        <v>4</v>
      </c>
      <c r="D262" s="21"/>
      <c r="E262" s="220" t="str">
        <f t="shared" ca="1" si="44"/>
        <v>1.5.10</v>
      </c>
      <c r="F262" s="93" t="str">
        <f t="shared" ca="1" si="45"/>
        <v>Do you compare the maturity of your cyber security incident response capability:</v>
      </c>
      <c r="G262" s="149"/>
      <c r="H262" s="149"/>
      <c r="I262" s="93" t="str">
        <f t="shared" ca="1" si="56"/>
        <v/>
      </c>
      <c r="J262" s="91"/>
      <c r="K262" s="91"/>
      <c r="L262" s="91"/>
      <c r="M262" s="91"/>
      <c r="N262" s="91"/>
      <c r="O262" s="91"/>
      <c r="P262" s="91"/>
      <c r="Q262" s="91"/>
      <c r="R262" s="91"/>
      <c r="S262" s="91"/>
      <c r="T262" s="126"/>
      <c r="U262" s="126" t="str">
        <f t="shared" ca="1" si="46"/>
        <v/>
      </c>
      <c r="V262" s="126" t="str">
        <f t="shared" ca="1" si="47"/>
        <v>N/A</v>
      </c>
      <c r="W262" s="126">
        <f t="shared" ca="1" si="48"/>
        <v>1</v>
      </c>
      <c r="X262" s="126" t="e">
        <f t="shared" ca="1" si="49"/>
        <v>#VALUE!</v>
      </c>
    </row>
    <row r="263" spans="1:24" s="124" customFormat="1" ht="30" customHeight="1" x14ac:dyDescent="0.25">
      <c r="A263" s="89">
        <v>257</v>
      </c>
      <c r="B263" s="90" t="str">
        <f t="shared" ca="1" si="42"/>
        <v>1.5.10a</v>
      </c>
      <c r="C263" s="91">
        <f t="shared" ca="1" si="43"/>
        <v>6</v>
      </c>
      <c r="D263" s="21"/>
      <c r="E263" s="220" t="str">
        <f t="shared" ca="1" si="44"/>
        <v>1.5.10a</v>
      </c>
      <c r="F263" s="98" t="str">
        <f t="shared" ca="1" si="45"/>
        <v>To your requirements for such a capability?</v>
      </c>
      <c r="G263" s="149" t="str">
        <f ca="1">VLOOKUP(E263,Assessment_1_Reference_1,24,FALSE)</f>
        <v/>
      </c>
      <c r="H263" s="149" t="str">
        <f ca="1">VLOOKUP(E263,Assessment_1_Reference_1,5,FALSE)</f>
        <v/>
      </c>
      <c r="I263" s="93" t="str">
        <f t="shared" ca="1" si="56"/>
        <v/>
      </c>
      <c r="J263" s="91"/>
      <c r="K263" s="91"/>
      <c r="L263" s="91"/>
      <c r="M263" s="91"/>
      <c r="N263" s="91"/>
      <c r="O263" s="91"/>
      <c r="P263" s="91"/>
      <c r="Q263" s="91"/>
      <c r="R263" s="91"/>
      <c r="S263" s="91"/>
      <c r="T263" s="126"/>
      <c r="U263" s="126" t="str">
        <f t="shared" ca="1" si="46"/>
        <v>1.5</v>
      </c>
      <c r="V263" s="126">
        <f t="shared" ca="1" si="47"/>
        <v>5</v>
      </c>
      <c r="W263" s="126">
        <f t="shared" ca="1" si="48"/>
        <v>1</v>
      </c>
      <c r="X263" s="126">
        <f t="shared" ca="1" si="49"/>
        <v>15</v>
      </c>
    </row>
    <row r="264" spans="1:24" s="124" customFormat="1" ht="30" x14ac:dyDescent="0.25">
      <c r="A264" s="89">
        <v>258</v>
      </c>
      <c r="B264" s="90" t="str">
        <f t="shared" ref="B264:B266" ca="1" si="63">VLOOKUP(A264,Contents_Text,2,FALSE)</f>
        <v>1.5.10b</v>
      </c>
      <c r="C264" s="91">
        <f t="shared" ca="1" si="43"/>
        <v>6</v>
      </c>
      <c r="D264" s="21"/>
      <c r="E264" s="220" t="str">
        <f t="shared" ca="1" si="44"/>
        <v>1.5.10b</v>
      </c>
      <c r="F264" s="98" t="str">
        <f t="shared" ca="1" si="45"/>
        <v>With similar organisation to help determine if this level of maturity is appropriate for your organisation?</v>
      </c>
      <c r="G264" s="149" t="str">
        <f ca="1">VLOOKUP(E264,Assessment_1_Reference_1,24,FALSE)</f>
        <v/>
      </c>
      <c r="H264" s="149" t="str">
        <f ca="1">VLOOKUP(E264,Assessment_1_Reference_1,5,FALSE)</f>
        <v/>
      </c>
      <c r="I264" s="93" t="str">
        <f t="shared" ca="1" si="56"/>
        <v/>
      </c>
      <c r="J264" s="91"/>
      <c r="K264" s="91"/>
      <c r="L264" s="91"/>
      <c r="M264" s="91"/>
      <c r="N264" s="91"/>
      <c r="O264" s="91"/>
      <c r="P264" s="91"/>
      <c r="Q264" s="91"/>
      <c r="R264" s="91"/>
      <c r="S264" s="91"/>
      <c r="T264" s="126"/>
      <c r="U264" s="126" t="str">
        <f t="shared" ca="1" si="46"/>
        <v>1.5</v>
      </c>
      <c r="V264" s="126">
        <f t="shared" ca="1" si="47"/>
        <v>5</v>
      </c>
      <c r="W264" s="126">
        <f t="shared" ca="1" si="48"/>
        <v>1</v>
      </c>
      <c r="X264" s="126">
        <f t="shared" ca="1" si="49"/>
        <v>15</v>
      </c>
    </row>
    <row r="265" spans="1:24" s="124" customFormat="1" ht="45" x14ac:dyDescent="0.25">
      <c r="A265" s="89">
        <v>259</v>
      </c>
      <c r="B265" s="90" t="str">
        <f t="shared" ca="1" si="63"/>
        <v>1.5.11</v>
      </c>
      <c r="C265" s="91">
        <f t="shared" ca="1" si="43"/>
        <v>5</v>
      </c>
      <c r="D265" s="21"/>
      <c r="E265" s="220" t="str">
        <f t="shared" ca="1" si="44"/>
        <v>1.5.11</v>
      </c>
      <c r="F265" s="93" t="str">
        <f t="shared" ca="1" si="45"/>
        <v>Does the make-up of your your cyber security incident response capability take into account what can and cannot be done with the time, resources and money available?</v>
      </c>
      <c r="G265" s="149" t="str">
        <f ca="1">VLOOKUP(E265,Assessment_1_Reference_1,24,FALSE)</f>
        <v/>
      </c>
      <c r="H265" s="149" t="str">
        <f ca="1">VLOOKUP(E265,Assessment_1_Reference_1,5,FALSE)</f>
        <v/>
      </c>
      <c r="I265" s="93" t="str">
        <f t="shared" ca="1" si="56"/>
        <v/>
      </c>
      <c r="J265" s="91"/>
      <c r="K265" s="91"/>
      <c r="L265" s="91"/>
      <c r="M265" s="91"/>
      <c r="N265" s="91"/>
      <c r="O265" s="91"/>
      <c r="P265" s="91"/>
      <c r="Q265" s="91"/>
      <c r="R265" s="91"/>
      <c r="S265" s="91"/>
      <c r="T265" s="126"/>
      <c r="U265" s="126" t="str">
        <f t="shared" ca="1" si="46"/>
        <v>1.5</v>
      </c>
      <c r="V265" s="126">
        <f t="shared" ca="1" si="47"/>
        <v>5</v>
      </c>
      <c r="W265" s="126">
        <f t="shared" ca="1" si="48"/>
        <v>1</v>
      </c>
      <c r="X265" s="126">
        <f t="shared" ref="X265:X266" ca="1" si="64">W265*V265*3</f>
        <v>15</v>
      </c>
    </row>
    <row r="266" spans="1:24" s="124" customFormat="1" ht="30" x14ac:dyDescent="0.25">
      <c r="A266" s="89">
        <v>260</v>
      </c>
      <c r="B266" s="90" t="str">
        <f t="shared" ca="1" si="63"/>
        <v>1.5.12</v>
      </c>
      <c r="C266" s="91">
        <f t="shared" ca="1" si="43"/>
        <v>5</v>
      </c>
      <c r="D266" s="21"/>
      <c r="E266" s="220" t="str">
        <f t="shared" ca="1" si="44"/>
        <v>1.5.12</v>
      </c>
      <c r="F266" s="93" t="str">
        <f t="shared" ca="1" si="45"/>
        <v>Do you continually review the internal capabilities and capacity of your cyber security incident response team?</v>
      </c>
      <c r="G266" s="149" t="str">
        <f ca="1">VLOOKUP(E266,Assessment_1_Reference_1,24,FALSE)</f>
        <v/>
      </c>
      <c r="H266" s="149" t="str">
        <f ca="1">VLOOKUP(E266,Assessment_1_Reference_1,5,FALSE)</f>
        <v/>
      </c>
      <c r="I266" s="93" t="str">
        <f t="shared" ca="1" si="56"/>
        <v/>
      </c>
      <c r="J266" s="91"/>
      <c r="K266" s="91"/>
      <c r="L266" s="91"/>
      <c r="M266" s="91"/>
      <c r="N266" s="91"/>
      <c r="O266" s="91"/>
      <c r="P266" s="91"/>
      <c r="Q266" s="91"/>
      <c r="R266" s="91"/>
      <c r="S266" s="91"/>
      <c r="T266" s="126"/>
      <c r="U266" s="126" t="str">
        <f t="shared" ca="1" si="46"/>
        <v>1.5</v>
      </c>
      <c r="V266" s="126">
        <f t="shared" ca="1" si="47"/>
        <v>4</v>
      </c>
      <c r="W266" s="126">
        <f t="shared" ca="1" si="48"/>
        <v>1</v>
      </c>
      <c r="X266" s="126">
        <f t="shared" ca="1" si="64"/>
        <v>12</v>
      </c>
    </row>
  </sheetData>
  <sheetProtection algorithmName="SHA-512" hashValue="jPpTQtteOLSBJ44nktZz0QmeTm/GxOJAXFk9HKKhQipO20oOrd0JA3J/k1ZCt52EJcmInSvhJx6YumlKFKBBaw==" saltValue="+pNtwMKo9peYJEJot1Zjtw==" spinCount="100000" sheet="1" objects="1" scenarios="1"/>
  <sortState xmlns:xlrd2="http://schemas.microsoft.com/office/spreadsheetml/2017/richdata2" ref="A8:XFD266">
    <sortCondition ref="A8"/>
  </sortState>
  <mergeCells count="2">
    <mergeCell ref="F2:I3"/>
    <mergeCell ref="F4:I5"/>
  </mergeCells>
  <conditionalFormatting sqref="G75:G76 G266 G233 G193 G177 G164 G109">
    <cfRule type="dataBar" priority="17">
      <dataBar>
        <cfvo type="num" val="0"/>
        <cfvo type="num" val="3"/>
        <color rgb="FF638EC6"/>
      </dataBar>
      <extLst>
        <ext xmlns:x14="http://schemas.microsoft.com/office/spreadsheetml/2009/9/main" uri="{B025F937-C7B1-47D3-B67F-A62EFF666E3E}">
          <x14:id>{EFBEE8BA-F4DC-46A9-B8A1-1AFECBA027AD}</x14:id>
        </ext>
      </extLst>
    </cfRule>
  </conditionalFormatting>
  <conditionalFormatting sqref="H75:H76 H266 H233 H193 H177 H164 H109">
    <cfRule type="dataBar" priority="18">
      <dataBar>
        <cfvo type="num" val="0"/>
        <cfvo type="num" val="15"/>
        <color rgb="FF3156BD"/>
      </dataBar>
      <extLst>
        <ext xmlns:x14="http://schemas.microsoft.com/office/spreadsheetml/2009/9/main" uri="{B025F937-C7B1-47D3-B67F-A62EFF666E3E}">
          <x14:id>{DDEC3B74-A126-4BD9-A023-3369B3E085B4}</x14:id>
        </ext>
      </extLst>
    </cfRule>
  </conditionalFormatting>
  <conditionalFormatting sqref="G234:G265">
    <cfRule type="dataBar" priority="15">
      <dataBar>
        <cfvo type="num" val="0"/>
        <cfvo type="num" val="3"/>
        <color rgb="FF638EC6"/>
      </dataBar>
      <extLst>
        <ext xmlns:x14="http://schemas.microsoft.com/office/spreadsheetml/2009/9/main" uri="{B025F937-C7B1-47D3-B67F-A62EFF666E3E}">
          <x14:id>{5C98F665-46CD-40FC-995A-8DBF17860CAC}</x14:id>
        </ext>
      </extLst>
    </cfRule>
  </conditionalFormatting>
  <conditionalFormatting sqref="H234:H265">
    <cfRule type="dataBar" priority="16">
      <dataBar>
        <cfvo type="num" val="0"/>
        <cfvo type="num" val="15"/>
        <color rgb="FF3156BD"/>
      </dataBar>
      <extLst>
        <ext xmlns:x14="http://schemas.microsoft.com/office/spreadsheetml/2009/9/main" uri="{B025F937-C7B1-47D3-B67F-A62EFF666E3E}">
          <x14:id>{86FCFD9A-0C80-424C-AC68-82A0900BC384}</x14:id>
        </ext>
      </extLst>
    </cfRule>
  </conditionalFormatting>
  <conditionalFormatting sqref="G194:G232">
    <cfRule type="dataBar" priority="13">
      <dataBar>
        <cfvo type="num" val="0"/>
        <cfvo type="num" val="3"/>
        <color rgb="FF638EC6"/>
      </dataBar>
      <extLst>
        <ext xmlns:x14="http://schemas.microsoft.com/office/spreadsheetml/2009/9/main" uri="{B025F937-C7B1-47D3-B67F-A62EFF666E3E}">
          <x14:id>{4593E09D-93C6-4B46-B8AE-ED0FC2999E99}</x14:id>
        </ext>
      </extLst>
    </cfRule>
  </conditionalFormatting>
  <conditionalFormatting sqref="H194:H232">
    <cfRule type="dataBar" priority="14">
      <dataBar>
        <cfvo type="num" val="0"/>
        <cfvo type="num" val="15"/>
        <color rgb="FF3156BD"/>
      </dataBar>
      <extLst>
        <ext xmlns:x14="http://schemas.microsoft.com/office/spreadsheetml/2009/9/main" uri="{B025F937-C7B1-47D3-B67F-A62EFF666E3E}">
          <x14:id>{9E0B48D5-AC19-422D-99A8-2DBD2FB8AE7B}</x14:id>
        </ext>
      </extLst>
    </cfRule>
  </conditionalFormatting>
  <conditionalFormatting sqref="G178:G192">
    <cfRule type="dataBar" priority="11">
      <dataBar>
        <cfvo type="num" val="0"/>
        <cfvo type="num" val="3"/>
        <color rgb="FF638EC6"/>
      </dataBar>
      <extLst>
        <ext xmlns:x14="http://schemas.microsoft.com/office/spreadsheetml/2009/9/main" uri="{B025F937-C7B1-47D3-B67F-A62EFF666E3E}">
          <x14:id>{8E1CBDF0-8998-4263-A740-33E85B34F341}</x14:id>
        </ext>
      </extLst>
    </cfRule>
  </conditionalFormatting>
  <conditionalFormatting sqref="H178:H192">
    <cfRule type="dataBar" priority="12">
      <dataBar>
        <cfvo type="num" val="0"/>
        <cfvo type="num" val="15"/>
        <color rgb="FF3156BD"/>
      </dataBar>
      <extLst>
        <ext xmlns:x14="http://schemas.microsoft.com/office/spreadsheetml/2009/9/main" uri="{B025F937-C7B1-47D3-B67F-A62EFF666E3E}">
          <x14:id>{9514474E-FEE3-4256-8961-F90ADF42B3A9}</x14:id>
        </ext>
      </extLst>
    </cfRule>
  </conditionalFormatting>
  <conditionalFormatting sqref="G165:G176">
    <cfRule type="dataBar" priority="9">
      <dataBar>
        <cfvo type="num" val="0"/>
        <cfvo type="num" val="3"/>
        <color rgb="FF638EC6"/>
      </dataBar>
      <extLst>
        <ext xmlns:x14="http://schemas.microsoft.com/office/spreadsheetml/2009/9/main" uri="{B025F937-C7B1-47D3-B67F-A62EFF666E3E}">
          <x14:id>{5EFF0E32-2941-489D-B237-6102205800E3}</x14:id>
        </ext>
      </extLst>
    </cfRule>
  </conditionalFormatting>
  <conditionalFormatting sqref="H165:H176">
    <cfRule type="dataBar" priority="10">
      <dataBar>
        <cfvo type="num" val="0"/>
        <cfvo type="num" val="15"/>
        <color rgb="FF3156BD"/>
      </dataBar>
      <extLst>
        <ext xmlns:x14="http://schemas.microsoft.com/office/spreadsheetml/2009/9/main" uri="{B025F937-C7B1-47D3-B67F-A62EFF666E3E}">
          <x14:id>{2503F650-4E4E-4174-9056-1D112C70D564}</x14:id>
        </ext>
      </extLst>
    </cfRule>
  </conditionalFormatting>
  <conditionalFormatting sqref="G110:G163">
    <cfRule type="dataBar" priority="7">
      <dataBar>
        <cfvo type="num" val="0"/>
        <cfvo type="num" val="3"/>
        <color rgb="FF638EC6"/>
      </dataBar>
      <extLst>
        <ext xmlns:x14="http://schemas.microsoft.com/office/spreadsheetml/2009/9/main" uri="{B025F937-C7B1-47D3-B67F-A62EFF666E3E}">
          <x14:id>{12E4A765-12E7-4409-AC49-9FDC1F5E6AB8}</x14:id>
        </ext>
      </extLst>
    </cfRule>
  </conditionalFormatting>
  <conditionalFormatting sqref="H110:H163">
    <cfRule type="dataBar" priority="8">
      <dataBar>
        <cfvo type="num" val="0"/>
        <cfvo type="num" val="15"/>
        <color rgb="FF3156BD"/>
      </dataBar>
      <extLst>
        <ext xmlns:x14="http://schemas.microsoft.com/office/spreadsheetml/2009/9/main" uri="{B025F937-C7B1-47D3-B67F-A62EFF666E3E}">
          <x14:id>{320DDE50-5978-42A5-A889-9E46DFAE059E}</x14:id>
        </ext>
      </extLst>
    </cfRule>
  </conditionalFormatting>
  <conditionalFormatting sqref="G77:G108">
    <cfRule type="dataBar" priority="5">
      <dataBar>
        <cfvo type="num" val="0"/>
        <cfvo type="num" val="3"/>
        <color rgb="FF638EC6"/>
      </dataBar>
      <extLst>
        <ext xmlns:x14="http://schemas.microsoft.com/office/spreadsheetml/2009/9/main" uri="{B025F937-C7B1-47D3-B67F-A62EFF666E3E}">
          <x14:id>{0CAAAF2C-B8DE-45B2-B485-ABCF6EA62718}</x14:id>
        </ext>
      </extLst>
    </cfRule>
  </conditionalFormatting>
  <conditionalFormatting sqref="H77:H108">
    <cfRule type="dataBar" priority="6">
      <dataBar>
        <cfvo type="num" val="0"/>
        <cfvo type="num" val="15"/>
        <color rgb="FF3156BD"/>
      </dataBar>
      <extLst>
        <ext xmlns:x14="http://schemas.microsoft.com/office/spreadsheetml/2009/9/main" uri="{B025F937-C7B1-47D3-B67F-A62EFF666E3E}">
          <x14:id>{EC08DF4D-6157-4E1B-9D13-864E554E117B}</x14:id>
        </ext>
      </extLst>
    </cfRule>
  </conditionalFormatting>
  <conditionalFormatting sqref="G33:G74">
    <cfRule type="dataBar" priority="3">
      <dataBar>
        <cfvo type="num" val="0"/>
        <cfvo type="num" val="3"/>
        <color rgb="FF638EC6"/>
      </dataBar>
      <extLst>
        <ext xmlns:x14="http://schemas.microsoft.com/office/spreadsheetml/2009/9/main" uri="{B025F937-C7B1-47D3-B67F-A62EFF666E3E}">
          <x14:id>{79BC1D95-AADA-46DA-B69E-468C2F3B3B50}</x14:id>
        </ext>
      </extLst>
    </cfRule>
  </conditionalFormatting>
  <conditionalFormatting sqref="H33:H74">
    <cfRule type="dataBar" priority="4">
      <dataBar>
        <cfvo type="num" val="0"/>
        <cfvo type="num" val="15"/>
        <color rgb="FF3156BD"/>
      </dataBar>
      <extLst>
        <ext xmlns:x14="http://schemas.microsoft.com/office/spreadsheetml/2009/9/main" uri="{B025F937-C7B1-47D3-B67F-A62EFF666E3E}">
          <x14:id>{5228A2EC-F907-4D45-A994-9025205DC5AF}</x14:id>
        </ext>
      </extLst>
    </cfRule>
  </conditionalFormatting>
  <conditionalFormatting sqref="G9:G31">
    <cfRule type="dataBar" priority="1">
      <dataBar>
        <cfvo type="num" val="0"/>
        <cfvo type="num" val="3"/>
        <color rgb="FF638EC6"/>
      </dataBar>
      <extLst>
        <ext xmlns:x14="http://schemas.microsoft.com/office/spreadsheetml/2009/9/main" uri="{B025F937-C7B1-47D3-B67F-A62EFF666E3E}">
          <x14:id>{5799DD01-7E0D-45EA-AC92-A652C99697B2}</x14:id>
        </ext>
      </extLst>
    </cfRule>
  </conditionalFormatting>
  <conditionalFormatting sqref="H9:H31">
    <cfRule type="dataBar" priority="2">
      <dataBar>
        <cfvo type="num" val="0"/>
        <cfvo type="num" val="15"/>
        <color rgb="FF3156BD"/>
      </dataBar>
      <extLst>
        <ext xmlns:x14="http://schemas.microsoft.com/office/spreadsheetml/2009/9/main" uri="{B025F937-C7B1-47D3-B67F-A62EFF666E3E}">
          <x14:id>{454914B2-B2A8-4925-AA18-67AC3B244181}</x14:id>
        </ext>
      </extLst>
    </cfRule>
  </conditionalFormatting>
  <pageMargins left="0.7" right="0.7" top="0.75" bottom="0.75" header="0.3" footer="0.3"/>
  <pageSetup paperSize="9" scale="73" fitToHeight="0"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EFBEE8BA-F4DC-46A9-B8A1-1AFECBA027AD}">
            <x14:dataBar minLength="0" maxLength="100" gradient="0">
              <x14:cfvo type="num">
                <xm:f>0</xm:f>
              </x14:cfvo>
              <x14:cfvo type="num">
                <xm:f>3</xm:f>
              </x14:cfvo>
              <x14:negativeFillColor rgb="FFFF0000"/>
              <x14:axisColor rgb="FF000000"/>
            </x14:dataBar>
          </x14:cfRule>
          <xm:sqref>G75:G76 G266 G233 G193 G177 G164 G109</xm:sqref>
        </x14:conditionalFormatting>
        <x14:conditionalFormatting xmlns:xm="http://schemas.microsoft.com/office/excel/2006/main">
          <x14:cfRule type="dataBar" id="{DDEC3B74-A126-4BD9-A023-3369B3E085B4}">
            <x14:dataBar minLength="0" maxLength="100" gradient="0">
              <x14:cfvo type="num">
                <xm:f>0</xm:f>
              </x14:cfvo>
              <x14:cfvo type="num">
                <xm:f>15</xm:f>
              </x14:cfvo>
              <x14:negativeFillColor rgb="FFFF0000"/>
              <x14:axisColor rgb="FF000000"/>
            </x14:dataBar>
          </x14:cfRule>
          <xm:sqref>H75:H76 H266 H233 H193 H177 H164 H109</xm:sqref>
        </x14:conditionalFormatting>
        <x14:conditionalFormatting xmlns:xm="http://schemas.microsoft.com/office/excel/2006/main">
          <x14:cfRule type="dataBar" id="{5C98F665-46CD-40FC-995A-8DBF17860CAC}">
            <x14:dataBar minLength="0" maxLength="100" gradient="0">
              <x14:cfvo type="num">
                <xm:f>0</xm:f>
              </x14:cfvo>
              <x14:cfvo type="num">
                <xm:f>3</xm:f>
              </x14:cfvo>
              <x14:negativeFillColor rgb="FFFF0000"/>
              <x14:axisColor rgb="FF000000"/>
            </x14:dataBar>
          </x14:cfRule>
          <xm:sqref>G234:G265</xm:sqref>
        </x14:conditionalFormatting>
        <x14:conditionalFormatting xmlns:xm="http://schemas.microsoft.com/office/excel/2006/main">
          <x14:cfRule type="dataBar" id="{86FCFD9A-0C80-424C-AC68-82A0900BC384}">
            <x14:dataBar minLength="0" maxLength="100" gradient="0">
              <x14:cfvo type="num">
                <xm:f>0</xm:f>
              </x14:cfvo>
              <x14:cfvo type="num">
                <xm:f>15</xm:f>
              </x14:cfvo>
              <x14:negativeFillColor rgb="FFFF0000"/>
              <x14:axisColor rgb="FF000000"/>
            </x14:dataBar>
          </x14:cfRule>
          <xm:sqref>H234:H265</xm:sqref>
        </x14:conditionalFormatting>
        <x14:conditionalFormatting xmlns:xm="http://schemas.microsoft.com/office/excel/2006/main">
          <x14:cfRule type="dataBar" id="{4593E09D-93C6-4B46-B8AE-ED0FC2999E99}">
            <x14:dataBar minLength="0" maxLength="100" gradient="0">
              <x14:cfvo type="num">
                <xm:f>0</xm:f>
              </x14:cfvo>
              <x14:cfvo type="num">
                <xm:f>3</xm:f>
              </x14:cfvo>
              <x14:negativeFillColor rgb="FFFF0000"/>
              <x14:axisColor rgb="FF000000"/>
            </x14:dataBar>
          </x14:cfRule>
          <xm:sqref>G194:G232</xm:sqref>
        </x14:conditionalFormatting>
        <x14:conditionalFormatting xmlns:xm="http://schemas.microsoft.com/office/excel/2006/main">
          <x14:cfRule type="dataBar" id="{9E0B48D5-AC19-422D-99A8-2DBD2FB8AE7B}">
            <x14:dataBar minLength="0" maxLength="100" gradient="0">
              <x14:cfvo type="num">
                <xm:f>0</xm:f>
              </x14:cfvo>
              <x14:cfvo type="num">
                <xm:f>15</xm:f>
              </x14:cfvo>
              <x14:negativeFillColor rgb="FFFF0000"/>
              <x14:axisColor rgb="FF000000"/>
            </x14:dataBar>
          </x14:cfRule>
          <xm:sqref>H194:H232</xm:sqref>
        </x14:conditionalFormatting>
        <x14:conditionalFormatting xmlns:xm="http://schemas.microsoft.com/office/excel/2006/main">
          <x14:cfRule type="dataBar" id="{8E1CBDF0-8998-4263-A740-33E85B34F341}">
            <x14:dataBar minLength="0" maxLength="100" gradient="0">
              <x14:cfvo type="num">
                <xm:f>0</xm:f>
              </x14:cfvo>
              <x14:cfvo type="num">
                <xm:f>3</xm:f>
              </x14:cfvo>
              <x14:negativeFillColor rgb="FFFF0000"/>
              <x14:axisColor rgb="FF000000"/>
            </x14:dataBar>
          </x14:cfRule>
          <xm:sqref>G178:G192</xm:sqref>
        </x14:conditionalFormatting>
        <x14:conditionalFormatting xmlns:xm="http://schemas.microsoft.com/office/excel/2006/main">
          <x14:cfRule type="dataBar" id="{9514474E-FEE3-4256-8961-F90ADF42B3A9}">
            <x14:dataBar minLength="0" maxLength="100" gradient="0">
              <x14:cfvo type="num">
                <xm:f>0</xm:f>
              </x14:cfvo>
              <x14:cfvo type="num">
                <xm:f>15</xm:f>
              </x14:cfvo>
              <x14:negativeFillColor rgb="FFFF0000"/>
              <x14:axisColor rgb="FF000000"/>
            </x14:dataBar>
          </x14:cfRule>
          <xm:sqref>H178:H192</xm:sqref>
        </x14:conditionalFormatting>
        <x14:conditionalFormatting xmlns:xm="http://schemas.microsoft.com/office/excel/2006/main">
          <x14:cfRule type="dataBar" id="{5EFF0E32-2941-489D-B237-6102205800E3}">
            <x14:dataBar minLength="0" maxLength="100" gradient="0">
              <x14:cfvo type="num">
                <xm:f>0</xm:f>
              </x14:cfvo>
              <x14:cfvo type="num">
                <xm:f>3</xm:f>
              </x14:cfvo>
              <x14:negativeFillColor rgb="FFFF0000"/>
              <x14:axisColor rgb="FF000000"/>
            </x14:dataBar>
          </x14:cfRule>
          <xm:sqref>G165:G176</xm:sqref>
        </x14:conditionalFormatting>
        <x14:conditionalFormatting xmlns:xm="http://schemas.microsoft.com/office/excel/2006/main">
          <x14:cfRule type="dataBar" id="{2503F650-4E4E-4174-9056-1D112C70D564}">
            <x14:dataBar minLength="0" maxLength="100" gradient="0">
              <x14:cfvo type="num">
                <xm:f>0</xm:f>
              </x14:cfvo>
              <x14:cfvo type="num">
                <xm:f>15</xm:f>
              </x14:cfvo>
              <x14:negativeFillColor rgb="FFFF0000"/>
              <x14:axisColor rgb="FF000000"/>
            </x14:dataBar>
          </x14:cfRule>
          <xm:sqref>H165:H176</xm:sqref>
        </x14:conditionalFormatting>
        <x14:conditionalFormatting xmlns:xm="http://schemas.microsoft.com/office/excel/2006/main">
          <x14:cfRule type="dataBar" id="{12E4A765-12E7-4409-AC49-9FDC1F5E6AB8}">
            <x14:dataBar minLength="0" maxLength="100" gradient="0">
              <x14:cfvo type="num">
                <xm:f>0</xm:f>
              </x14:cfvo>
              <x14:cfvo type="num">
                <xm:f>3</xm:f>
              </x14:cfvo>
              <x14:negativeFillColor rgb="FFFF0000"/>
              <x14:axisColor rgb="FF000000"/>
            </x14:dataBar>
          </x14:cfRule>
          <xm:sqref>G110:G163</xm:sqref>
        </x14:conditionalFormatting>
        <x14:conditionalFormatting xmlns:xm="http://schemas.microsoft.com/office/excel/2006/main">
          <x14:cfRule type="dataBar" id="{320DDE50-5978-42A5-A889-9E46DFAE059E}">
            <x14:dataBar minLength="0" maxLength="100" gradient="0">
              <x14:cfvo type="num">
                <xm:f>0</xm:f>
              </x14:cfvo>
              <x14:cfvo type="num">
                <xm:f>15</xm:f>
              </x14:cfvo>
              <x14:negativeFillColor rgb="FFFF0000"/>
              <x14:axisColor rgb="FF000000"/>
            </x14:dataBar>
          </x14:cfRule>
          <xm:sqref>H110:H163</xm:sqref>
        </x14:conditionalFormatting>
        <x14:conditionalFormatting xmlns:xm="http://schemas.microsoft.com/office/excel/2006/main">
          <x14:cfRule type="dataBar" id="{0CAAAF2C-B8DE-45B2-B485-ABCF6EA62718}">
            <x14:dataBar minLength="0" maxLength="100" gradient="0">
              <x14:cfvo type="num">
                <xm:f>0</xm:f>
              </x14:cfvo>
              <x14:cfvo type="num">
                <xm:f>3</xm:f>
              </x14:cfvo>
              <x14:negativeFillColor rgb="FFFF0000"/>
              <x14:axisColor rgb="FF000000"/>
            </x14:dataBar>
          </x14:cfRule>
          <xm:sqref>G77:G108</xm:sqref>
        </x14:conditionalFormatting>
        <x14:conditionalFormatting xmlns:xm="http://schemas.microsoft.com/office/excel/2006/main">
          <x14:cfRule type="dataBar" id="{EC08DF4D-6157-4E1B-9D13-864E554E117B}">
            <x14:dataBar minLength="0" maxLength="100" gradient="0">
              <x14:cfvo type="num">
                <xm:f>0</xm:f>
              </x14:cfvo>
              <x14:cfvo type="num">
                <xm:f>15</xm:f>
              </x14:cfvo>
              <x14:negativeFillColor rgb="FFFF0000"/>
              <x14:axisColor rgb="FF000000"/>
            </x14:dataBar>
          </x14:cfRule>
          <xm:sqref>H77:H108</xm:sqref>
        </x14:conditionalFormatting>
        <x14:conditionalFormatting xmlns:xm="http://schemas.microsoft.com/office/excel/2006/main">
          <x14:cfRule type="dataBar" id="{79BC1D95-AADA-46DA-B69E-468C2F3B3B50}">
            <x14:dataBar minLength="0" maxLength="100" gradient="0">
              <x14:cfvo type="num">
                <xm:f>0</xm:f>
              </x14:cfvo>
              <x14:cfvo type="num">
                <xm:f>3</xm:f>
              </x14:cfvo>
              <x14:negativeFillColor rgb="FFFF0000"/>
              <x14:axisColor rgb="FF000000"/>
            </x14:dataBar>
          </x14:cfRule>
          <xm:sqref>G33:G74</xm:sqref>
        </x14:conditionalFormatting>
        <x14:conditionalFormatting xmlns:xm="http://schemas.microsoft.com/office/excel/2006/main">
          <x14:cfRule type="dataBar" id="{5228A2EC-F907-4D45-A994-9025205DC5AF}">
            <x14:dataBar minLength="0" maxLength="100" gradient="0">
              <x14:cfvo type="num">
                <xm:f>0</xm:f>
              </x14:cfvo>
              <x14:cfvo type="num">
                <xm:f>15</xm:f>
              </x14:cfvo>
              <x14:negativeFillColor rgb="FFFF0000"/>
              <x14:axisColor rgb="FF000000"/>
            </x14:dataBar>
          </x14:cfRule>
          <xm:sqref>H33:H74</xm:sqref>
        </x14:conditionalFormatting>
        <x14:conditionalFormatting xmlns:xm="http://schemas.microsoft.com/office/excel/2006/main">
          <x14:cfRule type="dataBar" id="{5799DD01-7E0D-45EA-AC92-A652C99697B2}">
            <x14:dataBar minLength="0" maxLength="100" gradient="0">
              <x14:cfvo type="num">
                <xm:f>0</xm:f>
              </x14:cfvo>
              <x14:cfvo type="num">
                <xm:f>3</xm:f>
              </x14:cfvo>
              <x14:negativeFillColor rgb="FFFF0000"/>
              <x14:axisColor rgb="FF000000"/>
            </x14:dataBar>
          </x14:cfRule>
          <xm:sqref>G9:G31</xm:sqref>
        </x14:conditionalFormatting>
        <x14:conditionalFormatting xmlns:xm="http://schemas.microsoft.com/office/excel/2006/main">
          <x14:cfRule type="dataBar" id="{454914B2-B2A8-4925-AA18-67AC3B244181}">
            <x14:dataBar minLength="0" maxLength="100" gradient="0">
              <x14:cfvo type="num">
                <xm:f>0</xm:f>
              </x14:cfvo>
              <x14:cfvo type="num">
                <xm:f>15</xm:f>
              </x14:cfvo>
              <x14:negativeFillColor rgb="FFFF0000"/>
              <x14:axisColor rgb="FF000000"/>
            </x14:dataBar>
          </x14:cfRule>
          <xm:sqref>H9:H31</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tabColor rgb="FF41AD48"/>
    <pageSetUpPr autoPageBreaks="0" fitToPage="1"/>
  </sheetPr>
  <dimension ref="A2:Z267"/>
  <sheetViews>
    <sheetView showGridLines="0" showRowColHeaders="0" topLeftCell="D1" zoomScaleNormal="100" workbookViewId="0">
      <pane ySplit="7" topLeftCell="A8" activePane="bottomLeft" state="frozen"/>
      <selection pane="bottomLeft" activeCell="G9" sqref="G9"/>
    </sheetView>
  </sheetViews>
  <sheetFormatPr defaultRowHeight="15" x14ac:dyDescent="0.25"/>
  <cols>
    <col min="1" max="1" width="9.28515625" style="22" hidden="1" customWidth="1"/>
    <col min="2" max="3" width="8.85546875" style="22" hidden="1" customWidth="1"/>
    <col min="4" max="4" width="6.28515625" style="22" customWidth="1"/>
    <col min="5" max="5" width="15.5703125" style="22" customWidth="1"/>
    <col min="6" max="6" width="67.42578125" style="22" customWidth="1"/>
    <col min="7" max="8" width="27" style="22" customWidth="1"/>
    <col min="9" max="9" width="41.7109375" style="171" customWidth="1"/>
    <col min="10" max="11" width="9.140625" style="22" customWidth="1"/>
    <col min="12" max="17" width="9.140625" style="22" hidden="1" customWidth="1"/>
    <col min="18" max="20" width="9.140625" style="22" customWidth="1"/>
    <col min="21" max="24" width="9.140625" style="22" hidden="1" customWidth="1"/>
    <col min="25" max="26" width="9.140625" style="22" customWidth="1"/>
    <col min="27" max="16384" width="9.140625" style="22"/>
  </cols>
  <sheetData>
    <row r="2" spans="1:26" s="60" customFormat="1" ht="15" customHeight="1" x14ac:dyDescent="0.25">
      <c r="A2" s="22"/>
      <c r="B2" s="22"/>
      <c r="C2" s="22"/>
      <c r="D2" s="22"/>
      <c r="E2" s="22"/>
      <c r="F2" s="333" t="str">
        <f>"Results"&amp;IF(LEN(scope_area_of_assessment)=0,""," for "&amp;scope_area_of_assessment)</f>
        <v>Results</v>
      </c>
      <c r="G2" s="333"/>
      <c r="H2" s="333"/>
      <c r="I2" s="333"/>
      <c r="J2" s="116"/>
      <c r="K2" s="116"/>
      <c r="L2" s="116"/>
      <c r="M2" s="116"/>
      <c r="N2" s="116"/>
      <c r="O2" s="116"/>
      <c r="P2" s="116"/>
      <c r="Q2" s="116"/>
      <c r="R2" s="116"/>
      <c r="S2" s="116"/>
      <c r="T2" s="116"/>
      <c r="U2" s="116"/>
      <c r="V2" s="116"/>
      <c r="W2" s="116"/>
      <c r="X2" s="116"/>
      <c r="Y2" s="116"/>
      <c r="Z2" s="116"/>
    </row>
    <row r="3" spans="1:26" s="60" customFormat="1" ht="15" customHeight="1" x14ac:dyDescent="0.25">
      <c r="A3" s="22"/>
      <c r="B3" s="22"/>
      <c r="C3" s="22"/>
      <c r="D3" s="22"/>
      <c r="E3" s="22"/>
      <c r="F3" s="333"/>
      <c r="G3" s="333"/>
      <c r="H3" s="333"/>
      <c r="I3" s="333"/>
      <c r="J3" s="116"/>
      <c r="K3" s="116"/>
      <c r="L3" s="116"/>
      <c r="M3" s="116"/>
      <c r="N3" s="116"/>
      <c r="O3" s="116"/>
      <c r="P3" s="116"/>
      <c r="Q3" s="116"/>
      <c r="R3" s="116"/>
      <c r="S3" s="116"/>
      <c r="T3" s="116"/>
      <c r="U3" s="116"/>
      <c r="V3" s="116"/>
      <c r="W3" s="116"/>
      <c r="X3" s="116"/>
      <c r="Y3" s="116"/>
      <c r="Z3" s="116"/>
    </row>
    <row r="4" spans="1:26" s="60" customFormat="1" ht="15" customHeight="1" x14ac:dyDescent="0.25">
      <c r="A4" s="22"/>
      <c r="B4" s="22"/>
      <c r="C4" s="22"/>
      <c r="D4" s="22"/>
      <c r="E4" s="22"/>
      <c r="F4" s="336" t="s">
        <v>21</v>
      </c>
      <c r="G4" s="336"/>
      <c r="H4" s="336"/>
      <c r="I4" s="336"/>
      <c r="J4" s="116"/>
      <c r="K4" s="116"/>
      <c r="L4" s="116"/>
      <c r="M4" s="116"/>
      <c r="N4" s="116"/>
      <c r="O4" s="116"/>
      <c r="P4" s="116"/>
      <c r="Q4" s="116"/>
      <c r="R4" s="116"/>
      <c r="S4" s="116"/>
      <c r="T4" s="116"/>
      <c r="U4" s="116"/>
      <c r="V4" s="116"/>
      <c r="W4" s="116"/>
      <c r="X4" s="116"/>
      <c r="Y4" s="116"/>
      <c r="Z4" s="116"/>
    </row>
    <row r="5" spans="1:26" s="60" customFormat="1" ht="15" customHeight="1" x14ac:dyDescent="0.25">
      <c r="A5" s="22"/>
      <c r="B5" s="22"/>
      <c r="C5" s="22"/>
      <c r="D5" s="22"/>
      <c r="E5" s="22"/>
      <c r="F5" s="336"/>
      <c r="G5" s="336"/>
      <c r="H5" s="336"/>
      <c r="I5" s="336"/>
      <c r="J5" s="116"/>
      <c r="K5" s="116"/>
      <c r="L5" s="116"/>
      <c r="M5" s="116"/>
      <c r="N5" s="116"/>
      <c r="O5" s="116"/>
      <c r="P5" s="116"/>
      <c r="Q5" s="116"/>
      <c r="R5" s="116"/>
      <c r="S5" s="116"/>
      <c r="T5" s="116"/>
      <c r="U5" s="116"/>
      <c r="V5" s="116"/>
      <c r="W5" s="116"/>
      <c r="X5" s="116"/>
      <c r="Y5" s="116"/>
      <c r="Z5" s="116"/>
    </row>
    <row r="6" spans="1:26" ht="11.25" customHeight="1" x14ac:dyDescent="0.25"/>
    <row r="7" spans="1:26" ht="36" customHeight="1" x14ac:dyDescent="0.3">
      <c r="A7" s="9" t="s">
        <v>652</v>
      </c>
      <c r="B7" s="87" t="s">
        <v>657</v>
      </c>
      <c r="C7" s="13" t="s">
        <v>656</v>
      </c>
      <c r="F7" s="61"/>
      <c r="G7" s="70" t="s">
        <v>88</v>
      </c>
      <c r="H7" s="71" t="s">
        <v>679</v>
      </c>
      <c r="I7" s="172" t="s">
        <v>82</v>
      </c>
    </row>
    <row r="8" spans="1:26" s="123" customFormat="1" ht="30" customHeight="1" x14ac:dyDescent="0.25">
      <c r="A8" s="94">
        <v>262</v>
      </c>
      <c r="B8" s="95" t="str">
        <f t="shared" ref="B8:B71" ca="1" si="0">VLOOKUP(A8,Contents_Text,2,FALSE)</f>
        <v>2.1</v>
      </c>
      <c r="C8" s="21">
        <f t="shared" ref="C8:C71" ca="1" si="1">VLOOKUP(A8,Contents_Text,15,FALSE)</f>
        <v>2</v>
      </c>
      <c r="D8" s="21"/>
      <c r="E8" s="88" t="str">
        <f t="shared" ref="E8:E71" ca="1" si="2">IF(C8=1,"Phase "&amp;B8,IF(C8=2,"Step "&amp;VLOOKUP(A8,Contents_Text,4,FALSE),B8))</f>
        <v>Step 1</v>
      </c>
      <c r="F8" s="114" t="str">
        <f t="shared" ref="F8:F71" ca="1" si="3">VLOOKUP(A8,Contents_Text,7,FALSE)</f>
        <v>Identification</v>
      </c>
      <c r="G8" s="115" t="str">
        <f ca="1">"Maturity level:  "&amp;O8</f>
        <v>Maturity level:  Level 1</v>
      </c>
      <c r="H8" s="116"/>
      <c r="I8" s="260"/>
      <c r="J8" s="116"/>
      <c r="K8" s="116"/>
      <c r="L8" s="116" t="str">
        <f ca="1">TEXT(B8,"0.0")</f>
        <v>2.1</v>
      </c>
      <c r="M8" s="115">
        <f ca="1">SUMIF(U:U,L8,H:H)/(SUMIF(U:U,L8,X:X))</f>
        <v>0</v>
      </c>
      <c r="N8" s="115" t="str">
        <f ca="1">HLOOKUP(M8*100,level_ref,2,TRUE)</f>
        <v>Level 1</v>
      </c>
      <c r="O8" s="115" t="str">
        <f ca="1">IF(ISERROR(N8),"",N8)</f>
        <v>Level 1</v>
      </c>
      <c r="P8" s="115">
        <f ca="1">HLOOKUP(M8*100,level_ref,3,TRUE)</f>
        <v>1</v>
      </c>
      <c r="Q8" s="115">
        <f ca="1">IF(ISERROR(P8),"",P8)</f>
        <v>1</v>
      </c>
      <c r="R8" s="115"/>
      <c r="S8" s="115"/>
      <c r="T8" s="115"/>
      <c r="U8" s="115" t="e">
        <f t="shared" ref="U8:U71" ca="1" si="4">IF(AND(C8&gt;4,VLOOKUP(B8,Assessment_2_Reference_1,23,FALSE)&lt;&gt;7),LEFT(B8,3),"")</f>
        <v>#N/A</v>
      </c>
      <c r="V8" s="115" t="e">
        <f t="shared" ref="V8:V71" ca="1" si="5">VLOOKUP(B8,Weightings_Ref,5,FALSE)</f>
        <v>#N/A</v>
      </c>
      <c r="W8" s="115">
        <f t="shared" ref="W8:W71" ca="1" si="6">IF(VLOOKUP(B8,Assessment_2_Reference_2,26,FALSE)=7,0,1)</f>
        <v>1</v>
      </c>
      <c r="X8" s="115" t="e">
        <f t="shared" ref="X8:X71" ca="1" si="7">W8*V8*3</f>
        <v>#N/A</v>
      </c>
      <c r="Y8" s="115"/>
      <c r="Z8" s="115"/>
    </row>
    <row r="9" spans="1:26" s="122" customFormat="1" ht="30" customHeight="1" x14ac:dyDescent="0.25">
      <c r="A9" s="103">
        <v>263</v>
      </c>
      <c r="B9" s="104" t="str">
        <f t="shared" ca="1" si="0"/>
        <v>2.1.01</v>
      </c>
      <c r="C9" s="105">
        <f t="shared" ca="1" si="1"/>
        <v>5</v>
      </c>
      <c r="D9" s="21"/>
      <c r="E9" s="221" t="str">
        <f t="shared" ca="1" si="2"/>
        <v>2.1.01</v>
      </c>
      <c r="F9" s="107" t="str">
        <f t="shared" ca="1" si="3"/>
        <v>Do you identify suspected cyber security incidents?</v>
      </c>
      <c r="G9" s="151" t="str">
        <f ca="1">VLOOKUP(E9,Assessment_2_Reference_1,24,FALSE)</f>
        <v/>
      </c>
      <c r="H9" s="151" t="str">
        <f ca="1">VLOOKUP(E9,Assessment_2_Reference_1,5,FALSE)</f>
        <v/>
      </c>
      <c r="I9" s="107" t="str">
        <f ca="1">IF(VLOOKUP(E9,Assessment_2_Reference_1,6,FALSE)=0,"",VLOOKUP(E9,Assessment_2_Reference_1,6,FALSE))</f>
        <v/>
      </c>
      <c r="J9" s="105"/>
      <c r="K9" s="105"/>
      <c r="L9" s="105"/>
      <c r="M9" s="105"/>
      <c r="N9" s="105"/>
      <c r="O9" s="105"/>
      <c r="P9" s="105"/>
      <c r="Q9" s="105"/>
      <c r="R9" s="105"/>
      <c r="S9" s="105"/>
      <c r="T9" s="153"/>
      <c r="U9" s="241" t="str">
        <f t="shared" ca="1" si="4"/>
        <v>2.1</v>
      </c>
      <c r="V9" s="241">
        <f t="shared" ca="1" si="5"/>
        <v>1</v>
      </c>
      <c r="W9" s="241">
        <f t="shared" ca="1" si="6"/>
        <v>1</v>
      </c>
      <c r="X9" s="241">
        <f t="shared" ca="1" si="7"/>
        <v>3</v>
      </c>
      <c r="Y9" s="153"/>
      <c r="Z9" s="153"/>
    </row>
    <row r="10" spans="1:26" s="124" customFormat="1" ht="30" customHeight="1" x14ac:dyDescent="0.25">
      <c r="A10" s="89">
        <v>264</v>
      </c>
      <c r="B10" s="90" t="str">
        <f t="shared" ca="1" si="0"/>
        <v>2.1.02</v>
      </c>
      <c r="C10" s="91">
        <f t="shared" ca="1" si="1"/>
        <v>4</v>
      </c>
      <c r="D10" s="21"/>
      <c r="E10" s="220" t="str">
        <f t="shared" ca="1" si="2"/>
        <v>2.1.02</v>
      </c>
      <c r="F10" s="93" t="str">
        <f t="shared" ca="1" si="3"/>
        <v>Do you inform users that they should:</v>
      </c>
      <c r="G10" s="149"/>
      <c r="H10" s="149"/>
      <c r="I10" s="93"/>
      <c r="J10" s="91"/>
      <c r="K10" s="91"/>
      <c r="L10" s="91"/>
      <c r="M10" s="91"/>
      <c r="N10" s="91"/>
      <c r="O10" s="91"/>
      <c r="P10" s="91"/>
      <c r="Q10" s="91"/>
      <c r="R10" s="91"/>
      <c r="S10" s="91"/>
      <c r="T10" s="126"/>
      <c r="U10" s="183" t="str">
        <f t="shared" ca="1" si="4"/>
        <v/>
      </c>
      <c r="V10" s="183" t="str">
        <f t="shared" ca="1" si="5"/>
        <v>N/A</v>
      </c>
      <c r="W10" s="183">
        <f t="shared" ca="1" si="6"/>
        <v>1</v>
      </c>
      <c r="X10" s="183" t="e">
        <f t="shared" ca="1" si="7"/>
        <v>#VALUE!</v>
      </c>
      <c r="Y10" s="126"/>
      <c r="Z10" s="126"/>
    </row>
    <row r="11" spans="1:26" s="124" customFormat="1" ht="60" x14ac:dyDescent="0.25">
      <c r="A11" s="89">
        <v>265</v>
      </c>
      <c r="B11" s="90" t="str">
        <f t="shared" ca="1" si="0"/>
        <v>2.1.02a</v>
      </c>
      <c r="C11" s="91">
        <f t="shared" ca="1" si="1"/>
        <v>6</v>
      </c>
      <c r="D11" s="21"/>
      <c r="E11" s="220" t="str">
        <f t="shared" ca="1" si="2"/>
        <v>2.1.02a</v>
      </c>
      <c r="F11" s="98" t="str">
        <f t="shared" ca="1" si="3"/>
        <v>Report all suspected cyber security breaches to a central point (eg information failures; loss of services; detection of malicious code; denial of service attacks; errors from incomplete or inaccurate business data)?</v>
      </c>
      <c r="G11" s="149" t="str">
        <f ca="1">VLOOKUP(E11,Assessment_2_Reference_1,24,FALSE)</f>
        <v/>
      </c>
      <c r="H11" s="149" t="str">
        <f ca="1">VLOOKUP(E11,Assessment_2_Reference_1,5,FALSE)</f>
        <v/>
      </c>
      <c r="I11" s="93" t="str">
        <f ca="1">IF(VLOOKUP(E11,Assessment_2_Reference_1,6,FALSE)=0,"",VLOOKUP(E11,Assessment_2_Reference_1,6,FALSE))</f>
        <v/>
      </c>
      <c r="J11" s="91"/>
      <c r="K11" s="91"/>
      <c r="L11" s="91"/>
      <c r="M11" s="91"/>
      <c r="N11" s="91"/>
      <c r="O11" s="91"/>
      <c r="P11" s="91"/>
      <c r="Q11" s="91"/>
      <c r="R11" s="91"/>
      <c r="S11" s="91"/>
      <c r="T11" s="126"/>
      <c r="U11" s="183" t="str">
        <f t="shared" ca="1" si="4"/>
        <v>2.1</v>
      </c>
      <c r="V11" s="183">
        <f t="shared" ca="1" si="5"/>
        <v>1</v>
      </c>
      <c r="W11" s="183">
        <f t="shared" ca="1" si="6"/>
        <v>1</v>
      </c>
      <c r="X11" s="183">
        <f t="shared" ca="1" si="7"/>
        <v>3</v>
      </c>
      <c r="Y11" s="126"/>
      <c r="Z11" s="126"/>
    </row>
    <row r="12" spans="1:26" s="124" customFormat="1" ht="30" x14ac:dyDescent="0.25">
      <c r="A12" s="89">
        <v>266</v>
      </c>
      <c r="B12" s="90" t="str">
        <f t="shared" ca="1" si="0"/>
        <v>2.1.02b</v>
      </c>
      <c r="C12" s="91">
        <f t="shared" ca="1" si="1"/>
        <v>6</v>
      </c>
      <c r="D12" s="21"/>
      <c r="E12" s="220" t="str">
        <f t="shared" ca="1" si="2"/>
        <v>2.1.02b</v>
      </c>
      <c r="F12" s="98" t="str">
        <f t="shared" ca="1" si="3"/>
        <v>Note all important details (eg type of breach, messages on screen, and details of unusual occurrences)?</v>
      </c>
      <c r="G12" s="149" t="str">
        <f ca="1">VLOOKUP(E12,Assessment_2_Reference_1,24,FALSE)</f>
        <v/>
      </c>
      <c r="H12" s="149" t="str">
        <f ca="1">VLOOKUP(E12,Assessment_2_Reference_1,5,FALSE)</f>
        <v/>
      </c>
      <c r="I12" s="93" t="str">
        <f ca="1">IF(VLOOKUP(E12,Assessment_2_Reference_1,6,FALSE)=0,"",VLOOKUP(E12,Assessment_2_Reference_1,6,FALSE))</f>
        <v/>
      </c>
      <c r="J12" s="91"/>
      <c r="K12" s="91"/>
      <c r="L12" s="91"/>
      <c r="M12" s="91"/>
      <c r="N12" s="91"/>
      <c r="O12" s="91"/>
      <c r="P12" s="91"/>
      <c r="Q12" s="91"/>
      <c r="R12" s="91"/>
      <c r="S12" s="91"/>
      <c r="T12" s="126"/>
      <c r="U12" s="183" t="str">
        <f t="shared" ca="1" si="4"/>
        <v>2.1</v>
      </c>
      <c r="V12" s="183">
        <f t="shared" ca="1" si="5"/>
        <v>2</v>
      </c>
      <c r="W12" s="183">
        <f t="shared" ca="1" si="6"/>
        <v>1</v>
      </c>
      <c r="X12" s="183">
        <f t="shared" ca="1" si="7"/>
        <v>6</v>
      </c>
      <c r="Y12" s="126"/>
      <c r="Z12" s="126"/>
    </row>
    <row r="13" spans="1:26" s="124" customFormat="1" ht="30" customHeight="1" x14ac:dyDescent="0.25">
      <c r="A13" s="89">
        <v>267</v>
      </c>
      <c r="B13" s="90" t="str">
        <f t="shared" ca="1" si="0"/>
        <v>2.1.02c</v>
      </c>
      <c r="C13" s="91">
        <f t="shared" ca="1" si="1"/>
        <v>6</v>
      </c>
      <c r="D13" s="21"/>
      <c r="E13" s="92" t="str">
        <f t="shared" ca="1" si="2"/>
        <v>2.1.02c</v>
      </c>
      <c r="F13" s="98" t="str">
        <f t="shared" ca="1" si="3"/>
        <v>Restrain from attempting to take remedial actions themselves?</v>
      </c>
      <c r="G13" s="149" t="str">
        <f ca="1">VLOOKUP(E13,Assessment_2_Reference_1,24,FALSE)</f>
        <v/>
      </c>
      <c r="H13" s="149" t="str">
        <f ca="1">VLOOKUP(E13,Assessment_2_Reference_1,5,FALSE)</f>
        <v/>
      </c>
      <c r="I13" s="220" t="str">
        <f ca="1">IF(VLOOKUP(E13,Assessment_2_Reference_1,6,FALSE)=0,"",VLOOKUP(E13,Assessment_2_Reference_1,6,FALSE))</f>
        <v/>
      </c>
      <c r="J13" s="91"/>
      <c r="K13" s="91"/>
      <c r="L13" s="91"/>
      <c r="M13" s="91"/>
      <c r="N13" s="91"/>
      <c r="O13" s="91"/>
      <c r="P13" s="91"/>
      <c r="Q13" s="91"/>
      <c r="R13" s="91"/>
      <c r="S13" s="91"/>
      <c r="T13" s="126"/>
      <c r="U13" s="183" t="str">
        <f t="shared" ca="1" si="4"/>
        <v>2.1</v>
      </c>
      <c r="V13" s="183">
        <f t="shared" ca="1" si="5"/>
        <v>2</v>
      </c>
      <c r="W13" s="183">
        <f t="shared" ca="1" si="6"/>
        <v>1</v>
      </c>
      <c r="X13" s="183">
        <f t="shared" ca="1" si="7"/>
        <v>6</v>
      </c>
      <c r="Y13" s="126"/>
      <c r="Z13" s="126"/>
    </row>
    <row r="14" spans="1:26" s="124" customFormat="1" ht="30" x14ac:dyDescent="0.25">
      <c r="A14" s="89">
        <v>268</v>
      </c>
      <c r="B14" s="90" t="str">
        <f t="shared" ca="1" si="0"/>
        <v>2.1.03</v>
      </c>
      <c r="C14" s="91">
        <f t="shared" ca="1" si="1"/>
        <v>5</v>
      </c>
      <c r="D14" s="21"/>
      <c r="E14" s="92" t="str">
        <f t="shared" ca="1" si="2"/>
        <v>2.1.03</v>
      </c>
      <c r="F14" s="93" t="str">
        <f t="shared" ca="1" si="3"/>
        <v>Do you identify cyber security incidents by analysing suspicious events reported by users to the IT help desk (or equivalent)?</v>
      </c>
      <c r="G14" s="149" t="str">
        <f ca="1">VLOOKUP(E14,Assessment_2_Reference_1,24,FALSE)</f>
        <v/>
      </c>
      <c r="H14" s="149" t="str">
        <f ca="1">VLOOKUP(E14,Assessment_2_Reference_1,5,FALSE)</f>
        <v/>
      </c>
      <c r="I14" s="220" t="str">
        <f ca="1">IF(VLOOKUP(E14,Assessment_2_Reference_1,6,FALSE)=0,"",VLOOKUP(E14,Assessment_2_Reference_1,6,FALSE))</f>
        <v/>
      </c>
      <c r="J14" s="91"/>
      <c r="K14" s="91"/>
      <c r="L14" s="91"/>
      <c r="M14" s="91"/>
      <c r="N14" s="91"/>
      <c r="O14" s="91"/>
      <c r="P14" s="91"/>
      <c r="Q14" s="91"/>
      <c r="R14" s="91"/>
      <c r="S14" s="91"/>
      <c r="T14" s="126"/>
      <c r="U14" s="183" t="str">
        <f t="shared" ca="1" si="4"/>
        <v>2.1</v>
      </c>
      <c r="V14" s="183">
        <f t="shared" ca="1" si="5"/>
        <v>2</v>
      </c>
      <c r="W14" s="183">
        <f t="shared" ca="1" si="6"/>
        <v>1</v>
      </c>
      <c r="X14" s="183">
        <f t="shared" ca="1" si="7"/>
        <v>6</v>
      </c>
      <c r="Y14" s="126"/>
      <c r="Z14" s="126"/>
    </row>
    <row r="15" spans="1:26" s="124" customFormat="1" ht="30" customHeight="1" x14ac:dyDescent="0.25">
      <c r="A15" s="89">
        <v>269</v>
      </c>
      <c r="B15" s="90" t="str">
        <f t="shared" ca="1" si="0"/>
        <v>2.1.04</v>
      </c>
      <c r="C15" s="91">
        <f t="shared" ca="1" si="1"/>
        <v>4</v>
      </c>
      <c r="D15" s="21"/>
      <c r="E15" s="92" t="str">
        <f t="shared" ca="1" si="2"/>
        <v>2.1.04</v>
      </c>
      <c r="F15" s="93" t="str">
        <f t="shared" ca="1" si="3"/>
        <v>Is this analysis based on:</v>
      </c>
      <c r="G15" s="149"/>
      <c r="H15" s="149"/>
      <c r="I15" s="220"/>
      <c r="J15" s="91"/>
      <c r="K15" s="91"/>
      <c r="L15" s="91"/>
      <c r="M15" s="91"/>
      <c r="N15" s="91"/>
      <c r="O15" s="91"/>
      <c r="P15" s="91"/>
      <c r="Q15" s="91"/>
      <c r="R15" s="91"/>
      <c r="S15" s="91"/>
      <c r="T15" s="126"/>
      <c r="U15" s="183" t="str">
        <f t="shared" ca="1" si="4"/>
        <v/>
      </c>
      <c r="V15" s="183" t="str">
        <f t="shared" ca="1" si="5"/>
        <v>N/A</v>
      </c>
      <c r="W15" s="183">
        <f t="shared" ca="1" si="6"/>
        <v>1</v>
      </c>
      <c r="X15" s="183" t="e">
        <f t="shared" ca="1" si="7"/>
        <v>#VALUE!</v>
      </c>
      <c r="Y15" s="126"/>
      <c r="Z15" s="126"/>
    </row>
    <row r="16" spans="1:26" s="124" customFormat="1" ht="30" x14ac:dyDescent="0.25">
      <c r="A16" s="89">
        <v>270</v>
      </c>
      <c r="B16" s="90" t="str">
        <f t="shared" ca="1" si="0"/>
        <v>2.1.04a</v>
      </c>
      <c r="C16" s="91">
        <f t="shared" ca="1" si="1"/>
        <v>6</v>
      </c>
      <c r="D16" s="21"/>
      <c r="E16" s="92" t="str">
        <f t="shared" ca="1" si="2"/>
        <v>2.1.04a</v>
      </c>
      <c r="F16" s="98" t="str">
        <f t="shared" ca="1" si="3"/>
        <v>Comparing characteristics of the suspicious event to known ‘normal’ system and network behaviour?</v>
      </c>
      <c r="G16" s="149" t="str">
        <f ca="1">VLOOKUP(E16,Assessment_2_Reference_1,24,FALSE)</f>
        <v/>
      </c>
      <c r="H16" s="149" t="str">
        <f ca="1">VLOOKUP(E16,Assessment_2_Reference_1,5,FALSE)</f>
        <v/>
      </c>
      <c r="I16" s="220" t="str">
        <f ca="1">IF(VLOOKUP(E16,Assessment_2_Reference_1,6,FALSE)=0,"",VLOOKUP(E16,Assessment_2_Reference_1,6,FALSE))</f>
        <v/>
      </c>
      <c r="J16" s="91"/>
      <c r="K16" s="91"/>
      <c r="L16" s="91"/>
      <c r="M16" s="91"/>
      <c r="N16" s="91"/>
      <c r="O16" s="91"/>
      <c r="P16" s="91"/>
      <c r="Q16" s="91"/>
      <c r="R16" s="91"/>
      <c r="S16" s="91"/>
      <c r="T16" s="126"/>
      <c r="U16" s="183" t="str">
        <f t="shared" ca="1" si="4"/>
        <v>2.1</v>
      </c>
      <c r="V16" s="183">
        <f t="shared" ca="1" si="5"/>
        <v>4</v>
      </c>
      <c r="W16" s="183">
        <f t="shared" ca="1" si="6"/>
        <v>1</v>
      </c>
      <c r="X16" s="183">
        <f t="shared" ca="1" si="7"/>
        <v>12</v>
      </c>
      <c r="Y16" s="126"/>
      <c r="Z16" s="126"/>
    </row>
    <row r="17" spans="1:26" s="124" customFormat="1" ht="30" x14ac:dyDescent="0.25">
      <c r="A17" s="89">
        <v>271</v>
      </c>
      <c r="B17" s="90" t="str">
        <f t="shared" ca="1" si="0"/>
        <v>2.1.04b</v>
      </c>
      <c r="C17" s="91">
        <f t="shared" ca="1" si="1"/>
        <v>6</v>
      </c>
      <c r="D17" s="21"/>
      <c r="E17" s="92" t="str">
        <f t="shared" ca="1" si="2"/>
        <v>2.1.04b</v>
      </c>
      <c r="F17" s="98" t="str">
        <f t="shared" ca="1" si="3"/>
        <v>A good working knowledge of what indictors of compromise (IOCs) would look like?</v>
      </c>
      <c r="G17" s="149" t="str">
        <f ca="1">VLOOKUP(E17,Assessment_2_Reference_1,24,FALSE)</f>
        <v/>
      </c>
      <c r="H17" s="149" t="str">
        <f ca="1">VLOOKUP(E17,Assessment_2_Reference_1,5,FALSE)</f>
        <v/>
      </c>
      <c r="I17" s="220" t="str">
        <f ca="1">IF(VLOOKUP(E17,Assessment_2_Reference_1,6,FALSE)=0,"",VLOOKUP(E17,Assessment_2_Reference_1,6,FALSE))</f>
        <v/>
      </c>
      <c r="J17" s="91"/>
      <c r="K17" s="91"/>
      <c r="L17" s="91"/>
      <c r="M17" s="91"/>
      <c r="N17" s="91"/>
      <c r="O17" s="91"/>
      <c r="P17" s="91"/>
      <c r="Q17" s="91"/>
      <c r="R17" s="91"/>
      <c r="S17" s="91"/>
      <c r="T17" s="126"/>
      <c r="U17" s="183" t="str">
        <f t="shared" ca="1" si="4"/>
        <v>2.1</v>
      </c>
      <c r="V17" s="183">
        <f t="shared" ca="1" si="5"/>
        <v>4</v>
      </c>
      <c r="W17" s="183">
        <f t="shared" ca="1" si="6"/>
        <v>1</v>
      </c>
      <c r="X17" s="183">
        <f t="shared" ca="1" si="7"/>
        <v>12</v>
      </c>
      <c r="Y17" s="126"/>
      <c r="Z17" s="126"/>
    </row>
    <row r="18" spans="1:26" s="124" customFormat="1" ht="30" x14ac:dyDescent="0.25">
      <c r="A18" s="89">
        <v>272</v>
      </c>
      <c r="B18" s="90" t="str">
        <f t="shared" ca="1" si="0"/>
        <v>2.1.05</v>
      </c>
      <c r="C18" s="91">
        <f t="shared" ca="1" si="1"/>
        <v>4</v>
      </c>
      <c r="D18" s="21"/>
      <c r="E18" s="92" t="str">
        <f t="shared" ca="1" si="2"/>
        <v>2.1.05</v>
      </c>
      <c r="F18" s="93" t="str">
        <f t="shared" ca="1" si="3"/>
        <v>To help identify potential cyber security incidents do you monitor information from a variety of sources, including:</v>
      </c>
      <c r="G18" s="149"/>
      <c r="H18" s="149"/>
      <c r="I18" s="220"/>
      <c r="J18" s="91"/>
      <c r="K18" s="91"/>
      <c r="L18" s="91"/>
      <c r="M18" s="91"/>
      <c r="N18" s="91"/>
      <c r="O18" s="91"/>
      <c r="P18" s="91"/>
      <c r="Q18" s="91"/>
      <c r="R18" s="91"/>
      <c r="S18" s="91"/>
      <c r="T18" s="126"/>
      <c r="U18" s="183" t="str">
        <f t="shared" ca="1" si="4"/>
        <v/>
      </c>
      <c r="V18" s="183" t="str">
        <f t="shared" ca="1" si="5"/>
        <v>N/A</v>
      </c>
      <c r="W18" s="183">
        <f t="shared" ca="1" si="6"/>
        <v>1</v>
      </c>
      <c r="X18" s="183" t="e">
        <f t="shared" ca="1" si="7"/>
        <v>#VALUE!</v>
      </c>
      <c r="Y18" s="126"/>
      <c r="Z18" s="126"/>
    </row>
    <row r="19" spans="1:26" s="124" customFormat="1" ht="30" x14ac:dyDescent="0.25">
      <c r="A19" s="89">
        <v>273</v>
      </c>
      <c r="B19" s="90" t="str">
        <f t="shared" ca="1" si="0"/>
        <v>2.1.05a</v>
      </c>
      <c r="C19" s="91">
        <f t="shared" ca="1" si="1"/>
        <v>6</v>
      </c>
      <c r="D19" s="21"/>
      <c r="E19" s="92" t="str">
        <f t="shared" ca="1" si="2"/>
        <v>2.1.05a</v>
      </c>
      <c r="F19" s="98" t="str">
        <f t="shared" ca="1" si="3"/>
        <v>System logs (eg operating system logs, service and application logs, network device logs and network flows)</v>
      </c>
      <c r="G19" s="149" t="str">
        <f t="shared" ref="G19:G25" ca="1" si="8">VLOOKUP(E19,Assessment_2_Reference_1,24,FALSE)</f>
        <v/>
      </c>
      <c r="H19" s="149" t="str">
        <f t="shared" ref="H19:H25" ca="1" si="9">VLOOKUP(E19,Assessment_2_Reference_1,5,FALSE)</f>
        <v/>
      </c>
      <c r="I19" s="220" t="str">
        <f t="shared" ref="I19:I25" ca="1" si="10">IF(VLOOKUP(E19,Assessment_2_Reference_1,6,FALSE)=0,"",VLOOKUP(E19,Assessment_2_Reference_1,6,FALSE))</f>
        <v/>
      </c>
      <c r="J19" s="91"/>
      <c r="K19" s="91"/>
      <c r="L19" s="91"/>
      <c r="M19" s="91"/>
      <c r="N19" s="91"/>
      <c r="O19" s="91"/>
      <c r="P19" s="91"/>
      <c r="Q19" s="91"/>
      <c r="R19" s="91"/>
      <c r="S19" s="91"/>
      <c r="T19" s="126"/>
      <c r="U19" s="183" t="str">
        <f t="shared" ca="1" si="4"/>
        <v>2.1</v>
      </c>
      <c r="V19" s="183">
        <f t="shared" ca="1" si="5"/>
        <v>3</v>
      </c>
      <c r="W19" s="183">
        <f t="shared" ca="1" si="6"/>
        <v>1</v>
      </c>
      <c r="X19" s="183">
        <f t="shared" ca="1" si="7"/>
        <v>9</v>
      </c>
      <c r="Y19" s="126"/>
      <c r="Z19" s="126"/>
    </row>
    <row r="20" spans="1:26" s="124" customFormat="1" ht="45" x14ac:dyDescent="0.25">
      <c r="A20" s="89">
        <v>274</v>
      </c>
      <c r="B20" s="90" t="str">
        <f t="shared" ca="1" si="0"/>
        <v>2.1.05b</v>
      </c>
      <c r="C20" s="91">
        <f t="shared" ca="1" si="1"/>
        <v>6</v>
      </c>
      <c r="D20" s="21"/>
      <c r="E20" s="92" t="str">
        <f t="shared" ca="1" si="2"/>
        <v>2.1.05b</v>
      </c>
      <c r="F20" s="98" t="str">
        <f t="shared" ca="1" si="3"/>
        <v>Alerts generated by technical security software (eg IDS, IPS, DLP, SIEM, antivirus and spam software), file integrity checking software, monitoring services (often provided by a third party)?</v>
      </c>
      <c r="G20" s="149" t="str">
        <f t="shared" ca="1" si="8"/>
        <v/>
      </c>
      <c r="H20" s="149" t="str">
        <f t="shared" ca="1" si="9"/>
        <v/>
      </c>
      <c r="I20" s="220" t="str">
        <f t="shared" ca="1" si="10"/>
        <v/>
      </c>
      <c r="J20" s="91"/>
      <c r="K20" s="91"/>
      <c r="L20" s="91"/>
      <c r="M20" s="91"/>
      <c r="N20" s="91"/>
      <c r="O20" s="91"/>
      <c r="P20" s="91"/>
      <c r="Q20" s="91"/>
      <c r="R20" s="91"/>
      <c r="S20" s="91"/>
      <c r="T20" s="126"/>
      <c r="U20" s="183" t="str">
        <f t="shared" ca="1" si="4"/>
        <v>2.1</v>
      </c>
      <c r="V20" s="183">
        <f t="shared" ca="1" si="5"/>
        <v>4</v>
      </c>
      <c r="W20" s="183">
        <f t="shared" ca="1" si="6"/>
        <v>1</v>
      </c>
      <c r="X20" s="183">
        <f t="shared" ca="1" si="7"/>
        <v>12</v>
      </c>
      <c r="Y20" s="126"/>
      <c r="Z20" s="126"/>
    </row>
    <row r="21" spans="1:26" s="124" customFormat="1" ht="30" x14ac:dyDescent="0.25">
      <c r="A21" s="89">
        <v>275</v>
      </c>
      <c r="B21" s="90" t="str">
        <f t="shared" ca="1" si="0"/>
        <v>2.1.05c</v>
      </c>
      <c r="C21" s="91">
        <f t="shared" ca="1" si="1"/>
        <v>6</v>
      </c>
      <c r="D21" s="21"/>
      <c r="E21" s="92" t="str">
        <f t="shared" ca="1" si="2"/>
        <v>2.1.05c</v>
      </c>
      <c r="F21" s="98" t="str">
        <f t="shared" ca="1" si="3"/>
        <v>Data provided by monitoring services or a Security Operations Centre (often provided by third parties)?</v>
      </c>
      <c r="G21" s="149" t="str">
        <f t="shared" ca="1" si="8"/>
        <v/>
      </c>
      <c r="H21" s="149" t="str">
        <f t="shared" ca="1" si="9"/>
        <v/>
      </c>
      <c r="I21" s="220" t="str">
        <f t="shared" ca="1" si="10"/>
        <v/>
      </c>
      <c r="J21" s="91"/>
      <c r="K21" s="91"/>
      <c r="L21" s="91"/>
      <c r="M21" s="91"/>
      <c r="N21" s="91"/>
      <c r="O21" s="91"/>
      <c r="P21" s="91"/>
      <c r="Q21" s="91"/>
      <c r="R21" s="91"/>
      <c r="S21" s="91"/>
      <c r="T21" s="126"/>
      <c r="U21" s="183" t="str">
        <f t="shared" ca="1" si="4"/>
        <v>2.1</v>
      </c>
      <c r="V21" s="183">
        <f t="shared" ca="1" si="5"/>
        <v>5</v>
      </c>
      <c r="W21" s="183">
        <f t="shared" ca="1" si="6"/>
        <v>1</v>
      </c>
      <c r="X21" s="183">
        <f t="shared" ca="1" si="7"/>
        <v>15</v>
      </c>
      <c r="Y21" s="126"/>
      <c r="Z21" s="126"/>
    </row>
    <row r="22" spans="1:26" s="124" customFormat="1" ht="45" x14ac:dyDescent="0.25">
      <c r="A22" s="89">
        <v>276</v>
      </c>
      <c r="B22" s="90" t="str">
        <f t="shared" ca="1" si="0"/>
        <v>2.1.05d</v>
      </c>
      <c r="C22" s="91">
        <f t="shared" ca="1" si="1"/>
        <v>6</v>
      </c>
      <c r="D22" s="21"/>
      <c r="E22" s="92" t="str">
        <f t="shared" ca="1" si="2"/>
        <v>2.1.05d</v>
      </c>
      <c r="F22" s="98" t="str">
        <f t="shared" ca="1" si="3"/>
        <v>Publicly available information (eg information on new exploits, information exchange groups, third party organisations, governments)?</v>
      </c>
      <c r="G22" s="149" t="str">
        <f t="shared" ca="1" si="8"/>
        <v/>
      </c>
      <c r="H22" s="149" t="str">
        <f t="shared" ca="1" si="9"/>
        <v/>
      </c>
      <c r="I22" s="220" t="str">
        <f t="shared" ca="1" si="10"/>
        <v/>
      </c>
      <c r="J22" s="91"/>
      <c r="K22" s="91"/>
      <c r="L22" s="91"/>
      <c r="M22" s="91"/>
      <c r="N22" s="91"/>
      <c r="O22" s="91"/>
      <c r="P22" s="91"/>
      <c r="Q22" s="91"/>
      <c r="R22" s="91"/>
      <c r="S22" s="91"/>
      <c r="T22" s="126"/>
      <c r="U22" s="183" t="str">
        <f t="shared" ca="1" si="4"/>
        <v>2.1</v>
      </c>
      <c r="V22" s="183">
        <f t="shared" ca="1" si="5"/>
        <v>4</v>
      </c>
      <c r="W22" s="183">
        <f t="shared" ca="1" si="6"/>
        <v>1</v>
      </c>
      <c r="X22" s="183">
        <f t="shared" ca="1" si="7"/>
        <v>12</v>
      </c>
      <c r="Y22" s="126"/>
      <c r="Z22" s="126"/>
    </row>
    <row r="23" spans="1:26" s="124" customFormat="1" ht="30" customHeight="1" x14ac:dyDescent="0.25">
      <c r="A23" s="89">
        <v>277</v>
      </c>
      <c r="B23" s="90" t="str">
        <f t="shared" ca="1" si="0"/>
        <v>2.1.05e</v>
      </c>
      <c r="C23" s="91">
        <f t="shared" ca="1" si="1"/>
        <v>6</v>
      </c>
      <c r="D23" s="21"/>
      <c r="E23" s="92" t="str">
        <f t="shared" ca="1" si="2"/>
        <v>2.1.05e</v>
      </c>
      <c r="F23" s="98" t="str">
        <f t="shared" ca="1" si="3"/>
        <v>People from within your organisation?</v>
      </c>
      <c r="G23" s="149" t="str">
        <f t="shared" ca="1" si="8"/>
        <v/>
      </c>
      <c r="H23" s="149" t="str">
        <f t="shared" ca="1" si="9"/>
        <v/>
      </c>
      <c r="I23" s="220" t="str">
        <f t="shared" ca="1" si="10"/>
        <v/>
      </c>
      <c r="J23" s="91"/>
      <c r="K23" s="91"/>
      <c r="L23" s="91"/>
      <c r="M23" s="91"/>
      <c r="N23" s="91"/>
      <c r="O23" s="91"/>
      <c r="P23" s="91"/>
      <c r="Q23" s="91"/>
      <c r="R23" s="91"/>
      <c r="S23" s="91"/>
      <c r="T23" s="126"/>
      <c r="U23" s="183" t="str">
        <f t="shared" ca="1" si="4"/>
        <v>2.1</v>
      </c>
      <c r="V23" s="183">
        <f t="shared" ca="1" si="5"/>
        <v>3</v>
      </c>
      <c r="W23" s="183">
        <f t="shared" ca="1" si="6"/>
        <v>1</v>
      </c>
      <c r="X23" s="183">
        <f t="shared" ca="1" si="7"/>
        <v>9</v>
      </c>
      <c r="Y23" s="126"/>
      <c r="Z23" s="126"/>
    </row>
    <row r="24" spans="1:26" s="124" customFormat="1" ht="30" x14ac:dyDescent="0.25">
      <c r="A24" s="89">
        <v>278</v>
      </c>
      <c r="B24" s="90" t="str">
        <f t="shared" ca="1" si="0"/>
        <v>2.1.05f</v>
      </c>
      <c r="C24" s="91">
        <f t="shared" ca="1" si="1"/>
        <v>6</v>
      </c>
      <c r="D24" s="21"/>
      <c r="E24" s="92" t="str">
        <f t="shared" ca="1" si="2"/>
        <v>2.1.05f</v>
      </c>
      <c r="F24" s="98" t="str">
        <f t="shared" ca="1" si="3"/>
        <v>A variety of third parties (eg customers, suppliers, IT providers, ISPs, partners; government bodies)?</v>
      </c>
      <c r="G24" s="149" t="str">
        <f t="shared" ca="1" si="8"/>
        <v/>
      </c>
      <c r="H24" s="149" t="str">
        <f t="shared" ca="1" si="9"/>
        <v/>
      </c>
      <c r="I24" s="220" t="str">
        <f t="shared" ca="1" si="10"/>
        <v/>
      </c>
      <c r="J24" s="91"/>
      <c r="K24" s="91"/>
      <c r="L24" s="91"/>
      <c r="M24" s="91"/>
      <c r="N24" s="91"/>
      <c r="O24" s="91"/>
      <c r="P24" s="91"/>
      <c r="Q24" s="91"/>
      <c r="R24" s="91"/>
      <c r="S24" s="91"/>
      <c r="T24" s="126"/>
      <c r="U24" s="183" t="str">
        <f t="shared" ca="1" si="4"/>
        <v>2.1</v>
      </c>
      <c r="V24" s="183">
        <f t="shared" ca="1" si="5"/>
        <v>3</v>
      </c>
      <c r="W24" s="183">
        <f t="shared" ca="1" si="6"/>
        <v>1</v>
      </c>
      <c r="X24" s="183">
        <f t="shared" ca="1" si="7"/>
        <v>9</v>
      </c>
      <c r="Y24" s="126"/>
      <c r="Z24" s="126"/>
    </row>
    <row r="25" spans="1:26" s="124" customFormat="1" ht="30" customHeight="1" x14ac:dyDescent="0.25">
      <c r="A25" s="89">
        <v>279</v>
      </c>
      <c r="B25" s="90" t="str">
        <f t="shared" ca="1" si="0"/>
        <v>2.1.05g</v>
      </c>
      <c r="C25" s="91">
        <f t="shared" ca="1" si="1"/>
        <v>6</v>
      </c>
      <c r="D25" s="21"/>
      <c r="E25" s="92" t="str">
        <f t="shared" ca="1" si="2"/>
        <v>2.1.05g</v>
      </c>
      <c r="F25" s="98" t="str">
        <f t="shared" ca="1" si="3"/>
        <v>Anomalies detected by audits, investigations or reviews?</v>
      </c>
      <c r="G25" s="149" t="str">
        <f t="shared" ca="1" si="8"/>
        <v/>
      </c>
      <c r="H25" s="149" t="str">
        <f t="shared" ca="1" si="9"/>
        <v/>
      </c>
      <c r="I25" s="220" t="str">
        <f t="shared" ca="1" si="10"/>
        <v/>
      </c>
      <c r="J25" s="91"/>
      <c r="K25" s="91"/>
      <c r="L25" s="91"/>
      <c r="M25" s="91"/>
      <c r="N25" s="91"/>
      <c r="O25" s="91"/>
      <c r="P25" s="91"/>
      <c r="Q25" s="91"/>
      <c r="R25" s="91"/>
      <c r="S25" s="91"/>
      <c r="T25" s="126"/>
      <c r="U25" s="183" t="str">
        <f t="shared" ca="1" si="4"/>
        <v>2.1</v>
      </c>
      <c r="V25" s="183">
        <f t="shared" ca="1" si="5"/>
        <v>3</v>
      </c>
      <c r="W25" s="183">
        <f t="shared" ca="1" si="6"/>
        <v>1</v>
      </c>
      <c r="X25" s="183">
        <f t="shared" ca="1" si="7"/>
        <v>9</v>
      </c>
      <c r="Y25" s="126"/>
      <c r="Z25" s="126"/>
    </row>
    <row r="26" spans="1:26" s="124" customFormat="1" ht="30" customHeight="1" x14ac:dyDescent="0.25">
      <c r="A26" s="89">
        <v>280</v>
      </c>
      <c r="B26" s="90" t="str">
        <f t="shared" ca="1" si="0"/>
        <v>2.1.06</v>
      </c>
      <c r="C26" s="91">
        <f t="shared" ca="1" si="1"/>
        <v>4</v>
      </c>
      <c r="D26" s="21"/>
      <c r="E26" s="92" t="str">
        <f t="shared" ca="1" si="2"/>
        <v>2.1.06</v>
      </c>
      <c r="F26" s="93" t="str">
        <f t="shared" ca="1" si="3"/>
        <v>Having identified a suspected cyber security incident, do you:</v>
      </c>
      <c r="G26" s="149"/>
      <c r="H26" s="149"/>
      <c r="I26" s="220"/>
      <c r="J26" s="91"/>
      <c r="K26" s="91"/>
      <c r="L26" s="91"/>
      <c r="M26" s="91"/>
      <c r="N26" s="91"/>
      <c r="O26" s="91"/>
      <c r="P26" s="91"/>
      <c r="Q26" s="91"/>
      <c r="R26" s="91"/>
      <c r="S26" s="91"/>
      <c r="T26" s="126"/>
      <c r="U26" s="183" t="str">
        <f t="shared" ca="1" si="4"/>
        <v/>
      </c>
      <c r="V26" s="183" t="str">
        <f t="shared" ca="1" si="5"/>
        <v>N/A</v>
      </c>
      <c r="W26" s="183">
        <f t="shared" ca="1" si="6"/>
        <v>1</v>
      </c>
      <c r="X26" s="183" t="e">
        <f t="shared" ca="1" si="7"/>
        <v>#VALUE!</v>
      </c>
      <c r="Y26" s="126"/>
      <c r="Z26" s="126"/>
    </row>
    <row r="27" spans="1:26" s="124" customFormat="1" ht="30" x14ac:dyDescent="0.25">
      <c r="A27" s="89">
        <v>281</v>
      </c>
      <c r="B27" s="90" t="str">
        <f t="shared" ca="1" si="0"/>
        <v>2.1.06a</v>
      </c>
      <c r="C27" s="91">
        <f t="shared" ca="1" si="1"/>
        <v>6</v>
      </c>
      <c r="D27" s="21"/>
      <c r="E27" s="92" t="str">
        <f t="shared" ca="1" si="2"/>
        <v>2.1.06a</v>
      </c>
      <c r="F27" s="98" t="str">
        <f t="shared" ca="1" si="3"/>
        <v>Investigate different types of technical information, such as IP addresses?</v>
      </c>
      <c r="G27" s="149" t="str">
        <f ca="1">VLOOKUP(E27,Assessment_2_Reference_1,24,FALSE)</f>
        <v/>
      </c>
      <c r="H27" s="149" t="str">
        <f ca="1">VLOOKUP(E27,Assessment_2_Reference_1,5,FALSE)</f>
        <v/>
      </c>
      <c r="I27" s="220" t="str">
        <f ca="1">IF(VLOOKUP(E27,Assessment_2_Reference_1,6,FALSE)=0,"",VLOOKUP(E27,Assessment_2_Reference_1,6,FALSE))</f>
        <v/>
      </c>
      <c r="J27" s="91"/>
      <c r="K27" s="91"/>
      <c r="L27" s="91"/>
      <c r="M27" s="91"/>
      <c r="N27" s="91"/>
      <c r="O27" s="91"/>
      <c r="P27" s="91"/>
      <c r="Q27" s="91"/>
      <c r="R27" s="91"/>
      <c r="S27" s="91"/>
      <c r="T27" s="126"/>
      <c r="U27" s="183" t="str">
        <f t="shared" ca="1" si="4"/>
        <v>2.1</v>
      </c>
      <c r="V27" s="183">
        <f t="shared" ca="1" si="5"/>
        <v>4</v>
      </c>
      <c r="W27" s="183">
        <f t="shared" ca="1" si="6"/>
        <v>1</v>
      </c>
      <c r="X27" s="183">
        <f t="shared" ca="1" si="7"/>
        <v>12</v>
      </c>
      <c r="Y27" s="126"/>
      <c r="Z27" s="126"/>
    </row>
    <row r="28" spans="1:26" s="124" customFormat="1" ht="30" x14ac:dyDescent="0.25">
      <c r="A28" s="89">
        <v>282</v>
      </c>
      <c r="B28" s="90" t="str">
        <f t="shared" ca="1" si="0"/>
        <v>2.1.06b</v>
      </c>
      <c r="C28" s="91">
        <f t="shared" ca="1" si="1"/>
        <v>6</v>
      </c>
      <c r="D28" s="21"/>
      <c r="E28" s="92" t="str">
        <f t="shared" ca="1" si="2"/>
        <v>2.1.06b</v>
      </c>
      <c r="F28" s="98" t="str">
        <f t="shared" ca="1" si="3"/>
        <v>Analyse all available information related to a potential cyber security incident?</v>
      </c>
      <c r="G28" s="149" t="str">
        <f ca="1">VLOOKUP(E28,Assessment_2_Reference_1,24,FALSE)</f>
        <v/>
      </c>
      <c r="H28" s="149" t="str">
        <f ca="1">VLOOKUP(E28,Assessment_2_Reference_1,5,FALSE)</f>
        <v/>
      </c>
      <c r="I28" s="220" t="str">
        <f ca="1">IF(VLOOKUP(E28,Assessment_2_Reference_1,6,FALSE)=0,"",VLOOKUP(E28,Assessment_2_Reference_1,6,FALSE))</f>
        <v/>
      </c>
      <c r="J28" s="91"/>
      <c r="K28" s="91"/>
      <c r="L28" s="91"/>
      <c r="M28" s="91"/>
      <c r="N28" s="91"/>
      <c r="O28" s="91"/>
      <c r="P28" s="91"/>
      <c r="Q28" s="91"/>
      <c r="R28" s="91"/>
      <c r="S28" s="91"/>
      <c r="T28" s="126"/>
      <c r="U28" s="183" t="str">
        <f t="shared" ca="1" si="4"/>
        <v>2.1</v>
      </c>
      <c r="V28" s="183">
        <f t="shared" ca="1" si="5"/>
        <v>3</v>
      </c>
      <c r="W28" s="183">
        <f t="shared" ca="1" si="6"/>
        <v>1</v>
      </c>
      <c r="X28" s="183">
        <f t="shared" ca="1" si="7"/>
        <v>9</v>
      </c>
      <c r="Y28" s="126"/>
      <c r="Z28" s="126"/>
    </row>
    <row r="29" spans="1:26" s="124" customFormat="1" ht="30" x14ac:dyDescent="0.25">
      <c r="A29" s="89">
        <v>283</v>
      </c>
      <c r="B29" s="90" t="str">
        <f t="shared" ca="1" si="0"/>
        <v>2.1.06c</v>
      </c>
      <c r="C29" s="91">
        <f t="shared" ca="1" si="1"/>
        <v>6</v>
      </c>
      <c r="D29" s="21"/>
      <c r="E29" s="92" t="str">
        <f t="shared" ca="1" si="2"/>
        <v>2.1.06c</v>
      </c>
      <c r="F29" s="98" t="str">
        <f t="shared" ca="1" si="3"/>
        <v>Determine what has actually happened (eg a DDOS, malware attack, system hack, session hijack or data corruption)?</v>
      </c>
      <c r="G29" s="149" t="str">
        <f ca="1">VLOOKUP(E29,Assessment_2_Reference_1,24,FALSE)</f>
        <v/>
      </c>
      <c r="H29" s="149" t="str">
        <f ca="1">VLOOKUP(E29,Assessment_2_Reference_1,5,FALSE)</f>
        <v/>
      </c>
      <c r="I29" s="220" t="str">
        <f ca="1">IF(VLOOKUP(E29,Assessment_2_Reference_1,6,FALSE)=0,"",VLOOKUP(E29,Assessment_2_Reference_1,6,FALSE))</f>
        <v/>
      </c>
      <c r="J29" s="91"/>
      <c r="K29" s="91"/>
      <c r="L29" s="91"/>
      <c r="M29" s="91"/>
      <c r="N29" s="91"/>
      <c r="O29" s="91"/>
      <c r="P29" s="91"/>
      <c r="Q29" s="91"/>
      <c r="R29" s="91"/>
      <c r="S29" s="91"/>
      <c r="T29" s="126"/>
      <c r="U29" s="183" t="str">
        <f t="shared" ca="1" si="4"/>
        <v>2.1</v>
      </c>
      <c r="V29" s="183">
        <f t="shared" ca="1" si="5"/>
        <v>3</v>
      </c>
      <c r="W29" s="183">
        <f t="shared" ca="1" si="6"/>
        <v>1</v>
      </c>
      <c r="X29" s="183">
        <f t="shared" ca="1" si="7"/>
        <v>9</v>
      </c>
      <c r="Y29" s="126"/>
      <c r="Z29" s="126"/>
    </row>
    <row r="30" spans="1:26" s="124" customFormat="1" ht="30" x14ac:dyDescent="0.25">
      <c r="A30" s="89">
        <v>284</v>
      </c>
      <c r="B30" s="90" t="str">
        <f t="shared" ca="1" si="0"/>
        <v>2.1.06d</v>
      </c>
      <c r="C30" s="91">
        <f t="shared" ca="1" si="1"/>
        <v>6</v>
      </c>
      <c r="D30" s="21"/>
      <c r="E30" s="92" t="str">
        <f t="shared" ca="1" si="2"/>
        <v>2.1.06d</v>
      </c>
      <c r="F30" s="98" t="str">
        <f t="shared" ca="1" si="3"/>
        <v>Confirm that they have actually been subject to a cyber security attack or had a cyber-related breach (the unknown element)?</v>
      </c>
      <c r="G30" s="149" t="str">
        <f ca="1">VLOOKUP(E30,Assessment_2_Reference_1,24,FALSE)</f>
        <v/>
      </c>
      <c r="H30" s="149" t="str">
        <f ca="1">VLOOKUP(E30,Assessment_2_Reference_1,5,FALSE)</f>
        <v/>
      </c>
      <c r="I30" s="220" t="str">
        <f ca="1">IF(VLOOKUP(E30,Assessment_2_Reference_1,6,FALSE)=0,"",VLOOKUP(E30,Assessment_2_Reference_1,6,FALSE))</f>
        <v/>
      </c>
      <c r="J30" s="91"/>
      <c r="K30" s="91"/>
      <c r="L30" s="91"/>
      <c r="M30" s="91"/>
      <c r="N30" s="91"/>
      <c r="O30" s="91"/>
      <c r="P30" s="91"/>
      <c r="Q30" s="91"/>
      <c r="R30" s="91"/>
      <c r="S30" s="91"/>
      <c r="T30" s="126"/>
      <c r="U30" s="183" t="str">
        <f t="shared" ca="1" si="4"/>
        <v>2.1</v>
      </c>
      <c r="V30" s="183">
        <f t="shared" ca="1" si="5"/>
        <v>3</v>
      </c>
      <c r="W30" s="183">
        <f t="shared" ca="1" si="6"/>
        <v>1</v>
      </c>
      <c r="X30" s="183">
        <f t="shared" ca="1" si="7"/>
        <v>9</v>
      </c>
      <c r="Y30" s="126"/>
      <c r="Z30" s="126"/>
    </row>
    <row r="31" spans="1:26" s="124" customFormat="1" ht="30" x14ac:dyDescent="0.25">
      <c r="A31" s="89">
        <v>285</v>
      </c>
      <c r="B31" s="90" t="str">
        <f t="shared" ca="1" si="0"/>
        <v>2.1.07</v>
      </c>
      <c r="C31" s="91">
        <f t="shared" ca="1" si="1"/>
        <v>4</v>
      </c>
      <c r="D31" s="21"/>
      <c r="E31" s="92" t="str">
        <f t="shared" ca="1" si="2"/>
        <v>2.1.07</v>
      </c>
      <c r="F31" s="93" t="str">
        <f t="shared" ca="1" si="3"/>
        <v>When monitoring information from relevant technical sources, such as specialised security software (eg SIEM or IDS) do you:</v>
      </c>
      <c r="G31" s="149"/>
      <c r="H31" s="149"/>
      <c r="I31" s="220"/>
      <c r="J31" s="91"/>
      <c r="K31" s="91"/>
      <c r="L31" s="91"/>
      <c r="M31" s="91"/>
      <c r="N31" s="91"/>
      <c r="O31" s="91"/>
      <c r="P31" s="91"/>
      <c r="Q31" s="91"/>
      <c r="R31" s="91"/>
      <c r="S31" s="91"/>
      <c r="T31" s="126"/>
      <c r="U31" s="183" t="str">
        <f t="shared" ca="1" si="4"/>
        <v/>
      </c>
      <c r="V31" s="183" t="str">
        <f t="shared" ca="1" si="5"/>
        <v>N/A</v>
      </c>
      <c r="W31" s="183">
        <f t="shared" ca="1" si="6"/>
        <v>1</v>
      </c>
      <c r="X31" s="183" t="e">
        <f t="shared" ca="1" si="7"/>
        <v>#VALUE!</v>
      </c>
      <c r="Y31" s="126"/>
      <c r="Z31" s="126"/>
    </row>
    <row r="32" spans="1:26" s="124" customFormat="1" ht="30" customHeight="1" x14ac:dyDescent="0.25">
      <c r="A32" s="89">
        <v>286</v>
      </c>
      <c r="B32" s="90" t="str">
        <f t="shared" ca="1" si="0"/>
        <v>2.1.07a</v>
      </c>
      <c r="C32" s="91">
        <f t="shared" ca="1" si="1"/>
        <v>6</v>
      </c>
      <c r="D32" s="21"/>
      <c r="E32" s="92" t="str">
        <f t="shared" ca="1" si="2"/>
        <v>2.1.07a</v>
      </c>
      <c r="F32" s="98" t="str">
        <f t="shared" ca="1" si="3"/>
        <v>Monitor all relevant events?</v>
      </c>
      <c r="G32" s="149" t="str">
        <f ca="1">VLOOKUP(E32,Assessment_2_Reference_1,24,FALSE)</f>
        <v/>
      </c>
      <c r="H32" s="149" t="str">
        <f ca="1">VLOOKUP(E32,Assessment_2_Reference_1,5,FALSE)</f>
        <v/>
      </c>
      <c r="I32" s="220" t="str">
        <f ca="1">IF(VLOOKUP(E32,Assessment_2_Reference_1,6,FALSE)=0,"",VLOOKUP(E32,Assessment_2_Reference_1,6,FALSE))</f>
        <v/>
      </c>
      <c r="J32" s="91"/>
      <c r="K32" s="91"/>
      <c r="L32" s="91"/>
      <c r="M32" s="91"/>
      <c r="N32" s="91"/>
      <c r="O32" s="91"/>
      <c r="P32" s="91"/>
      <c r="Q32" s="91"/>
      <c r="R32" s="91"/>
      <c r="S32" s="91"/>
      <c r="T32" s="126"/>
      <c r="U32" s="183" t="str">
        <f t="shared" ca="1" si="4"/>
        <v>2.1</v>
      </c>
      <c r="V32" s="183">
        <f t="shared" ca="1" si="5"/>
        <v>4</v>
      </c>
      <c r="W32" s="183">
        <f t="shared" ca="1" si="6"/>
        <v>1</v>
      </c>
      <c r="X32" s="183">
        <f t="shared" ca="1" si="7"/>
        <v>12</v>
      </c>
      <c r="Y32" s="126"/>
      <c r="Z32" s="126"/>
    </row>
    <row r="33" spans="1:26" s="124" customFormat="1" ht="30" customHeight="1" x14ac:dyDescent="0.25">
      <c r="A33" s="89">
        <v>287</v>
      </c>
      <c r="B33" s="90" t="str">
        <f t="shared" ca="1" si="0"/>
        <v>2.1.07b</v>
      </c>
      <c r="C33" s="91">
        <f t="shared" ca="1" si="1"/>
        <v>6</v>
      </c>
      <c r="D33" s="21"/>
      <c r="E33" s="92" t="str">
        <f t="shared" ca="1" si="2"/>
        <v>2.1.07b</v>
      </c>
      <c r="F33" s="98" t="str">
        <f t="shared" ca="1" si="3"/>
        <v>Carry out monitoring regularly?</v>
      </c>
      <c r="G33" s="149" t="str">
        <f ca="1">VLOOKUP(E33,Assessment_2_Reference_1,24,FALSE)</f>
        <v/>
      </c>
      <c r="H33" s="149" t="str">
        <f ca="1">VLOOKUP(E33,Assessment_2_Reference_1,5,FALSE)</f>
        <v/>
      </c>
      <c r="I33" s="220" t="str">
        <f ca="1">IF(VLOOKUP(E33,Assessment_2_Reference_1,6,FALSE)=0,"",VLOOKUP(E33,Assessment_2_Reference_1,6,FALSE))</f>
        <v/>
      </c>
      <c r="J33" s="91"/>
      <c r="K33" s="91"/>
      <c r="L33" s="91"/>
      <c r="M33" s="91"/>
      <c r="N33" s="91"/>
      <c r="O33" s="91"/>
      <c r="P33" s="91"/>
      <c r="Q33" s="91"/>
      <c r="R33" s="91"/>
      <c r="S33" s="91"/>
      <c r="T33" s="126"/>
      <c r="U33" s="183" t="str">
        <f t="shared" ca="1" si="4"/>
        <v>2.1</v>
      </c>
      <c r="V33" s="183">
        <f t="shared" ca="1" si="5"/>
        <v>4</v>
      </c>
      <c r="W33" s="183">
        <f t="shared" ca="1" si="6"/>
        <v>1</v>
      </c>
      <c r="X33" s="183">
        <f t="shared" ca="1" si="7"/>
        <v>12</v>
      </c>
      <c r="Y33" s="126"/>
      <c r="Z33" s="126"/>
    </row>
    <row r="34" spans="1:26" s="124" customFormat="1" ht="30" x14ac:dyDescent="0.25">
      <c r="A34" s="89">
        <v>288</v>
      </c>
      <c r="B34" s="90" t="str">
        <f t="shared" ca="1" si="0"/>
        <v>2.1.07c</v>
      </c>
      <c r="C34" s="91">
        <f t="shared" ca="1" si="1"/>
        <v>6</v>
      </c>
      <c r="D34" s="21"/>
      <c r="E34" s="92" t="str">
        <f t="shared" ca="1" si="2"/>
        <v>2.1.07c</v>
      </c>
      <c r="F34" s="98" t="str">
        <f t="shared" ca="1" si="3"/>
        <v>Carry out monitoring in an appropriate manner, focusing on finding anomalies?</v>
      </c>
      <c r="G34" s="149" t="str">
        <f ca="1">VLOOKUP(E34,Assessment_2_Reference_1,24,FALSE)</f>
        <v/>
      </c>
      <c r="H34" s="149" t="str">
        <f ca="1">VLOOKUP(E34,Assessment_2_Reference_1,5,FALSE)</f>
        <v/>
      </c>
      <c r="I34" s="220" t="str">
        <f ca="1">IF(VLOOKUP(E34,Assessment_2_Reference_1,6,FALSE)=0,"",VLOOKUP(E34,Assessment_2_Reference_1,6,FALSE))</f>
        <v/>
      </c>
      <c r="J34" s="91"/>
      <c r="K34" s="91"/>
      <c r="L34" s="91"/>
      <c r="M34" s="91"/>
      <c r="N34" s="91"/>
      <c r="O34" s="91"/>
      <c r="P34" s="91"/>
      <c r="Q34" s="91"/>
      <c r="R34" s="91"/>
      <c r="S34" s="91"/>
      <c r="T34" s="126"/>
      <c r="U34" s="183" t="str">
        <f t="shared" ca="1" si="4"/>
        <v>2.1</v>
      </c>
      <c r="V34" s="183">
        <f t="shared" ca="1" si="5"/>
        <v>4</v>
      </c>
      <c r="W34" s="183">
        <f t="shared" ca="1" si="6"/>
        <v>1</v>
      </c>
      <c r="X34" s="183">
        <f t="shared" ca="1" si="7"/>
        <v>12</v>
      </c>
      <c r="Y34" s="126"/>
      <c r="Z34" s="126"/>
    </row>
    <row r="35" spans="1:26" s="124" customFormat="1" ht="30" x14ac:dyDescent="0.25">
      <c r="A35" s="89">
        <v>289</v>
      </c>
      <c r="B35" s="90" t="str">
        <f t="shared" ca="1" si="0"/>
        <v>2.1.07d</v>
      </c>
      <c r="C35" s="91">
        <f t="shared" ca="1" si="1"/>
        <v>6</v>
      </c>
      <c r="D35" s="21"/>
      <c r="E35" s="92" t="str">
        <f t="shared" ca="1" si="2"/>
        <v>2.1.07d</v>
      </c>
      <c r="F35" s="98" t="str">
        <f t="shared" ca="1" si="3"/>
        <v>Respond to alerts correctly (avoiding the risk of overlooking indicative alerts or over-reacting to benign alerts)?</v>
      </c>
      <c r="G35" s="149" t="str">
        <f ca="1">VLOOKUP(E35,Assessment_2_Reference_1,24,FALSE)</f>
        <v/>
      </c>
      <c r="H35" s="149" t="str">
        <f ca="1">VLOOKUP(E35,Assessment_2_Reference_1,5,FALSE)</f>
        <v/>
      </c>
      <c r="I35" s="220" t="str">
        <f ca="1">IF(VLOOKUP(E35,Assessment_2_Reference_1,6,FALSE)=0,"",VLOOKUP(E35,Assessment_2_Reference_1,6,FALSE))</f>
        <v/>
      </c>
      <c r="J35" s="91"/>
      <c r="K35" s="91"/>
      <c r="L35" s="91"/>
      <c r="M35" s="91"/>
      <c r="N35" s="91"/>
      <c r="O35" s="91"/>
      <c r="P35" s="91"/>
      <c r="Q35" s="91"/>
      <c r="R35" s="91"/>
      <c r="S35" s="91"/>
      <c r="T35" s="126"/>
      <c r="U35" s="183" t="str">
        <f t="shared" ca="1" si="4"/>
        <v>2.1</v>
      </c>
      <c r="V35" s="183">
        <f t="shared" ca="1" si="5"/>
        <v>4</v>
      </c>
      <c r="W35" s="183">
        <f t="shared" ca="1" si="6"/>
        <v>1</v>
      </c>
      <c r="X35" s="183">
        <f t="shared" ca="1" si="7"/>
        <v>12</v>
      </c>
      <c r="Y35" s="126"/>
      <c r="Z35" s="126"/>
    </row>
    <row r="36" spans="1:26" s="124" customFormat="1" ht="30" x14ac:dyDescent="0.25">
      <c r="A36" s="89">
        <v>290</v>
      </c>
      <c r="B36" s="90" t="str">
        <f t="shared" ca="1" si="0"/>
        <v>2.1.07e</v>
      </c>
      <c r="C36" s="91">
        <f t="shared" ca="1" si="1"/>
        <v>6</v>
      </c>
      <c r="D36" s="21"/>
      <c r="E36" s="92" t="str">
        <f t="shared" ca="1" si="2"/>
        <v>2.1.07e</v>
      </c>
      <c r="F36" s="98" t="str">
        <f t="shared" ca="1" si="3"/>
        <v>Aggregate what may seem like benign alerts into what is a coherent threat message?</v>
      </c>
      <c r="G36" s="149" t="str">
        <f ca="1">VLOOKUP(E36,Assessment_2_Reference_1,24,FALSE)</f>
        <v/>
      </c>
      <c r="H36" s="149" t="str">
        <f ca="1">VLOOKUP(E36,Assessment_2_Reference_1,5,FALSE)</f>
        <v/>
      </c>
      <c r="I36" s="220" t="str">
        <f ca="1">IF(VLOOKUP(E36,Assessment_2_Reference_1,6,FALSE)=0,"",VLOOKUP(E36,Assessment_2_Reference_1,6,FALSE))</f>
        <v/>
      </c>
      <c r="J36" s="91"/>
      <c r="K36" s="91"/>
      <c r="L36" s="91"/>
      <c r="M36" s="91"/>
      <c r="N36" s="91"/>
      <c r="O36" s="91"/>
      <c r="P36" s="91"/>
      <c r="Q36" s="91"/>
      <c r="R36" s="91"/>
      <c r="S36" s="91"/>
      <c r="T36" s="126"/>
      <c r="U36" s="183" t="str">
        <f t="shared" ca="1" si="4"/>
        <v>2.1</v>
      </c>
      <c r="V36" s="183">
        <f t="shared" ca="1" si="5"/>
        <v>5</v>
      </c>
      <c r="W36" s="183">
        <f t="shared" ca="1" si="6"/>
        <v>1</v>
      </c>
      <c r="X36" s="183">
        <f t="shared" ca="1" si="7"/>
        <v>15</v>
      </c>
      <c r="Y36" s="126"/>
      <c r="Z36" s="126"/>
    </row>
    <row r="37" spans="1:26" s="124" customFormat="1" ht="30" customHeight="1" x14ac:dyDescent="0.25">
      <c r="A37" s="89">
        <v>291</v>
      </c>
      <c r="B37" s="90" t="str">
        <f t="shared" ca="1" si="0"/>
        <v>2.1.08</v>
      </c>
      <c r="C37" s="91">
        <f t="shared" ca="1" si="1"/>
        <v>4</v>
      </c>
      <c r="D37" s="21"/>
      <c r="E37" s="92" t="str">
        <f t="shared" ca="1" si="2"/>
        <v>2.1.08</v>
      </c>
      <c r="F37" s="93" t="str">
        <f t="shared" ca="1" si="3"/>
        <v>Do you take additional steps to identify cyber security incidents by:</v>
      </c>
      <c r="G37" s="149"/>
      <c r="H37" s="149"/>
      <c r="I37" s="220"/>
      <c r="J37" s="91"/>
      <c r="K37" s="91"/>
      <c r="L37" s="91"/>
      <c r="M37" s="91"/>
      <c r="N37" s="91"/>
      <c r="O37" s="91"/>
      <c r="P37" s="91"/>
      <c r="Q37" s="91"/>
      <c r="R37" s="91"/>
      <c r="S37" s="91"/>
      <c r="T37" s="126"/>
      <c r="U37" s="183" t="str">
        <f t="shared" ca="1" si="4"/>
        <v/>
      </c>
      <c r="V37" s="183" t="str">
        <f t="shared" ca="1" si="5"/>
        <v>N/A</v>
      </c>
      <c r="W37" s="183">
        <f t="shared" ca="1" si="6"/>
        <v>1</v>
      </c>
      <c r="X37" s="183" t="e">
        <f t="shared" ca="1" si="7"/>
        <v>#VALUE!</v>
      </c>
      <c r="Y37" s="126"/>
      <c r="Z37" s="126"/>
    </row>
    <row r="38" spans="1:26" s="124" customFormat="1" ht="30" x14ac:dyDescent="0.25">
      <c r="A38" s="89">
        <v>292</v>
      </c>
      <c r="B38" s="90" t="str">
        <f t="shared" ca="1" si="0"/>
        <v>2.1.08a</v>
      </c>
      <c r="C38" s="91">
        <f t="shared" ca="1" si="1"/>
        <v>6</v>
      </c>
      <c r="D38" s="21"/>
      <c r="E38" s="92" t="str">
        <f t="shared" ca="1" si="2"/>
        <v>2.1.08a</v>
      </c>
      <c r="F38" s="98" t="str">
        <f t="shared" ca="1" si="3"/>
        <v>Providing situational awareness (particularly through cyber intelligence)?</v>
      </c>
      <c r="G38" s="149" t="str">
        <f t="shared" ref="G38:G44" ca="1" si="11">VLOOKUP(E38,Assessment_2_Reference_1,24,FALSE)</f>
        <v/>
      </c>
      <c r="H38" s="149" t="str">
        <f t="shared" ref="H38:H44" ca="1" si="12">VLOOKUP(E38,Assessment_2_Reference_1,5,FALSE)</f>
        <v/>
      </c>
      <c r="I38" s="220" t="str">
        <f t="shared" ref="I38:I44" ca="1" si="13">IF(VLOOKUP(E38,Assessment_2_Reference_1,6,FALSE)=0,"",VLOOKUP(E38,Assessment_2_Reference_1,6,FALSE))</f>
        <v/>
      </c>
      <c r="J38" s="91"/>
      <c r="K38" s="91"/>
      <c r="L38" s="91"/>
      <c r="M38" s="91"/>
      <c r="N38" s="91"/>
      <c r="O38" s="91"/>
      <c r="P38" s="91"/>
      <c r="Q38" s="91"/>
      <c r="R38" s="91"/>
      <c r="S38" s="91"/>
      <c r="T38" s="126"/>
      <c r="U38" s="183" t="str">
        <f t="shared" ca="1" si="4"/>
        <v>2.1</v>
      </c>
      <c r="V38" s="183">
        <f t="shared" ca="1" si="5"/>
        <v>5</v>
      </c>
      <c r="W38" s="183">
        <f t="shared" ca="1" si="6"/>
        <v>1</v>
      </c>
      <c r="X38" s="183">
        <f t="shared" ca="1" si="7"/>
        <v>15</v>
      </c>
      <c r="Y38" s="126"/>
      <c r="Z38" s="126"/>
    </row>
    <row r="39" spans="1:26" s="124" customFormat="1" ht="30" x14ac:dyDescent="0.25">
      <c r="A39" s="89">
        <v>293</v>
      </c>
      <c r="B39" s="90" t="str">
        <f t="shared" ca="1" si="0"/>
        <v>2.1.08b</v>
      </c>
      <c r="C39" s="91">
        <f t="shared" ca="1" si="1"/>
        <v>6</v>
      </c>
      <c r="D39" s="21"/>
      <c r="E39" s="92" t="str">
        <f t="shared" ca="1" si="2"/>
        <v>2.1.08b</v>
      </c>
      <c r="F39" s="98" t="str">
        <f t="shared" ca="1" si="3"/>
        <v>Continuously monitoring events that could result in your organisation being affected by a cyber security incident?</v>
      </c>
      <c r="G39" s="149" t="str">
        <f t="shared" ca="1" si="11"/>
        <v/>
      </c>
      <c r="H39" s="149" t="str">
        <f t="shared" ca="1" si="12"/>
        <v/>
      </c>
      <c r="I39" s="220" t="str">
        <f t="shared" ca="1" si="13"/>
        <v/>
      </c>
      <c r="J39" s="91"/>
      <c r="K39" s="91"/>
      <c r="L39" s="91"/>
      <c r="M39" s="91"/>
      <c r="N39" s="91"/>
      <c r="O39" s="91"/>
      <c r="P39" s="91"/>
      <c r="Q39" s="91"/>
      <c r="R39" s="91"/>
      <c r="S39" s="91"/>
      <c r="T39" s="126"/>
      <c r="U39" s="183" t="str">
        <f t="shared" ca="1" si="4"/>
        <v>2.1</v>
      </c>
      <c r="V39" s="183">
        <f t="shared" ca="1" si="5"/>
        <v>5</v>
      </c>
      <c r="W39" s="183">
        <f t="shared" ca="1" si="6"/>
        <v>1</v>
      </c>
      <c r="X39" s="183">
        <f t="shared" ca="1" si="7"/>
        <v>15</v>
      </c>
      <c r="Y39" s="126"/>
      <c r="Z39" s="126"/>
    </row>
    <row r="40" spans="1:26" s="124" customFormat="1" ht="45" x14ac:dyDescent="0.25">
      <c r="A40" s="89">
        <v>294</v>
      </c>
      <c r="B40" s="90" t="str">
        <f t="shared" ca="1" si="0"/>
        <v>2.1.08c</v>
      </c>
      <c r="C40" s="91">
        <f t="shared" ca="1" si="1"/>
        <v>6</v>
      </c>
      <c r="D40" s="21"/>
      <c r="E40" s="92" t="str">
        <f t="shared" ca="1" si="2"/>
        <v>2.1.08c</v>
      </c>
      <c r="F40" s="98" t="str">
        <f t="shared" ca="1" si="3"/>
        <v>Evaluating threat analytics (typically based on the threat model of the behaviour of attacks), helping to determine both symptoms and behaviour?</v>
      </c>
      <c r="G40" s="149" t="str">
        <f t="shared" ca="1" si="11"/>
        <v/>
      </c>
      <c r="H40" s="149" t="str">
        <f t="shared" ca="1" si="12"/>
        <v/>
      </c>
      <c r="I40" s="220" t="str">
        <f t="shared" ca="1" si="13"/>
        <v/>
      </c>
      <c r="J40" s="91"/>
      <c r="K40" s="91"/>
      <c r="L40" s="91"/>
      <c r="M40" s="91"/>
      <c r="N40" s="91"/>
      <c r="O40" s="91"/>
      <c r="P40" s="91"/>
      <c r="Q40" s="91"/>
      <c r="R40" s="91"/>
      <c r="S40" s="91"/>
      <c r="T40" s="126"/>
      <c r="U40" s="183" t="str">
        <f t="shared" ca="1" si="4"/>
        <v>2.1</v>
      </c>
      <c r="V40" s="183">
        <f t="shared" ca="1" si="5"/>
        <v>5</v>
      </c>
      <c r="W40" s="183">
        <f t="shared" ca="1" si="6"/>
        <v>1</v>
      </c>
      <c r="X40" s="183">
        <f t="shared" ca="1" si="7"/>
        <v>15</v>
      </c>
      <c r="Y40" s="126"/>
      <c r="Z40" s="126"/>
    </row>
    <row r="41" spans="1:26" s="124" customFormat="1" ht="30" x14ac:dyDescent="0.25">
      <c r="A41" s="89">
        <v>295</v>
      </c>
      <c r="B41" s="90" t="str">
        <f t="shared" ca="1" si="0"/>
        <v>2.1.08d</v>
      </c>
      <c r="C41" s="91">
        <f t="shared" ca="1" si="1"/>
        <v>6</v>
      </c>
      <c r="D41" s="21"/>
      <c r="E41" s="92" t="str">
        <f t="shared" ca="1" si="2"/>
        <v>2.1.08d</v>
      </c>
      <c r="F41" s="98" t="str">
        <f t="shared" ca="1" si="3"/>
        <v>Performing specialised analysis of host assets, network data and attack files (eg malware)?</v>
      </c>
      <c r="G41" s="149" t="str">
        <f t="shared" ca="1" si="11"/>
        <v/>
      </c>
      <c r="H41" s="149" t="str">
        <f t="shared" ca="1" si="12"/>
        <v/>
      </c>
      <c r="I41" s="220" t="str">
        <f t="shared" ca="1" si="13"/>
        <v/>
      </c>
      <c r="J41" s="91"/>
      <c r="K41" s="91"/>
      <c r="L41" s="91"/>
      <c r="M41" s="91"/>
      <c r="N41" s="91"/>
      <c r="O41" s="91"/>
      <c r="P41" s="91"/>
      <c r="Q41" s="91"/>
      <c r="R41" s="91"/>
      <c r="S41" s="91"/>
      <c r="T41" s="126"/>
      <c r="U41" s="183" t="str">
        <f t="shared" ca="1" si="4"/>
        <v>2.1</v>
      </c>
      <c r="V41" s="183">
        <f t="shared" ca="1" si="5"/>
        <v>5</v>
      </c>
      <c r="W41" s="183">
        <f t="shared" ca="1" si="6"/>
        <v>1</v>
      </c>
      <c r="X41" s="183">
        <f t="shared" ca="1" si="7"/>
        <v>15</v>
      </c>
      <c r="Y41" s="126"/>
      <c r="Z41" s="126"/>
    </row>
    <row r="42" spans="1:26" s="124" customFormat="1" ht="30" customHeight="1" x14ac:dyDescent="0.25">
      <c r="A42" s="89">
        <v>296</v>
      </c>
      <c r="B42" s="90" t="str">
        <f t="shared" ca="1" si="0"/>
        <v>2.1.08e</v>
      </c>
      <c r="C42" s="91">
        <f t="shared" ca="1" si="1"/>
        <v>6</v>
      </c>
      <c r="D42" s="21"/>
      <c r="E42" s="92" t="str">
        <f t="shared" ca="1" si="2"/>
        <v>2.1.08e</v>
      </c>
      <c r="F42" s="98" t="str">
        <f t="shared" ca="1" si="3"/>
        <v>Prioritising assets to be investigated?</v>
      </c>
      <c r="G42" s="149" t="str">
        <f t="shared" ca="1" si="11"/>
        <v/>
      </c>
      <c r="H42" s="149" t="str">
        <f t="shared" ca="1" si="12"/>
        <v/>
      </c>
      <c r="I42" s="220" t="str">
        <f t="shared" ca="1" si="13"/>
        <v/>
      </c>
      <c r="J42" s="91"/>
      <c r="K42" s="91"/>
      <c r="L42" s="91"/>
      <c r="M42" s="91"/>
      <c r="N42" s="91"/>
      <c r="O42" s="91"/>
      <c r="P42" s="91"/>
      <c r="Q42" s="91"/>
      <c r="R42" s="91"/>
      <c r="S42" s="91"/>
      <c r="T42" s="126"/>
      <c r="U42" s="183" t="str">
        <f t="shared" ca="1" si="4"/>
        <v>2.1</v>
      </c>
      <c r="V42" s="183">
        <f t="shared" ca="1" si="5"/>
        <v>5</v>
      </c>
      <c r="W42" s="183">
        <f t="shared" ca="1" si="6"/>
        <v>1</v>
      </c>
      <c r="X42" s="183">
        <f t="shared" ca="1" si="7"/>
        <v>15</v>
      </c>
      <c r="Y42" s="126"/>
      <c r="Z42" s="126"/>
    </row>
    <row r="43" spans="1:26" s="124" customFormat="1" ht="30" x14ac:dyDescent="0.25">
      <c r="A43" s="89">
        <v>297</v>
      </c>
      <c r="B43" s="90" t="str">
        <f t="shared" ca="1" si="0"/>
        <v>2.1.08f</v>
      </c>
      <c r="C43" s="91">
        <f t="shared" ca="1" si="1"/>
        <v>6</v>
      </c>
      <c r="D43" s="21"/>
      <c r="E43" s="92" t="str">
        <f t="shared" ca="1" si="2"/>
        <v>2.1.08f</v>
      </c>
      <c r="F43" s="98" t="str">
        <f t="shared" ca="1" si="3"/>
        <v>Addressing unusual or novel problems (eg to do with bespoke file types or encryption)?</v>
      </c>
      <c r="G43" s="149" t="str">
        <f t="shared" ca="1" si="11"/>
        <v/>
      </c>
      <c r="H43" s="149" t="str">
        <f t="shared" ca="1" si="12"/>
        <v/>
      </c>
      <c r="I43" s="220" t="str">
        <f t="shared" ca="1" si="13"/>
        <v/>
      </c>
      <c r="J43" s="91"/>
      <c r="K43" s="91"/>
      <c r="L43" s="91"/>
      <c r="M43" s="91"/>
      <c r="N43" s="91"/>
      <c r="O43" s="91"/>
      <c r="P43" s="91"/>
      <c r="Q43" s="91"/>
      <c r="R43" s="91"/>
      <c r="S43" s="91"/>
      <c r="T43" s="126"/>
      <c r="U43" s="183" t="str">
        <f t="shared" ca="1" si="4"/>
        <v>2.1</v>
      </c>
      <c r="V43" s="183">
        <f t="shared" ca="1" si="5"/>
        <v>5</v>
      </c>
      <c r="W43" s="183">
        <f t="shared" ca="1" si="6"/>
        <v>1</v>
      </c>
      <c r="X43" s="183">
        <f t="shared" ca="1" si="7"/>
        <v>15</v>
      </c>
      <c r="Y43" s="126"/>
      <c r="Z43" s="126"/>
    </row>
    <row r="44" spans="1:26" s="124" customFormat="1" ht="30" customHeight="1" x14ac:dyDescent="0.25">
      <c r="A44" s="89">
        <v>298</v>
      </c>
      <c r="B44" s="90" t="str">
        <f t="shared" ca="1" si="0"/>
        <v>2.1.09</v>
      </c>
      <c r="C44" s="91">
        <f t="shared" ca="1" si="1"/>
        <v>5</v>
      </c>
      <c r="D44" s="21"/>
      <c r="E44" s="92" t="str">
        <f t="shared" ca="1" si="2"/>
        <v>2.1.09</v>
      </c>
      <c r="F44" s="93" t="str">
        <f t="shared" ca="1" si="3"/>
        <v>Do you use security analytics?</v>
      </c>
      <c r="G44" s="149" t="str">
        <f t="shared" ca="1" si="11"/>
        <v/>
      </c>
      <c r="H44" s="149" t="str">
        <f t="shared" ca="1" si="12"/>
        <v/>
      </c>
      <c r="I44" s="220" t="str">
        <f t="shared" ca="1" si="13"/>
        <v/>
      </c>
      <c r="J44" s="91"/>
      <c r="K44" s="91"/>
      <c r="L44" s="91"/>
      <c r="M44" s="91"/>
      <c r="N44" s="91"/>
      <c r="O44" s="91"/>
      <c r="P44" s="91"/>
      <c r="Q44" s="91"/>
      <c r="R44" s="91"/>
      <c r="S44" s="91"/>
      <c r="T44" s="126"/>
      <c r="U44" s="183" t="str">
        <f t="shared" ca="1" si="4"/>
        <v>2.1</v>
      </c>
      <c r="V44" s="183">
        <f t="shared" ca="1" si="5"/>
        <v>4</v>
      </c>
      <c r="W44" s="183">
        <f t="shared" ca="1" si="6"/>
        <v>1</v>
      </c>
      <c r="X44" s="183">
        <f t="shared" ca="1" si="7"/>
        <v>12</v>
      </c>
      <c r="Y44" s="126"/>
      <c r="Z44" s="126"/>
    </row>
    <row r="45" spans="1:26" s="124" customFormat="1" ht="30" customHeight="1" x14ac:dyDescent="0.25">
      <c r="A45" s="89">
        <v>299</v>
      </c>
      <c r="B45" s="90" t="str">
        <f t="shared" ca="1" si="0"/>
        <v>2.1.10</v>
      </c>
      <c r="C45" s="91">
        <f t="shared" ca="1" si="1"/>
        <v>4</v>
      </c>
      <c r="D45" s="21"/>
      <c r="E45" s="92" t="str">
        <f t="shared" ca="1" si="2"/>
        <v>2.1.10</v>
      </c>
      <c r="F45" s="93" t="str">
        <f t="shared" ca="1" si="3"/>
        <v>Does your security analytics include:</v>
      </c>
      <c r="G45" s="149"/>
      <c r="H45" s="149"/>
      <c r="I45" s="220"/>
      <c r="J45" s="91"/>
      <c r="K45" s="91"/>
      <c r="L45" s="91"/>
      <c r="M45" s="91"/>
      <c r="N45" s="91"/>
      <c r="O45" s="91"/>
      <c r="P45" s="91"/>
      <c r="Q45" s="91"/>
      <c r="R45" s="91"/>
      <c r="S45" s="91"/>
      <c r="T45" s="126"/>
      <c r="U45" s="183" t="str">
        <f t="shared" ca="1" si="4"/>
        <v/>
      </c>
      <c r="V45" s="183" t="str">
        <f t="shared" ca="1" si="5"/>
        <v>N/A</v>
      </c>
      <c r="W45" s="183">
        <f t="shared" ca="1" si="6"/>
        <v>1</v>
      </c>
      <c r="X45" s="183" t="e">
        <f t="shared" ca="1" si="7"/>
        <v>#VALUE!</v>
      </c>
      <c r="Y45" s="126"/>
      <c r="Z45" s="126"/>
    </row>
    <row r="46" spans="1:26" s="124" customFormat="1" ht="30" x14ac:dyDescent="0.25">
      <c r="A46" s="89">
        <v>300</v>
      </c>
      <c r="B46" s="90" t="str">
        <f t="shared" ca="1" si="0"/>
        <v>2.1.10a</v>
      </c>
      <c r="C46" s="91">
        <f t="shared" ca="1" si="1"/>
        <v>6</v>
      </c>
      <c r="D46" s="21"/>
      <c r="E46" s="92" t="str">
        <f t="shared" ca="1" si="2"/>
        <v>2.1.10a</v>
      </c>
      <c r="F46" s="98" t="str">
        <f t="shared" ca="1" si="3"/>
        <v>Testing for possible attackers or poor user behaviour (eg users opening ‘honey pot’ attachments, or similar)?</v>
      </c>
      <c r="G46" s="149" t="str">
        <f ca="1">VLOOKUP(E46,Assessment_2_Reference_1,24,FALSE)</f>
        <v/>
      </c>
      <c r="H46" s="149" t="str">
        <f ca="1">VLOOKUP(E46,Assessment_2_Reference_1,5,FALSE)</f>
        <v/>
      </c>
      <c r="I46" s="220" t="str">
        <f ca="1">IF(VLOOKUP(E46,Assessment_2_Reference_1,6,FALSE)=0,"",VLOOKUP(E46,Assessment_2_Reference_1,6,FALSE))</f>
        <v/>
      </c>
      <c r="J46" s="91"/>
      <c r="K46" s="91"/>
      <c r="L46" s="91"/>
      <c r="M46" s="91"/>
      <c r="N46" s="91"/>
      <c r="O46" s="91"/>
      <c r="P46" s="91"/>
      <c r="Q46" s="91"/>
      <c r="R46" s="91"/>
      <c r="S46" s="91"/>
      <c r="T46" s="126"/>
      <c r="U46" s="183" t="str">
        <f t="shared" ca="1" si="4"/>
        <v>2.1</v>
      </c>
      <c r="V46" s="183">
        <f t="shared" ca="1" si="5"/>
        <v>5</v>
      </c>
      <c r="W46" s="183">
        <f t="shared" ca="1" si="6"/>
        <v>1</v>
      </c>
      <c r="X46" s="183">
        <f t="shared" ca="1" si="7"/>
        <v>15</v>
      </c>
      <c r="Y46" s="126"/>
      <c r="Z46" s="126"/>
    </row>
    <row r="47" spans="1:26" s="124" customFormat="1" ht="30" customHeight="1" x14ac:dyDescent="0.25">
      <c r="A47" s="89">
        <v>301</v>
      </c>
      <c r="B47" s="90" t="str">
        <f t="shared" ca="1" si="0"/>
        <v>2.1.10b</v>
      </c>
      <c r="C47" s="91">
        <f t="shared" ca="1" si="1"/>
        <v>6</v>
      </c>
      <c r="D47" s="21"/>
      <c r="E47" s="92" t="str">
        <f t="shared" ca="1" si="2"/>
        <v>2.1.10b</v>
      </c>
      <c r="F47" s="98" t="str">
        <f t="shared" ca="1" si="3"/>
        <v>Automated analytics platform (more than just a SIEM)?</v>
      </c>
      <c r="G47" s="149" t="str">
        <f ca="1">VLOOKUP(E47,Assessment_2_Reference_1,24,FALSE)</f>
        <v/>
      </c>
      <c r="H47" s="149" t="str">
        <f ca="1">VLOOKUP(E47,Assessment_2_Reference_1,5,FALSE)</f>
        <v/>
      </c>
      <c r="I47" s="220" t="str">
        <f ca="1">IF(VLOOKUP(E47,Assessment_2_Reference_1,6,FALSE)=0,"",VLOOKUP(E47,Assessment_2_Reference_1,6,FALSE))</f>
        <v/>
      </c>
      <c r="J47" s="91"/>
      <c r="K47" s="91"/>
      <c r="L47" s="91"/>
      <c r="M47" s="91"/>
      <c r="N47" s="91"/>
      <c r="O47" s="91"/>
      <c r="P47" s="91"/>
      <c r="Q47" s="91"/>
      <c r="R47" s="91"/>
      <c r="S47" s="91"/>
      <c r="T47" s="126"/>
      <c r="U47" s="183" t="str">
        <f t="shared" ca="1" si="4"/>
        <v>2.1</v>
      </c>
      <c r="V47" s="183">
        <f t="shared" ca="1" si="5"/>
        <v>5</v>
      </c>
      <c r="W47" s="183">
        <f t="shared" ca="1" si="6"/>
        <v>1</v>
      </c>
      <c r="X47" s="183">
        <f t="shared" ca="1" si="7"/>
        <v>15</v>
      </c>
      <c r="Y47" s="126"/>
      <c r="Z47" s="126"/>
    </row>
    <row r="48" spans="1:26" s="124" customFormat="1" ht="45" x14ac:dyDescent="0.25">
      <c r="A48" s="89">
        <v>302</v>
      </c>
      <c r="B48" s="90" t="str">
        <f t="shared" ca="1" si="0"/>
        <v>2.1.10c</v>
      </c>
      <c r="C48" s="91">
        <f t="shared" ca="1" si="1"/>
        <v>6</v>
      </c>
      <c r="D48" s="21"/>
      <c r="E48" s="100" t="str">
        <f t="shared" ca="1" si="2"/>
        <v>2.1.10c</v>
      </c>
      <c r="F48" s="101" t="str">
        <f t="shared" ca="1" si="3"/>
        <v>Evaluating threat analytics (typically based on the threat model of the behaviour of attacks), helping to determine both symptoms and behaviour?</v>
      </c>
      <c r="G48" s="150" t="str">
        <f ca="1">VLOOKUP(E48,Assessment_2_Reference_1,24,FALSE)</f>
        <v/>
      </c>
      <c r="H48" s="150" t="str">
        <f ca="1">VLOOKUP(E48,Assessment_2_Reference_1,5,FALSE)</f>
        <v/>
      </c>
      <c r="I48" s="230" t="str">
        <f ca="1">IF(VLOOKUP(E48,Assessment_2_Reference_1,6,FALSE)=0,"",VLOOKUP(E48,Assessment_2_Reference_1,6,FALSE))</f>
        <v/>
      </c>
      <c r="J48" s="99"/>
      <c r="K48" s="99"/>
      <c r="L48" s="99"/>
      <c r="M48" s="99"/>
      <c r="N48" s="99"/>
      <c r="O48" s="99"/>
      <c r="P48" s="99"/>
      <c r="Q48" s="99"/>
      <c r="R48" s="99"/>
      <c r="S48" s="99"/>
      <c r="T48" s="152"/>
      <c r="U48" s="225" t="str">
        <f t="shared" ca="1" si="4"/>
        <v>2.1</v>
      </c>
      <c r="V48" s="225">
        <f t="shared" ca="1" si="5"/>
        <v>5</v>
      </c>
      <c r="W48" s="225">
        <f t="shared" ca="1" si="6"/>
        <v>1</v>
      </c>
      <c r="X48" s="225">
        <f t="shared" ca="1" si="7"/>
        <v>15</v>
      </c>
      <c r="Y48" s="152"/>
      <c r="Z48" s="152"/>
    </row>
    <row r="49" spans="1:26" s="124" customFormat="1" ht="30" customHeight="1" x14ac:dyDescent="0.25">
      <c r="A49" s="89">
        <v>303</v>
      </c>
      <c r="B49" s="90" t="str">
        <f t="shared" ca="1" si="0"/>
        <v>2.2</v>
      </c>
      <c r="C49" s="91">
        <f t="shared" ca="1" si="1"/>
        <v>2</v>
      </c>
      <c r="D49" s="21"/>
      <c r="E49" s="88" t="str">
        <f t="shared" ca="1" si="2"/>
        <v>Step 2</v>
      </c>
      <c r="F49" s="114" t="str">
        <f t="shared" ca="1" si="3"/>
        <v>Investigation</v>
      </c>
      <c r="G49" s="115" t="str">
        <f ca="1">"Maturity level:  "&amp;O49</f>
        <v>Maturity level:  Level 1</v>
      </c>
      <c r="H49" s="116"/>
      <c r="I49" s="260"/>
      <c r="J49" s="116"/>
      <c r="K49" s="116"/>
      <c r="L49" s="116" t="str">
        <f ca="1">TEXT(B49,"0.0")</f>
        <v>2.2</v>
      </c>
      <c r="M49" s="116">
        <f ca="1">SUMIF(U:U,L49,H:H)/(SUMIF(U:U,L49,X:X))</f>
        <v>0</v>
      </c>
      <c r="N49" s="116" t="str">
        <f ca="1">HLOOKUP(M49*100,level_ref,2,TRUE)</f>
        <v>Level 1</v>
      </c>
      <c r="O49" s="116" t="str">
        <f ca="1">IF(ISERROR(N49),"",N49)</f>
        <v>Level 1</v>
      </c>
      <c r="P49" s="116">
        <f ca="1">HLOOKUP(M49*100,level_ref,3,TRUE)</f>
        <v>1</v>
      </c>
      <c r="Q49" s="116">
        <f ca="1">IF(ISERROR(P49),"",P49)</f>
        <v>1</v>
      </c>
      <c r="R49" s="116"/>
      <c r="S49" s="116"/>
      <c r="T49" s="116"/>
      <c r="U49" s="116" t="e">
        <f t="shared" ca="1" si="4"/>
        <v>#N/A</v>
      </c>
      <c r="V49" s="116" t="e">
        <f t="shared" ca="1" si="5"/>
        <v>#N/A</v>
      </c>
      <c r="W49" s="116">
        <f t="shared" ca="1" si="6"/>
        <v>1</v>
      </c>
      <c r="X49" s="116" t="e">
        <f t="shared" ca="1" si="7"/>
        <v>#N/A</v>
      </c>
      <c r="Y49" s="116"/>
      <c r="Z49" s="116"/>
    </row>
    <row r="50" spans="1:26" s="124" customFormat="1" ht="18.75" customHeight="1" x14ac:dyDescent="0.25">
      <c r="A50" s="89">
        <v>304</v>
      </c>
      <c r="B50" s="90" t="str">
        <f t="shared" ca="1" si="0"/>
        <v/>
      </c>
      <c r="C50" s="91">
        <f t="shared" ca="1" si="1"/>
        <v>3</v>
      </c>
      <c r="D50" s="21"/>
      <c r="E50" s="227" t="str">
        <f t="shared" ca="1" si="2"/>
        <v/>
      </c>
      <c r="F50" s="109" t="str">
        <f t="shared" ca="1" si="3"/>
        <v>Understanding</v>
      </c>
      <c r="G50" s="247"/>
      <c r="H50" s="247"/>
      <c r="I50" s="107"/>
      <c r="J50" s="105"/>
      <c r="K50" s="105"/>
      <c r="L50" s="105"/>
      <c r="M50" s="105"/>
      <c r="N50" s="105"/>
      <c r="O50" s="105"/>
      <c r="P50" s="105"/>
      <c r="Q50" s="105"/>
      <c r="R50" s="105"/>
      <c r="S50" s="105"/>
      <c r="T50" s="153"/>
      <c r="U50" s="115" t="str">
        <f t="shared" ca="1" si="4"/>
        <v/>
      </c>
      <c r="V50" s="115" t="str">
        <f t="shared" ca="1" si="5"/>
        <v/>
      </c>
      <c r="W50" s="115">
        <f t="shared" ca="1" si="6"/>
        <v>1</v>
      </c>
      <c r="X50" s="115" t="e">
        <f t="shared" ca="1" si="7"/>
        <v>#VALUE!</v>
      </c>
      <c r="Y50" s="153"/>
      <c r="Z50" s="153"/>
    </row>
    <row r="51" spans="1:26" s="124" customFormat="1" ht="30" customHeight="1" x14ac:dyDescent="0.25">
      <c r="A51" s="89">
        <v>305</v>
      </c>
      <c r="B51" s="90" t="str">
        <f t="shared" ca="1" si="0"/>
        <v>2.2.01</v>
      </c>
      <c r="C51" s="91">
        <f t="shared" ca="1" si="1"/>
        <v>5</v>
      </c>
      <c r="D51" s="21"/>
      <c r="E51" s="220" t="str">
        <f t="shared" ca="1" si="2"/>
        <v>2.2.01</v>
      </c>
      <c r="F51" s="93" t="str">
        <f t="shared" ca="1" si="3"/>
        <v>Do you take steps to investigate the cyber security incident?</v>
      </c>
      <c r="G51" s="149" t="str">
        <f ca="1">VLOOKUP(E51,Assessment_2_Reference_1,24,FALSE)</f>
        <v/>
      </c>
      <c r="H51" s="149" t="str">
        <f ca="1">VLOOKUP(E51,Assessment_2_Reference_1,5,FALSE)</f>
        <v/>
      </c>
      <c r="I51" s="107" t="str">
        <f ca="1">IF(VLOOKUP(E51,Assessment_2_Reference_1,6,FALSE)=0,"",VLOOKUP(E51,Assessment_2_Reference_1,6,FALSE))</f>
        <v/>
      </c>
      <c r="J51" s="91"/>
      <c r="K51" s="91"/>
      <c r="L51" s="91"/>
      <c r="M51" s="91"/>
      <c r="N51" s="91"/>
      <c r="O51" s="91"/>
      <c r="P51" s="91"/>
      <c r="Q51" s="91"/>
      <c r="R51" s="91"/>
      <c r="S51" s="91"/>
      <c r="T51" s="126"/>
      <c r="U51" s="241" t="str">
        <f t="shared" ca="1" si="4"/>
        <v>2.2</v>
      </c>
      <c r="V51" s="241">
        <f t="shared" ca="1" si="5"/>
        <v>1</v>
      </c>
      <c r="W51" s="241">
        <f t="shared" ca="1" si="6"/>
        <v>1</v>
      </c>
      <c r="X51" s="241">
        <f t="shared" ca="1" si="7"/>
        <v>3</v>
      </c>
      <c r="Y51" s="126"/>
      <c r="Z51" s="126"/>
    </row>
    <row r="52" spans="1:26" s="124" customFormat="1" ht="30" customHeight="1" x14ac:dyDescent="0.25">
      <c r="A52" s="89">
        <v>306</v>
      </c>
      <c r="B52" s="90" t="str">
        <f t="shared" ca="1" si="0"/>
        <v>2.2.02</v>
      </c>
      <c r="C52" s="91">
        <f t="shared" ca="1" si="1"/>
        <v>4</v>
      </c>
      <c r="D52" s="21"/>
      <c r="E52" s="220" t="str">
        <f t="shared" ca="1" si="2"/>
        <v>2.2.02</v>
      </c>
      <c r="F52" s="93" t="str">
        <f t="shared" ca="1" si="3"/>
        <v>Does your investigation of the event include:</v>
      </c>
      <c r="G52" s="149"/>
      <c r="H52" s="149"/>
      <c r="I52" s="93"/>
      <c r="J52" s="91"/>
      <c r="K52" s="91"/>
      <c r="L52" s="91"/>
      <c r="M52" s="91"/>
      <c r="N52" s="91"/>
      <c r="O52" s="91"/>
      <c r="P52" s="91"/>
      <c r="Q52" s="91"/>
      <c r="R52" s="91"/>
      <c r="S52" s="91"/>
      <c r="T52" s="126"/>
      <c r="U52" s="183" t="str">
        <f t="shared" ca="1" si="4"/>
        <v/>
      </c>
      <c r="V52" s="183" t="str">
        <f t="shared" ca="1" si="5"/>
        <v>N/A</v>
      </c>
      <c r="W52" s="183">
        <f t="shared" ca="1" si="6"/>
        <v>1</v>
      </c>
      <c r="X52" s="183" t="e">
        <f t="shared" ca="1" si="7"/>
        <v>#VALUE!</v>
      </c>
      <c r="Y52" s="126"/>
      <c r="Z52" s="126"/>
    </row>
    <row r="53" spans="1:26" s="124" customFormat="1" ht="30" customHeight="1" x14ac:dyDescent="0.25">
      <c r="A53" s="89">
        <v>307</v>
      </c>
      <c r="B53" s="90" t="str">
        <f t="shared" ca="1" si="0"/>
        <v>2.2.02a</v>
      </c>
      <c r="C53" s="91">
        <f t="shared" ca="1" si="1"/>
        <v>6</v>
      </c>
      <c r="D53" s="21"/>
      <c r="E53" s="220" t="str">
        <f t="shared" ca="1" si="2"/>
        <v>2.2.02a</v>
      </c>
      <c r="F53" s="98" t="str">
        <f t="shared" ca="1" si="3"/>
        <v>Establishing the objectives of the investigation?</v>
      </c>
      <c r="G53" s="149" t="str">
        <f ca="1">VLOOKUP(E53,Assessment_2_Reference_1,24,FALSE)</f>
        <v/>
      </c>
      <c r="H53" s="149" t="str">
        <f ca="1">VLOOKUP(E53,Assessment_2_Reference_1,5,FALSE)</f>
        <v/>
      </c>
      <c r="I53" s="93" t="str">
        <f ca="1">IF(VLOOKUP(E53,Assessment_2_Reference_1,6,FALSE)=0,"",VLOOKUP(E53,Assessment_2_Reference_1,6,FALSE))</f>
        <v/>
      </c>
      <c r="J53" s="91"/>
      <c r="K53" s="91"/>
      <c r="L53" s="91"/>
      <c r="M53" s="91"/>
      <c r="N53" s="91"/>
      <c r="O53" s="91"/>
      <c r="P53" s="91"/>
      <c r="Q53" s="91"/>
      <c r="R53" s="91"/>
      <c r="S53" s="91"/>
      <c r="T53" s="126"/>
      <c r="U53" s="183" t="str">
        <f t="shared" ca="1" si="4"/>
        <v>2.2</v>
      </c>
      <c r="V53" s="183">
        <f t="shared" ca="1" si="5"/>
        <v>2</v>
      </c>
      <c r="W53" s="183">
        <f t="shared" ca="1" si="6"/>
        <v>1</v>
      </c>
      <c r="X53" s="183">
        <f t="shared" ca="1" si="7"/>
        <v>6</v>
      </c>
      <c r="Y53" s="126"/>
      <c r="Z53" s="126"/>
    </row>
    <row r="54" spans="1:26" s="124" customFormat="1" ht="30" customHeight="1" x14ac:dyDescent="0.25">
      <c r="A54" s="89">
        <v>308</v>
      </c>
      <c r="B54" s="90" t="str">
        <f t="shared" ca="1" si="0"/>
        <v>2.2.02b</v>
      </c>
      <c r="C54" s="91">
        <f t="shared" ca="1" si="1"/>
        <v>6</v>
      </c>
      <c r="D54" s="21"/>
      <c r="E54" s="220" t="str">
        <f t="shared" ca="1" si="2"/>
        <v>2.2.02b</v>
      </c>
      <c r="F54" s="98" t="str">
        <f t="shared" ca="1" si="3"/>
        <v>Performing detailed analysis of the cyber security incident?</v>
      </c>
      <c r="G54" s="149" t="str">
        <f ca="1">VLOOKUP(E54,Assessment_2_Reference_1,24,FALSE)</f>
        <v/>
      </c>
      <c r="H54" s="149" t="str">
        <f ca="1">VLOOKUP(E54,Assessment_2_Reference_1,5,FALSE)</f>
        <v/>
      </c>
      <c r="I54" s="93" t="str">
        <f ca="1">IF(VLOOKUP(E54,Assessment_2_Reference_1,6,FALSE)=0,"",VLOOKUP(E54,Assessment_2_Reference_1,6,FALSE))</f>
        <v/>
      </c>
      <c r="J54" s="91"/>
      <c r="K54" s="91"/>
      <c r="L54" s="91"/>
      <c r="M54" s="91"/>
      <c r="N54" s="91"/>
      <c r="O54" s="91"/>
      <c r="P54" s="91"/>
      <c r="Q54" s="91"/>
      <c r="R54" s="91"/>
      <c r="S54" s="91"/>
      <c r="T54" s="126"/>
      <c r="U54" s="183" t="str">
        <f t="shared" ca="1" si="4"/>
        <v>2.2</v>
      </c>
      <c r="V54" s="183">
        <f t="shared" ca="1" si="5"/>
        <v>2</v>
      </c>
      <c r="W54" s="183">
        <f t="shared" ca="1" si="6"/>
        <v>1</v>
      </c>
      <c r="X54" s="183">
        <f t="shared" ca="1" si="7"/>
        <v>6</v>
      </c>
      <c r="Y54" s="126"/>
      <c r="Z54" s="126"/>
    </row>
    <row r="55" spans="1:26" s="124" customFormat="1" ht="30" customHeight="1" x14ac:dyDescent="0.25">
      <c r="A55" s="89">
        <v>309</v>
      </c>
      <c r="B55" s="90" t="str">
        <f t="shared" ca="1" si="0"/>
        <v>2.2.02c</v>
      </c>
      <c r="C55" s="91">
        <f t="shared" ca="1" si="1"/>
        <v>6</v>
      </c>
      <c r="D55" s="21"/>
      <c r="E55" s="220" t="str">
        <f t="shared" ca="1" si="2"/>
        <v>2.2.02c</v>
      </c>
      <c r="F55" s="98" t="str">
        <f t="shared" ca="1" si="3"/>
        <v>Placing priority on the speed of investigation?</v>
      </c>
      <c r="G55" s="149" t="str">
        <f ca="1">VLOOKUP(E55,Assessment_2_Reference_1,24,FALSE)</f>
        <v/>
      </c>
      <c r="H55" s="149" t="str">
        <f ca="1">VLOOKUP(E55,Assessment_2_Reference_1,5,FALSE)</f>
        <v/>
      </c>
      <c r="I55" s="93" t="str">
        <f ca="1">IF(VLOOKUP(E55,Assessment_2_Reference_1,6,FALSE)=0,"",VLOOKUP(E55,Assessment_2_Reference_1,6,FALSE))</f>
        <v/>
      </c>
      <c r="J55" s="91"/>
      <c r="K55" s="91"/>
      <c r="L55" s="91"/>
      <c r="M55" s="91"/>
      <c r="N55" s="91"/>
      <c r="O55" s="91"/>
      <c r="P55" s="91"/>
      <c r="Q55" s="91"/>
      <c r="R55" s="91"/>
      <c r="S55" s="91"/>
      <c r="T55" s="126"/>
      <c r="U55" s="183" t="str">
        <f t="shared" ca="1" si="4"/>
        <v>2.2</v>
      </c>
      <c r="V55" s="183">
        <f t="shared" ca="1" si="5"/>
        <v>3</v>
      </c>
      <c r="W55" s="183">
        <f t="shared" ca="1" si="6"/>
        <v>1</v>
      </c>
      <c r="X55" s="183">
        <f t="shared" ca="1" si="7"/>
        <v>9</v>
      </c>
      <c r="Y55" s="126"/>
      <c r="Z55" s="126"/>
    </row>
    <row r="56" spans="1:26" s="124" customFormat="1" ht="30" customHeight="1" x14ac:dyDescent="0.25">
      <c r="A56" s="89">
        <v>310</v>
      </c>
      <c r="B56" s="90" t="str">
        <f t="shared" ca="1" si="0"/>
        <v>2.2.03</v>
      </c>
      <c r="C56" s="91">
        <f t="shared" ca="1" si="1"/>
        <v>4</v>
      </c>
      <c r="D56" s="21"/>
      <c r="E56" s="220" t="str">
        <f t="shared" ca="1" si="2"/>
        <v>2.2.03</v>
      </c>
      <c r="F56" s="93" t="str">
        <f t="shared" ca="1" si="3"/>
        <v>Does your analysis of the cyber security incident include:</v>
      </c>
      <c r="G56" s="149"/>
      <c r="H56" s="149"/>
      <c r="I56" s="93"/>
      <c r="J56" s="91"/>
      <c r="K56" s="91"/>
      <c r="L56" s="91"/>
      <c r="M56" s="91"/>
      <c r="N56" s="91"/>
      <c r="O56" s="91"/>
      <c r="P56" s="91"/>
      <c r="Q56" s="91"/>
      <c r="R56" s="91"/>
      <c r="S56" s="91"/>
      <c r="T56" s="126"/>
      <c r="U56" s="183" t="str">
        <f t="shared" ca="1" si="4"/>
        <v/>
      </c>
      <c r="V56" s="183" t="str">
        <f t="shared" ca="1" si="5"/>
        <v>N/A</v>
      </c>
      <c r="W56" s="183">
        <f t="shared" ca="1" si="6"/>
        <v>1</v>
      </c>
      <c r="X56" s="183" t="e">
        <f t="shared" ca="1" si="7"/>
        <v>#VALUE!</v>
      </c>
      <c r="Y56" s="126"/>
      <c r="Z56" s="126"/>
    </row>
    <row r="57" spans="1:26" s="124" customFormat="1" ht="30" x14ac:dyDescent="0.25">
      <c r="A57" s="89">
        <v>311</v>
      </c>
      <c r="B57" s="90" t="str">
        <f t="shared" ca="1" si="0"/>
        <v>2.2.03a</v>
      </c>
      <c r="C57" s="91">
        <f t="shared" ca="1" si="1"/>
        <v>6</v>
      </c>
      <c r="D57" s="21"/>
      <c r="E57" s="220" t="str">
        <f t="shared" ca="1" si="2"/>
        <v>2.2.03a</v>
      </c>
      <c r="F57" s="98" t="str">
        <f t="shared" ca="1" si="3"/>
        <v>Identifying what systems, networks and information (assets) have been compromised?</v>
      </c>
      <c r="G57" s="149" t="str">
        <f t="shared" ref="G57:G62" ca="1" si="14">VLOOKUP(E57,Assessment_2_Reference_1,24,FALSE)</f>
        <v/>
      </c>
      <c r="H57" s="149" t="str">
        <f t="shared" ref="H57:H62" ca="1" si="15">VLOOKUP(E57,Assessment_2_Reference_1,5,FALSE)</f>
        <v/>
      </c>
      <c r="I57" s="93" t="str">
        <f t="shared" ref="I57:I62" ca="1" si="16">IF(VLOOKUP(E57,Assessment_2_Reference_1,6,FALSE)=0,"",VLOOKUP(E57,Assessment_2_Reference_1,6,FALSE))</f>
        <v/>
      </c>
      <c r="J57" s="91"/>
      <c r="K57" s="91"/>
      <c r="L57" s="91"/>
      <c r="M57" s="91"/>
      <c r="N57" s="91"/>
      <c r="O57" s="91"/>
      <c r="P57" s="91"/>
      <c r="Q57" s="91"/>
      <c r="R57" s="91"/>
      <c r="S57" s="91"/>
      <c r="T57" s="126"/>
      <c r="U57" s="183" t="str">
        <f t="shared" ca="1" si="4"/>
        <v>2.2</v>
      </c>
      <c r="V57" s="183">
        <f t="shared" ca="1" si="5"/>
        <v>2</v>
      </c>
      <c r="W57" s="183">
        <f t="shared" ca="1" si="6"/>
        <v>1</v>
      </c>
      <c r="X57" s="183">
        <f t="shared" ca="1" si="7"/>
        <v>6</v>
      </c>
      <c r="Y57" s="126"/>
      <c r="Z57" s="126"/>
    </row>
    <row r="58" spans="1:26" s="124" customFormat="1" ht="30" x14ac:dyDescent="0.25">
      <c r="A58" s="89">
        <v>312</v>
      </c>
      <c r="B58" s="90" t="str">
        <f t="shared" ca="1" si="0"/>
        <v>2.2.03b</v>
      </c>
      <c r="C58" s="91">
        <f t="shared" ca="1" si="1"/>
        <v>6</v>
      </c>
      <c r="D58" s="21"/>
      <c r="E58" s="220" t="str">
        <f t="shared" ca="1" si="2"/>
        <v>2.2.03b</v>
      </c>
      <c r="F58" s="98" t="str">
        <f t="shared" ca="1" si="3"/>
        <v>Determining what information has been disclosed to unauthorised parties, stolen, deleted or corrupted?</v>
      </c>
      <c r="G58" s="149" t="str">
        <f t="shared" ca="1" si="14"/>
        <v/>
      </c>
      <c r="H58" s="149" t="str">
        <f t="shared" ca="1" si="15"/>
        <v/>
      </c>
      <c r="I58" s="93" t="str">
        <f t="shared" ca="1" si="16"/>
        <v/>
      </c>
      <c r="J58" s="91"/>
      <c r="K58" s="91"/>
      <c r="L58" s="91"/>
      <c r="M58" s="91"/>
      <c r="N58" s="91"/>
      <c r="O58" s="91"/>
      <c r="P58" s="91"/>
      <c r="Q58" s="91"/>
      <c r="R58" s="91"/>
      <c r="S58" s="91"/>
      <c r="T58" s="126"/>
      <c r="U58" s="183" t="str">
        <f t="shared" ca="1" si="4"/>
        <v>2.2</v>
      </c>
      <c r="V58" s="183">
        <f t="shared" ca="1" si="5"/>
        <v>3</v>
      </c>
      <c r="W58" s="183">
        <f t="shared" ca="1" si="6"/>
        <v>1</v>
      </c>
      <c r="X58" s="183">
        <f t="shared" ca="1" si="7"/>
        <v>9</v>
      </c>
      <c r="Y58" s="126"/>
      <c r="Z58" s="126"/>
    </row>
    <row r="59" spans="1:26" s="124" customFormat="1" ht="30" x14ac:dyDescent="0.25">
      <c r="A59" s="89">
        <v>313</v>
      </c>
      <c r="B59" s="90" t="str">
        <f t="shared" ca="1" si="0"/>
        <v>2.2.03c</v>
      </c>
      <c r="C59" s="91">
        <f t="shared" ca="1" si="1"/>
        <v>6</v>
      </c>
      <c r="D59" s="21"/>
      <c r="E59" s="220" t="str">
        <f t="shared" ca="1" si="2"/>
        <v>2.2.03c</v>
      </c>
      <c r="F59" s="98" t="str">
        <f t="shared" ca="1" si="3"/>
        <v>Working out how it happened (eg how did the attacker gain entry to the system)?</v>
      </c>
      <c r="G59" s="149" t="str">
        <f t="shared" ca="1" si="14"/>
        <v/>
      </c>
      <c r="H59" s="149" t="str">
        <f t="shared" ca="1" si="15"/>
        <v/>
      </c>
      <c r="I59" s="93" t="str">
        <f t="shared" ca="1" si="16"/>
        <v/>
      </c>
      <c r="J59" s="91"/>
      <c r="K59" s="91"/>
      <c r="L59" s="91"/>
      <c r="M59" s="91"/>
      <c r="N59" s="91"/>
      <c r="O59" s="91"/>
      <c r="P59" s="91"/>
      <c r="Q59" s="91"/>
      <c r="R59" s="91"/>
      <c r="S59" s="91"/>
      <c r="T59" s="126"/>
      <c r="U59" s="183" t="str">
        <f t="shared" ca="1" si="4"/>
        <v>2.2</v>
      </c>
      <c r="V59" s="183">
        <f t="shared" ca="1" si="5"/>
        <v>3</v>
      </c>
      <c r="W59" s="183">
        <f t="shared" ca="1" si="6"/>
        <v>1</v>
      </c>
      <c r="X59" s="183">
        <f t="shared" ca="1" si="7"/>
        <v>9</v>
      </c>
      <c r="Y59" s="126"/>
      <c r="Z59" s="126"/>
    </row>
    <row r="60" spans="1:26" s="124" customFormat="1" ht="30" customHeight="1" x14ac:dyDescent="0.25">
      <c r="A60" s="89">
        <v>314</v>
      </c>
      <c r="B60" s="90" t="str">
        <f t="shared" ca="1" si="0"/>
        <v>2.2.03d</v>
      </c>
      <c r="C60" s="91">
        <f t="shared" ca="1" si="1"/>
        <v>6</v>
      </c>
      <c r="D60" s="21"/>
      <c r="E60" s="220" t="str">
        <f t="shared" ca="1" si="2"/>
        <v>2.2.03d</v>
      </c>
      <c r="F60" s="98" t="str">
        <f t="shared" ca="1" si="3"/>
        <v>Finding out who did it (ie which threat agent or agents)?</v>
      </c>
      <c r="G60" s="149" t="str">
        <f t="shared" ca="1" si="14"/>
        <v/>
      </c>
      <c r="H60" s="149" t="str">
        <f t="shared" ca="1" si="15"/>
        <v/>
      </c>
      <c r="I60" s="93" t="str">
        <f t="shared" ca="1" si="16"/>
        <v/>
      </c>
      <c r="J60" s="91"/>
      <c r="K60" s="91"/>
      <c r="L60" s="91"/>
      <c r="M60" s="91"/>
      <c r="N60" s="91"/>
      <c r="O60" s="91"/>
      <c r="P60" s="91"/>
      <c r="Q60" s="91"/>
      <c r="R60" s="91"/>
      <c r="S60" s="91"/>
      <c r="T60" s="126"/>
      <c r="U60" s="183" t="str">
        <f t="shared" ca="1" si="4"/>
        <v>2.2</v>
      </c>
      <c r="V60" s="183">
        <f t="shared" ca="1" si="5"/>
        <v>3</v>
      </c>
      <c r="W60" s="183">
        <f t="shared" ca="1" si="6"/>
        <v>1</v>
      </c>
      <c r="X60" s="183">
        <f t="shared" ca="1" si="7"/>
        <v>9</v>
      </c>
      <c r="Y60" s="126"/>
      <c r="Z60" s="126"/>
    </row>
    <row r="61" spans="1:26" s="124" customFormat="1" ht="45" x14ac:dyDescent="0.25">
      <c r="A61" s="89">
        <v>315</v>
      </c>
      <c r="B61" s="90" t="str">
        <f t="shared" ca="1" si="0"/>
        <v>2.2.03e</v>
      </c>
      <c r="C61" s="91">
        <f t="shared" ca="1" si="1"/>
        <v>6</v>
      </c>
      <c r="D61" s="21"/>
      <c r="E61" s="220" t="str">
        <f t="shared" ca="1" si="2"/>
        <v>2.2.03e</v>
      </c>
      <c r="F61" s="98" t="str">
        <f t="shared" ca="1" si="3"/>
        <v>Determining why they did it, such as financial crime (eg fraud or extortion), theft of intellectual property, personal attack (eg revenge), or disruption to critical services?</v>
      </c>
      <c r="G61" s="149" t="str">
        <f t="shared" ca="1" si="14"/>
        <v/>
      </c>
      <c r="H61" s="149" t="str">
        <f t="shared" ca="1" si="15"/>
        <v/>
      </c>
      <c r="I61" s="93" t="str">
        <f t="shared" ca="1" si="16"/>
        <v/>
      </c>
      <c r="J61" s="91"/>
      <c r="K61" s="91"/>
      <c r="L61" s="91"/>
      <c r="M61" s="91"/>
      <c r="N61" s="91"/>
      <c r="O61" s="91"/>
      <c r="P61" s="91"/>
      <c r="Q61" s="91"/>
      <c r="R61" s="91"/>
      <c r="S61" s="91"/>
      <c r="T61" s="126"/>
      <c r="U61" s="183" t="str">
        <f t="shared" ca="1" si="4"/>
        <v>2.2</v>
      </c>
      <c r="V61" s="183">
        <f t="shared" ca="1" si="5"/>
        <v>3</v>
      </c>
      <c r="W61" s="183">
        <f t="shared" ca="1" si="6"/>
        <v>1</v>
      </c>
      <c r="X61" s="183">
        <f t="shared" ca="1" si="7"/>
        <v>9</v>
      </c>
      <c r="Y61" s="126"/>
      <c r="Z61" s="126"/>
    </row>
    <row r="62" spans="1:26" s="124" customFormat="1" ht="30" x14ac:dyDescent="0.25">
      <c r="A62" s="89">
        <v>316</v>
      </c>
      <c r="B62" s="90" t="str">
        <f t="shared" ca="1" si="0"/>
        <v>2.2.03f</v>
      </c>
      <c r="C62" s="91">
        <f t="shared" ca="1" si="1"/>
        <v>6</v>
      </c>
      <c r="D62" s="21"/>
      <c r="E62" s="220" t="str">
        <f t="shared" ca="1" si="2"/>
        <v>2.2.03f</v>
      </c>
      <c r="F62" s="98" t="str">
        <f t="shared" ca="1" si="3"/>
        <v>Estimating the potential business impact of the cyber security incident?</v>
      </c>
      <c r="G62" s="149" t="str">
        <f t="shared" ca="1" si="14"/>
        <v/>
      </c>
      <c r="H62" s="149" t="str">
        <f t="shared" ca="1" si="15"/>
        <v/>
      </c>
      <c r="I62" s="93" t="str">
        <f t="shared" ca="1" si="16"/>
        <v/>
      </c>
      <c r="J62" s="91"/>
      <c r="K62" s="91"/>
      <c r="L62" s="91"/>
      <c r="M62" s="91"/>
      <c r="N62" s="91"/>
      <c r="O62" s="91"/>
      <c r="P62" s="91"/>
      <c r="Q62" s="91"/>
      <c r="R62" s="91"/>
      <c r="S62" s="91"/>
      <c r="T62" s="126"/>
      <c r="U62" s="183" t="str">
        <f t="shared" ca="1" si="4"/>
        <v>2.2</v>
      </c>
      <c r="V62" s="183">
        <f t="shared" ca="1" si="5"/>
        <v>3</v>
      </c>
      <c r="W62" s="183">
        <f t="shared" ca="1" si="6"/>
        <v>1</v>
      </c>
      <c r="X62" s="183">
        <f t="shared" ca="1" si="7"/>
        <v>9</v>
      </c>
      <c r="Y62" s="126"/>
      <c r="Z62" s="126"/>
    </row>
    <row r="63" spans="1:26" s="124" customFormat="1" ht="30" customHeight="1" x14ac:dyDescent="0.25">
      <c r="A63" s="89">
        <v>317</v>
      </c>
      <c r="B63" s="90" t="str">
        <f t="shared" ca="1" si="0"/>
        <v>2.2.04</v>
      </c>
      <c r="C63" s="91">
        <f t="shared" ca="1" si="1"/>
        <v>4</v>
      </c>
      <c r="D63" s="21"/>
      <c r="E63" s="220" t="str">
        <f t="shared" ca="1" si="2"/>
        <v>2.2.04</v>
      </c>
      <c r="F63" s="93" t="str">
        <f t="shared" ca="1" si="3"/>
        <v>Do your investigation determine what:</v>
      </c>
      <c r="G63" s="149"/>
      <c r="H63" s="149"/>
      <c r="I63" s="93"/>
      <c r="J63" s="91"/>
      <c r="K63" s="91"/>
      <c r="L63" s="91"/>
      <c r="M63" s="91"/>
      <c r="N63" s="91"/>
      <c r="O63" s="91"/>
      <c r="P63" s="91"/>
      <c r="Q63" s="91"/>
      <c r="R63" s="91"/>
      <c r="S63" s="91"/>
      <c r="T63" s="126"/>
      <c r="U63" s="183" t="str">
        <f t="shared" ca="1" si="4"/>
        <v/>
      </c>
      <c r="V63" s="183" t="str">
        <f t="shared" ca="1" si="5"/>
        <v>N/A</v>
      </c>
      <c r="W63" s="183">
        <f t="shared" ca="1" si="6"/>
        <v>1</v>
      </c>
      <c r="X63" s="183" t="e">
        <f t="shared" ca="1" si="7"/>
        <v>#VALUE!</v>
      </c>
      <c r="Y63" s="126"/>
      <c r="Z63" s="126"/>
    </row>
    <row r="64" spans="1:26" s="124" customFormat="1" ht="30" customHeight="1" x14ac:dyDescent="0.25">
      <c r="A64" s="89">
        <v>318</v>
      </c>
      <c r="B64" s="90" t="str">
        <f t="shared" ca="1" si="0"/>
        <v>2.2.04a</v>
      </c>
      <c r="C64" s="91">
        <f t="shared" ca="1" si="1"/>
        <v>6</v>
      </c>
      <c r="D64" s="21"/>
      <c r="E64" s="220" t="str">
        <f t="shared" ca="1" si="2"/>
        <v>2.2.04a</v>
      </c>
      <c r="F64" s="98" t="str">
        <f t="shared" ca="1" si="3"/>
        <v>Methodologies the attackers are using?</v>
      </c>
      <c r="G64" s="149" t="str">
        <f ca="1">VLOOKUP(E64,Assessment_2_Reference_1,24,FALSE)</f>
        <v/>
      </c>
      <c r="H64" s="149" t="str">
        <f ca="1">VLOOKUP(E64,Assessment_2_Reference_1,5,FALSE)</f>
        <v/>
      </c>
      <c r="I64" s="93" t="str">
        <f ca="1">IF(VLOOKUP(E64,Assessment_2_Reference_1,6,FALSE)=0,"",VLOOKUP(E64,Assessment_2_Reference_1,6,FALSE))</f>
        <v/>
      </c>
      <c r="J64" s="91"/>
      <c r="K64" s="91"/>
      <c r="L64" s="91"/>
      <c r="M64" s="91"/>
      <c r="N64" s="91"/>
      <c r="O64" s="91"/>
      <c r="P64" s="91"/>
      <c r="Q64" s="91"/>
      <c r="R64" s="91"/>
      <c r="S64" s="91"/>
      <c r="T64" s="126"/>
      <c r="U64" s="183" t="str">
        <f t="shared" ca="1" si="4"/>
        <v>2.2</v>
      </c>
      <c r="V64" s="183">
        <f t="shared" ca="1" si="5"/>
        <v>4</v>
      </c>
      <c r="W64" s="183">
        <f t="shared" ca="1" si="6"/>
        <v>1</v>
      </c>
      <c r="X64" s="183">
        <f t="shared" ca="1" si="7"/>
        <v>12</v>
      </c>
      <c r="Y64" s="126"/>
      <c r="Z64" s="126"/>
    </row>
    <row r="65" spans="1:26" s="124" customFormat="1" ht="30" x14ac:dyDescent="0.25">
      <c r="A65" s="89">
        <v>319</v>
      </c>
      <c r="B65" s="90" t="str">
        <f t="shared" ca="1" si="0"/>
        <v>2.2.04b</v>
      </c>
      <c r="C65" s="91">
        <f t="shared" ca="1" si="1"/>
        <v>6</v>
      </c>
      <c r="D65" s="21"/>
      <c r="E65" s="220" t="str">
        <f t="shared" ca="1" si="2"/>
        <v>2.2.04b</v>
      </c>
      <c r="F65" s="98" t="str">
        <f t="shared" ca="1" si="3"/>
        <v>Who their target is for the attack (eg an individual, the whole organisation, your market sector or the government)?</v>
      </c>
      <c r="G65" s="149" t="str">
        <f ca="1">VLOOKUP(E65,Assessment_2_Reference_1,24,FALSE)</f>
        <v/>
      </c>
      <c r="H65" s="149" t="str">
        <f ca="1">VLOOKUP(E65,Assessment_2_Reference_1,5,FALSE)</f>
        <v/>
      </c>
      <c r="I65" s="93" t="str">
        <f ca="1">IF(VLOOKUP(E65,Assessment_2_Reference_1,6,FALSE)=0,"",VLOOKUP(E65,Assessment_2_Reference_1,6,FALSE))</f>
        <v/>
      </c>
      <c r="J65" s="91"/>
      <c r="K65" s="91"/>
      <c r="L65" s="91"/>
      <c r="M65" s="91"/>
      <c r="N65" s="91"/>
      <c r="O65" s="91"/>
      <c r="P65" s="91"/>
      <c r="Q65" s="91"/>
      <c r="R65" s="91"/>
      <c r="S65" s="91"/>
      <c r="T65" s="126"/>
      <c r="U65" s="183" t="str">
        <f t="shared" ca="1" si="4"/>
        <v>2.2</v>
      </c>
      <c r="V65" s="183">
        <f t="shared" ca="1" si="5"/>
        <v>4</v>
      </c>
      <c r="W65" s="183">
        <f t="shared" ca="1" si="6"/>
        <v>1</v>
      </c>
      <c r="X65" s="183">
        <f t="shared" ca="1" si="7"/>
        <v>12</v>
      </c>
      <c r="Y65" s="126"/>
      <c r="Z65" s="126"/>
    </row>
    <row r="66" spans="1:26" s="124" customFormat="1" ht="30" customHeight="1" x14ac:dyDescent="0.25">
      <c r="A66" s="89">
        <v>320</v>
      </c>
      <c r="B66" s="90" t="str">
        <f t="shared" ca="1" si="0"/>
        <v>2.2.05</v>
      </c>
      <c r="C66" s="91">
        <f t="shared" ca="1" si="1"/>
        <v>5</v>
      </c>
      <c r="D66" s="21"/>
      <c r="E66" s="220" t="str">
        <f t="shared" ca="1" si="2"/>
        <v>2.2.05</v>
      </c>
      <c r="F66" s="93" t="str">
        <f t="shared" ca="1" si="3"/>
        <v>Do you have access to cyber threat intelligence?</v>
      </c>
      <c r="G66" s="149" t="str">
        <f ca="1">VLOOKUP(E66,Assessment_2_Reference_1,24,FALSE)</f>
        <v/>
      </c>
      <c r="H66" s="149" t="str">
        <f ca="1">VLOOKUP(E66,Assessment_2_Reference_1,5,FALSE)</f>
        <v/>
      </c>
      <c r="I66" s="93" t="str">
        <f ca="1">IF(VLOOKUP(E66,Assessment_2_Reference_1,6,FALSE)=0,"",VLOOKUP(E66,Assessment_2_Reference_1,6,FALSE))</f>
        <v/>
      </c>
      <c r="J66" s="91"/>
      <c r="K66" s="91"/>
      <c r="L66" s="91"/>
      <c r="M66" s="91"/>
      <c r="N66" s="91"/>
      <c r="O66" s="91"/>
      <c r="P66" s="91"/>
      <c r="Q66" s="91"/>
      <c r="R66" s="91"/>
      <c r="S66" s="91"/>
      <c r="T66" s="126"/>
      <c r="U66" s="183" t="str">
        <f t="shared" ca="1" si="4"/>
        <v>2.2</v>
      </c>
      <c r="V66" s="183">
        <f t="shared" ca="1" si="5"/>
        <v>4</v>
      </c>
      <c r="W66" s="183">
        <f t="shared" ca="1" si="6"/>
        <v>1</v>
      </c>
      <c r="X66" s="183">
        <f t="shared" ca="1" si="7"/>
        <v>12</v>
      </c>
      <c r="Y66" s="126"/>
      <c r="Z66" s="126"/>
    </row>
    <row r="67" spans="1:26" s="124" customFormat="1" ht="45" x14ac:dyDescent="0.25">
      <c r="A67" s="89">
        <v>321</v>
      </c>
      <c r="B67" s="90" t="str">
        <f t="shared" ca="1" si="0"/>
        <v>2.2.06</v>
      </c>
      <c r="C67" s="91">
        <f t="shared" ca="1" si="1"/>
        <v>5</v>
      </c>
      <c r="D67" s="21"/>
      <c r="E67" s="220" t="str">
        <f t="shared" ca="1" si="2"/>
        <v>2.2.06</v>
      </c>
      <c r="F67" s="93" t="str">
        <f t="shared" ca="1" si="3"/>
        <v>Does your cyber threat intelligence come from a variety of reputable sources, such as government, CERTS, collaborative groups or expert third parties?</v>
      </c>
      <c r="G67" s="149" t="str">
        <f ca="1">VLOOKUP(E67,Assessment_2_Reference_1,24,FALSE)</f>
        <v/>
      </c>
      <c r="H67" s="149" t="str">
        <f ca="1">VLOOKUP(E67,Assessment_2_Reference_1,5,FALSE)</f>
        <v/>
      </c>
      <c r="I67" s="93" t="str">
        <f ca="1">IF(VLOOKUP(E67,Assessment_2_Reference_1,6,FALSE)=0,"",VLOOKUP(E67,Assessment_2_Reference_1,6,FALSE))</f>
        <v/>
      </c>
      <c r="J67" s="91"/>
      <c r="K67" s="91"/>
      <c r="L67" s="91"/>
      <c r="M67" s="91"/>
      <c r="N67" s="91"/>
      <c r="O67" s="91"/>
      <c r="P67" s="91"/>
      <c r="Q67" s="91"/>
      <c r="R67" s="91"/>
      <c r="S67" s="91"/>
      <c r="T67" s="126"/>
      <c r="U67" s="183" t="str">
        <f t="shared" ca="1" si="4"/>
        <v>2.2</v>
      </c>
      <c r="V67" s="183">
        <f t="shared" ca="1" si="5"/>
        <v>5</v>
      </c>
      <c r="W67" s="183">
        <f t="shared" ca="1" si="6"/>
        <v>1</v>
      </c>
      <c r="X67" s="183">
        <f t="shared" ca="1" si="7"/>
        <v>15</v>
      </c>
      <c r="Y67" s="126"/>
      <c r="Z67" s="126"/>
    </row>
    <row r="68" spans="1:26" s="124" customFormat="1" ht="30" x14ac:dyDescent="0.25">
      <c r="A68" s="89">
        <v>322</v>
      </c>
      <c r="B68" s="90" t="str">
        <f t="shared" ca="1" si="0"/>
        <v>2.2.07</v>
      </c>
      <c r="C68" s="91">
        <f t="shared" ca="1" si="1"/>
        <v>4</v>
      </c>
      <c r="D68" s="21"/>
      <c r="E68" s="220" t="str">
        <f t="shared" ca="1" si="2"/>
        <v>2.2.07</v>
      </c>
      <c r="F68" s="93" t="str">
        <f t="shared" ca="1" si="3"/>
        <v>Does your cyber threat intelligence help you to determine the attacker(s):</v>
      </c>
      <c r="G68" s="149"/>
      <c r="H68" s="149"/>
      <c r="I68" s="93"/>
      <c r="J68" s="91"/>
      <c r="K68" s="91"/>
      <c r="L68" s="91"/>
      <c r="M68" s="91"/>
      <c r="N68" s="91"/>
      <c r="O68" s="91"/>
      <c r="P68" s="91"/>
      <c r="Q68" s="91"/>
      <c r="R68" s="91"/>
      <c r="S68" s="91"/>
      <c r="T68" s="126"/>
      <c r="U68" s="183" t="str">
        <f t="shared" ca="1" si="4"/>
        <v/>
      </c>
      <c r="V68" s="183" t="str">
        <f t="shared" ca="1" si="5"/>
        <v>N/A</v>
      </c>
      <c r="W68" s="183">
        <f t="shared" ca="1" si="6"/>
        <v>1</v>
      </c>
      <c r="X68" s="183" t="e">
        <f t="shared" ca="1" si="7"/>
        <v>#VALUE!</v>
      </c>
      <c r="Y68" s="126"/>
      <c r="Z68" s="126"/>
    </row>
    <row r="69" spans="1:26" s="124" customFormat="1" ht="30" customHeight="1" x14ac:dyDescent="0.25">
      <c r="A69" s="89">
        <v>323</v>
      </c>
      <c r="B69" s="90" t="str">
        <f t="shared" ca="1" si="0"/>
        <v>2.2.07a</v>
      </c>
      <c r="C69" s="91">
        <f t="shared" ca="1" si="1"/>
        <v>6</v>
      </c>
      <c r="D69" s="21"/>
      <c r="E69" s="220" t="str">
        <f t="shared" ca="1" si="2"/>
        <v>2.2.07a</v>
      </c>
      <c r="F69" s="98" t="str">
        <f t="shared" ca="1" si="3"/>
        <v>Capabilities (what can they actually do)?</v>
      </c>
      <c r="G69" s="149" t="str">
        <f ca="1">VLOOKUP(E69,Assessment_2_Reference_1,24,FALSE)</f>
        <v/>
      </c>
      <c r="H69" s="149" t="str">
        <f ca="1">VLOOKUP(E69,Assessment_2_Reference_1,5,FALSE)</f>
        <v/>
      </c>
      <c r="I69" s="93" t="str">
        <f ca="1">IF(VLOOKUP(E69,Assessment_2_Reference_1,6,FALSE)=0,"",VLOOKUP(E69,Assessment_2_Reference_1,6,FALSE))</f>
        <v/>
      </c>
      <c r="J69" s="91"/>
      <c r="K69" s="91"/>
      <c r="L69" s="91"/>
      <c r="M69" s="91"/>
      <c r="N69" s="91"/>
      <c r="O69" s="91"/>
      <c r="P69" s="91"/>
      <c r="Q69" s="91"/>
      <c r="R69" s="91"/>
      <c r="S69" s="91"/>
      <c r="T69" s="126"/>
      <c r="U69" s="183" t="str">
        <f t="shared" ca="1" si="4"/>
        <v>2.2</v>
      </c>
      <c r="V69" s="183">
        <f t="shared" ca="1" si="5"/>
        <v>5</v>
      </c>
      <c r="W69" s="183">
        <f t="shared" ca="1" si="6"/>
        <v>1</v>
      </c>
      <c r="X69" s="183">
        <f t="shared" ca="1" si="7"/>
        <v>15</v>
      </c>
      <c r="Y69" s="126"/>
      <c r="Z69" s="126"/>
    </row>
    <row r="70" spans="1:26" s="124" customFormat="1" ht="30" customHeight="1" x14ac:dyDescent="0.25">
      <c r="A70" s="89">
        <v>324</v>
      </c>
      <c r="B70" s="90" t="str">
        <f t="shared" ca="1" si="0"/>
        <v>2.2.07b</v>
      </c>
      <c r="C70" s="91">
        <f t="shared" ca="1" si="1"/>
        <v>6</v>
      </c>
      <c r="D70" s="21"/>
      <c r="E70" s="220" t="str">
        <f t="shared" ca="1" si="2"/>
        <v>2.2.07b</v>
      </c>
      <c r="F70" s="98" t="str">
        <f t="shared" ca="1" si="3"/>
        <v>Motives (why are they attacking you)?</v>
      </c>
      <c r="G70" s="149" t="str">
        <f ca="1">VLOOKUP(E70,Assessment_2_Reference_1,24,FALSE)</f>
        <v/>
      </c>
      <c r="H70" s="149" t="str">
        <f ca="1">VLOOKUP(E70,Assessment_2_Reference_1,5,FALSE)</f>
        <v/>
      </c>
      <c r="I70" s="93" t="str">
        <f ca="1">IF(VLOOKUP(E70,Assessment_2_Reference_1,6,FALSE)=0,"",VLOOKUP(E70,Assessment_2_Reference_1,6,FALSE))</f>
        <v/>
      </c>
      <c r="J70" s="91"/>
      <c r="K70" s="91"/>
      <c r="L70" s="91"/>
      <c r="M70" s="91"/>
      <c r="N70" s="91"/>
      <c r="O70" s="91"/>
      <c r="P70" s="91"/>
      <c r="Q70" s="91"/>
      <c r="R70" s="91"/>
      <c r="S70" s="91"/>
      <c r="T70" s="126"/>
      <c r="U70" s="183" t="str">
        <f t="shared" ca="1" si="4"/>
        <v>2.2</v>
      </c>
      <c r="V70" s="183">
        <f t="shared" ca="1" si="5"/>
        <v>5</v>
      </c>
      <c r="W70" s="183">
        <f t="shared" ca="1" si="6"/>
        <v>1</v>
      </c>
      <c r="X70" s="183">
        <f t="shared" ca="1" si="7"/>
        <v>15</v>
      </c>
      <c r="Y70" s="126"/>
      <c r="Z70" s="126"/>
    </row>
    <row r="71" spans="1:26" s="124" customFormat="1" ht="30" customHeight="1" x14ac:dyDescent="0.25">
      <c r="A71" s="89">
        <v>325</v>
      </c>
      <c r="B71" s="90" t="str">
        <f t="shared" ca="1" si="0"/>
        <v>2.2.07c</v>
      </c>
      <c r="C71" s="91">
        <f t="shared" ca="1" si="1"/>
        <v>6</v>
      </c>
      <c r="D71" s="21"/>
      <c r="E71" s="220" t="str">
        <f t="shared" ca="1" si="2"/>
        <v>2.2.07c</v>
      </c>
      <c r="F71" s="98" t="str">
        <f t="shared" ca="1" si="3"/>
        <v>Likely actions (eg their tactics, techniques and procedures)?</v>
      </c>
      <c r="G71" s="149" t="str">
        <f ca="1">VLOOKUP(E71,Assessment_2_Reference_1,24,FALSE)</f>
        <v/>
      </c>
      <c r="H71" s="149" t="str">
        <f ca="1">VLOOKUP(E71,Assessment_2_Reference_1,5,FALSE)</f>
        <v/>
      </c>
      <c r="I71" s="93" t="str">
        <f ca="1">IF(VLOOKUP(E71,Assessment_2_Reference_1,6,FALSE)=0,"",VLOOKUP(E71,Assessment_2_Reference_1,6,FALSE))</f>
        <v/>
      </c>
      <c r="J71" s="91"/>
      <c r="K71" s="91"/>
      <c r="L71" s="91"/>
      <c r="M71" s="91"/>
      <c r="N71" s="91"/>
      <c r="O71" s="91"/>
      <c r="P71" s="91"/>
      <c r="Q71" s="91"/>
      <c r="R71" s="91"/>
      <c r="S71" s="91"/>
      <c r="T71" s="126"/>
      <c r="U71" s="183" t="str">
        <f t="shared" ca="1" si="4"/>
        <v>2.2</v>
      </c>
      <c r="V71" s="183">
        <f t="shared" ca="1" si="5"/>
        <v>5</v>
      </c>
      <c r="W71" s="183">
        <f t="shared" ca="1" si="6"/>
        <v>1</v>
      </c>
      <c r="X71" s="183">
        <f t="shared" ca="1" si="7"/>
        <v>15</v>
      </c>
      <c r="Y71" s="126"/>
      <c r="Z71" s="126"/>
    </row>
    <row r="72" spans="1:26" s="124" customFormat="1" ht="18.75" customHeight="1" x14ac:dyDescent="0.25">
      <c r="A72" s="89">
        <v>326</v>
      </c>
      <c r="B72" s="90" t="str">
        <f t="shared" ref="B72:B135" ca="1" si="17">VLOOKUP(A72,Contents_Text,2,FALSE)</f>
        <v/>
      </c>
      <c r="C72" s="91">
        <f t="shared" ref="C72:C135" ca="1" si="18">VLOOKUP(A72,Contents_Text,15,FALSE)</f>
        <v>3</v>
      </c>
      <c r="D72" s="21"/>
      <c r="E72" s="219" t="str">
        <f t="shared" ref="E72:E135" ca="1" si="19">IF(C72=1,"Phase "&amp;B72,IF(C72=2,"Step "&amp;VLOOKUP(A72,Contents_Text,4,FALSE),B72))</f>
        <v/>
      </c>
      <c r="F72" s="97" t="str">
        <f t="shared" ref="F72:F135" ca="1" si="20">VLOOKUP(A72,Contents_Text,7,FALSE)</f>
        <v>Triage</v>
      </c>
      <c r="G72" s="218"/>
      <c r="H72" s="218"/>
      <c r="I72" s="93"/>
      <c r="J72" s="91"/>
      <c r="K72" s="91"/>
      <c r="L72" s="91"/>
      <c r="M72" s="91"/>
      <c r="N72" s="91"/>
      <c r="O72" s="91"/>
      <c r="P72" s="91"/>
      <c r="Q72" s="91"/>
      <c r="R72" s="91"/>
      <c r="S72" s="91"/>
      <c r="T72" s="126"/>
      <c r="U72" s="183" t="str">
        <f t="shared" ref="U72:U135" ca="1" si="21">IF(AND(C72&gt;4,VLOOKUP(B72,Assessment_2_Reference_1,23,FALSE)&lt;&gt;7),LEFT(B72,3),"")</f>
        <v/>
      </c>
      <c r="V72" s="183" t="str">
        <f t="shared" ref="V72:V135" ca="1" si="22">VLOOKUP(B72,Weightings_Ref,5,FALSE)</f>
        <v/>
      </c>
      <c r="W72" s="183">
        <f t="shared" ref="W72:W135" ca="1" si="23">IF(VLOOKUP(B72,Assessment_2_Reference_2,26,FALSE)=7,0,1)</f>
        <v>1</v>
      </c>
      <c r="X72" s="183" t="e">
        <f t="shared" ref="X72:X135" ca="1" si="24">W72*V72*3</f>
        <v>#VALUE!</v>
      </c>
      <c r="Y72" s="126"/>
      <c r="Z72" s="126"/>
    </row>
    <row r="73" spans="1:26" s="124" customFormat="1" ht="30" x14ac:dyDescent="0.25">
      <c r="A73" s="89">
        <v>327</v>
      </c>
      <c r="B73" s="90" t="str">
        <f t="shared" ca="1" si="17"/>
        <v>2.2.08</v>
      </c>
      <c r="C73" s="91">
        <f t="shared" ca="1" si="18"/>
        <v>5</v>
      </c>
      <c r="D73" s="21"/>
      <c r="E73" s="220" t="str">
        <f t="shared" ca="1" si="19"/>
        <v>2.2.08</v>
      </c>
      <c r="F73" s="93" t="str">
        <f t="shared" ca="1" si="20"/>
        <v>Do you perform Triage on the cyber security incident in the early part of an investigation?</v>
      </c>
      <c r="G73" s="149" t="str">
        <f ca="1">VLOOKUP(E73,Assessment_2_Reference_1,24,FALSE)</f>
        <v/>
      </c>
      <c r="H73" s="149" t="str">
        <f ca="1">VLOOKUP(E73,Assessment_2_Reference_1,5,FALSE)</f>
        <v/>
      </c>
      <c r="I73" s="93" t="str">
        <f ca="1">IF(VLOOKUP(E73,Assessment_2_Reference_1,6,FALSE)=0,"",VLOOKUP(E73,Assessment_2_Reference_1,6,FALSE))</f>
        <v/>
      </c>
      <c r="J73" s="91"/>
      <c r="K73" s="91"/>
      <c r="L73" s="91"/>
      <c r="M73" s="91"/>
      <c r="N73" s="91"/>
      <c r="O73" s="91"/>
      <c r="P73" s="91"/>
      <c r="Q73" s="91"/>
      <c r="R73" s="91"/>
      <c r="S73" s="91"/>
      <c r="T73" s="126"/>
      <c r="U73" s="183" t="str">
        <f t="shared" ca="1" si="21"/>
        <v>2.2</v>
      </c>
      <c r="V73" s="183">
        <f t="shared" ca="1" si="22"/>
        <v>2</v>
      </c>
      <c r="W73" s="183">
        <f t="shared" ca="1" si="23"/>
        <v>1</v>
      </c>
      <c r="X73" s="183">
        <f t="shared" ca="1" si="24"/>
        <v>6</v>
      </c>
      <c r="Y73" s="126"/>
      <c r="Z73" s="126"/>
    </row>
    <row r="74" spans="1:26" s="124" customFormat="1" ht="30" customHeight="1" x14ac:dyDescent="0.25">
      <c r="A74" s="89">
        <v>328</v>
      </c>
      <c r="B74" s="90" t="str">
        <f t="shared" ca="1" si="17"/>
        <v>2.2.09</v>
      </c>
      <c r="C74" s="91">
        <f t="shared" ca="1" si="18"/>
        <v>4</v>
      </c>
      <c r="D74" s="21"/>
      <c r="E74" s="220" t="str">
        <f t="shared" ca="1" si="19"/>
        <v>2.2.09</v>
      </c>
      <c r="F74" s="93" t="str">
        <f t="shared" ca="1" si="20"/>
        <v>Do the actions you carry out as part of Triage include:</v>
      </c>
      <c r="G74" s="149"/>
      <c r="H74" s="149"/>
      <c r="I74" s="93"/>
      <c r="J74" s="91"/>
      <c r="K74" s="91"/>
      <c r="L74" s="91"/>
      <c r="M74" s="91"/>
      <c r="N74" s="91"/>
      <c r="O74" s="91"/>
      <c r="P74" s="91"/>
      <c r="Q74" s="91"/>
      <c r="R74" s="91"/>
      <c r="S74" s="91"/>
      <c r="T74" s="126"/>
      <c r="U74" s="183" t="str">
        <f t="shared" ca="1" si="21"/>
        <v/>
      </c>
      <c r="V74" s="183" t="str">
        <f t="shared" ca="1" si="22"/>
        <v>N/A</v>
      </c>
      <c r="W74" s="183">
        <f t="shared" ca="1" si="23"/>
        <v>1</v>
      </c>
      <c r="X74" s="183" t="e">
        <f t="shared" ca="1" si="24"/>
        <v>#VALUE!</v>
      </c>
      <c r="Y74" s="126"/>
      <c r="Z74" s="126"/>
    </row>
    <row r="75" spans="1:26" s="124" customFormat="1" ht="30" x14ac:dyDescent="0.25">
      <c r="A75" s="89">
        <v>329</v>
      </c>
      <c r="B75" s="90" t="str">
        <f t="shared" ca="1" si="17"/>
        <v>2.2.09a</v>
      </c>
      <c r="C75" s="91">
        <f t="shared" ca="1" si="18"/>
        <v>6</v>
      </c>
      <c r="D75" s="21"/>
      <c r="E75" s="220" t="str">
        <f t="shared" ca="1" si="19"/>
        <v>2.2.09a</v>
      </c>
      <c r="F75" s="98" t="str">
        <f t="shared" ca="1" si="20"/>
        <v>Classifying cyber security incidents (eg critical, significant, normal or negligible impact)?</v>
      </c>
      <c r="G75" s="149" t="str">
        <f ca="1">VLOOKUP(E75,Assessment_2_Reference_1,24,FALSE)</f>
        <v/>
      </c>
      <c r="H75" s="149" t="str">
        <f ca="1">VLOOKUP(E75,Assessment_2_Reference_1,5,FALSE)</f>
        <v/>
      </c>
      <c r="I75" s="93" t="str">
        <f ca="1">IF(VLOOKUP(E75,Assessment_2_Reference_1,6,FALSE)=0,"",VLOOKUP(E75,Assessment_2_Reference_1,6,FALSE))</f>
        <v/>
      </c>
      <c r="J75" s="91"/>
      <c r="K75" s="91"/>
      <c r="L75" s="91"/>
      <c r="M75" s="91"/>
      <c r="N75" s="91"/>
      <c r="O75" s="91"/>
      <c r="P75" s="91"/>
      <c r="Q75" s="91"/>
      <c r="R75" s="91"/>
      <c r="S75" s="91"/>
      <c r="T75" s="126"/>
      <c r="U75" s="183" t="str">
        <f t="shared" ca="1" si="21"/>
        <v>2.2</v>
      </c>
      <c r="V75" s="183">
        <f t="shared" ca="1" si="22"/>
        <v>3</v>
      </c>
      <c r="W75" s="183">
        <f t="shared" ca="1" si="23"/>
        <v>1</v>
      </c>
      <c r="X75" s="183">
        <f t="shared" ca="1" si="24"/>
        <v>9</v>
      </c>
      <c r="Y75" s="126"/>
      <c r="Z75" s="126"/>
    </row>
    <row r="76" spans="1:26" s="124" customFormat="1" ht="30" customHeight="1" x14ac:dyDescent="0.25">
      <c r="A76" s="89">
        <v>330</v>
      </c>
      <c r="B76" s="90" t="str">
        <f t="shared" ca="1" si="17"/>
        <v>2.2.09b</v>
      </c>
      <c r="C76" s="91">
        <f t="shared" ca="1" si="18"/>
        <v>6</v>
      </c>
      <c r="D76" s="21"/>
      <c r="E76" s="220" t="str">
        <f t="shared" ca="1" si="19"/>
        <v>2.2.09b</v>
      </c>
      <c r="F76" s="98" t="str">
        <f t="shared" ca="1" si="20"/>
        <v>Prioritising these incidents (eg high, medium or low)?</v>
      </c>
      <c r="G76" s="149" t="str">
        <f ca="1">VLOOKUP(E76,Assessment_2_Reference_1,24,FALSE)</f>
        <v/>
      </c>
      <c r="H76" s="149" t="str">
        <f ca="1">VLOOKUP(E76,Assessment_2_Reference_1,5,FALSE)</f>
        <v/>
      </c>
      <c r="I76" s="93" t="str">
        <f ca="1">IF(VLOOKUP(E76,Assessment_2_Reference_1,6,FALSE)=0,"",VLOOKUP(E76,Assessment_2_Reference_1,6,FALSE))</f>
        <v/>
      </c>
      <c r="J76" s="91"/>
      <c r="K76" s="91"/>
      <c r="L76" s="91"/>
      <c r="M76" s="91"/>
      <c r="N76" s="91"/>
      <c r="O76" s="91"/>
      <c r="P76" s="91"/>
      <c r="Q76" s="91"/>
      <c r="R76" s="91"/>
      <c r="S76" s="91"/>
      <c r="T76" s="126"/>
      <c r="U76" s="183" t="str">
        <f t="shared" ca="1" si="21"/>
        <v>2.2</v>
      </c>
      <c r="V76" s="183">
        <f t="shared" ca="1" si="22"/>
        <v>3</v>
      </c>
      <c r="W76" s="183">
        <f t="shared" ca="1" si="23"/>
        <v>1</v>
      </c>
      <c r="X76" s="183">
        <f t="shared" ca="1" si="24"/>
        <v>9</v>
      </c>
      <c r="Y76" s="126"/>
      <c r="Z76" s="126"/>
    </row>
    <row r="77" spans="1:26" s="124" customFormat="1" ht="30" x14ac:dyDescent="0.25">
      <c r="A77" s="89">
        <v>331</v>
      </c>
      <c r="B77" s="90" t="str">
        <f t="shared" ca="1" si="17"/>
        <v>2.2.09c</v>
      </c>
      <c r="C77" s="91">
        <f t="shared" ca="1" si="18"/>
        <v>6</v>
      </c>
      <c r="D77" s="21"/>
      <c r="E77" s="220" t="str">
        <f t="shared" ca="1" si="19"/>
        <v>2.2.09c</v>
      </c>
      <c r="F77" s="98" t="str">
        <f t="shared" ca="1" si="20"/>
        <v>Assigning incidents to appropriate personnel in terms of their legitimacy, correctness, constituency origin, severity or impact?</v>
      </c>
      <c r="G77" s="149" t="str">
        <f ca="1">VLOOKUP(E77,Assessment_2_Reference_1,24,FALSE)</f>
        <v/>
      </c>
      <c r="H77" s="149" t="str">
        <f ca="1">VLOOKUP(E77,Assessment_2_Reference_1,5,FALSE)</f>
        <v/>
      </c>
      <c r="I77" s="93" t="str">
        <f ca="1">IF(VLOOKUP(E77,Assessment_2_Reference_1,6,FALSE)=0,"",VLOOKUP(E77,Assessment_2_Reference_1,6,FALSE))</f>
        <v/>
      </c>
      <c r="J77" s="91"/>
      <c r="K77" s="91"/>
      <c r="L77" s="91"/>
      <c r="M77" s="91"/>
      <c r="N77" s="91"/>
      <c r="O77" s="91"/>
      <c r="P77" s="91"/>
      <c r="Q77" s="91"/>
      <c r="R77" s="91"/>
      <c r="S77" s="91"/>
      <c r="T77" s="126"/>
      <c r="U77" s="183" t="str">
        <f t="shared" ca="1" si="21"/>
        <v>2.2</v>
      </c>
      <c r="V77" s="183">
        <f t="shared" ca="1" si="22"/>
        <v>3</v>
      </c>
      <c r="W77" s="183">
        <f t="shared" ca="1" si="23"/>
        <v>1</v>
      </c>
      <c r="X77" s="183">
        <f t="shared" ca="1" si="24"/>
        <v>9</v>
      </c>
      <c r="Y77" s="126"/>
      <c r="Z77" s="126"/>
    </row>
    <row r="78" spans="1:26" s="124" customFormat="1" ht="18.75" customHeight="1" x14ac:dyDescent="0.25">
      <c r="A78" s="89">
        <v>332</v>
      </c>
      <c r="B78" s="90" t="str">
        <f t="shared" ca="1" si="17"/>
        <v/>
      </c>
      <c r="C78" s="91">
        <f t="shared" ca="1" si="18"/>
        <v>3</v>
      </c>
      <c r="D78" s="21"/>
      <c r="E78" s="219" t="str">
        <f t="shared" ca="1" si="19"/>
        <v/>
      </c>
      <c r="F78" s="97" t="str">
        <f t="shared" ca="1" si="20"/>
        <v>First response</v>
      </c>
      <c r="G78" s="218"/>
      <c r="H78" s="218"/>
      <c r="I78" s="93"/>
      <c r="J78" s="91"/>
      <c r="K78" s="91"/>
      <c r="L78" s="91"/>
      <c r="M78" s="91"/>
      <c r="N78" s="91"/>
      <c r="O78" s="91"/>
      <c r="P78" s="91"/>
      <c r="Q78" s="91"/>
      <c r="R78" s="91"/>
      <c r="S78" s="91"/>
      <c r="T78" s="126"/>
      <c r="U78" s="183" t="str">
        <f t="shared" ca="1" si="21"/>
        <v/>
      </c>
      <c r="V78" s="183" t="str">
        <f t="shared" ca="1" si="22"/>
        <v/>
      </c>
      <c r="W78" s="183">
        <f t="shared" ca="1" si="23"/>
        <v>1</v>
      </c>
      <c r="X78" s="183" t="e">
        <f t="shared" ca="1" si="24"/>
        <v>#VALUE!</v>
      </c>
      <c r="Y78" s="126"/>
      <c r="Z78" s="126"/>
    </row>
    <row r="79" spans="1:26" s="124" customFormat="1" ht="45" x14ac:dyDescent="0.25">
      <c r="A79" s="89">
        <v>333</v>
      </c>
      <c r="B79" s="90" t="str">
        <f t="shared" ca="1" si="17"/>
        <v>2.2.10</v>
      </c>
      <c r="C79" s="91">
        <f t="shared" ca="1" si="18"/>
        <v>5</v>
      </c>
      <c r="D79" s="21"/>
      <c r="E79" s="220" t="str">
        <f t="shared" ca="1" si="19"/>
        <v>2.2.10</v>
      </c>
      <c r="F79" s="93" t="str">
        <f t="shared" ca="1" si="20"/>
        <v>Do you have one or more named individuals (or a team) who are capable of dealing with the initial stages of cyber incident response (first responders)?</v>
      </c>
      <c r="G79" s="149" t="str">
        <f ca="1">VLOOKUP(E79,Assessment_2_Reference_1,24,FALSE)</f>
        <v/>
      </c>
      <c r="H79" s="149" t="str">
        <f ca="1">VLOOKUP(E79,Assessment_2_Reference_1,5,FALSE)</f>
        <v/>
      </c>
      <c r="I79" s="93" t="str">
        <f ca="1">IF(VLOOKUP(E79,Assessment_2_Reference_1,6,FALSE)=0,"",VLOOKUP(E79,Assessment_2_Reference_1,6,FALSE))</f>
        <v/>
      </c>
      <c r="J79" s="91"/>
      <c r="K79" s="91"/>
      <c r="L79" s="91"/>
      <c r="M79" s="91"/>
      <c r="N79" s="91"/>
      <c r="O79" s="91"/>
      <c r="P79" s="91"/>
      <c r="Q79" s="91"/>
      <c r="R79" s="91"/>
      <c r="S79" s="91"/>
      <c r="T79" s="126"/>
      <c r="U79" s="183" t="str">
        <f t="shared" ca="1" si="21"/>
        <v>2.2</v>
      </c>
      <c r="V79" s="183">
        <f t="shared" ca="1" si="22"/>
        <v>2</v>
      </c>
      <c r="W79" s="183">
        <f t="shared" ca="1" si="23"/>
        <v>1</v>
      </c>
      <c r="X79" s="183">
        <f t="shared" ca="1" si="24"/>
        <v>6</v>
      </c>
      <c r="Y79" s="126"/>
      <c r="Z79" s="126"/>
    </row>
    <row r="80" spans="1:26" s="124" customFormat="1" ht="30" customHeight="1" x14ac:dyDescent="0.25">
      <c r="A80" s="89">
        <v>334</v>
      </c>
      <c r="B80" s="90" t="str">
        <f t="shared" ca="1" si="17"/>
        <v>2.2.11</v>
      </c>
      <c r="C80" s="91">
        <f t="shared" ca="1" si="18"/>
        <v>4</v>
      </c>
      <c r="D80" s="21"/>
      <c r="E80" s="220" t="str">
        <f t="shared" ca="1" si="19"/>
        <v>2.2.11</v>
      </c>
      <c r="F80" s="93" t="str">
        <f t="shared" ca="1" si="20"/>
        <v>Are your first responders able to:</v>
      </c>
      <c r="G80" s="149"/>
      <c r="H80" s="149"/>
      <c r="I80" s="93"/>
      <c r="J80" s="91"/>
      <c r="K80" s="91"/>
      <c r="L80" s="91"/>
      <c r="M80" s="91"/>
      <c r="N80" s="91"/>
      <c r="O80" s="91"/>
      <c r="P80" s="91"/>
      <c r="Q80" s="91"/>
      <c r="R80" s="91"/>
      <c r="S80" s="91"/>
      <c r="T80" s="126"/>
      <c r="U80" s="183" t="str">
        <f t="shared" ca="1" si="21"/>
        <v/>
      </c>
      <c r="V80" s="183" t="str">
        <f t="shared" ca="1" si="22"/>
        <v>N/A</v>
      </c>
      <c r="W80" s="183">
        <f t="shared" ca="1" si="23"/>
        <v>1</v>
      </c>
      <c r="X80" s="183" t="e">
        <f t="shared" ca="1" si="24"/>
        <v>#VALUE!</v>
      </c>
      <c r="Y80" s="126"/>
      <c r="Z80" s="126"/>
    </row>
    <row r="81" spans="1:26" s="124" customFormat="1" ht="30" customHeight="1" x14ac:dyDescent="0.25">
      <c r="A81" s="89">
        <v>335</v>
      </c>
      <c r="B81" s="90" t="str">
        <f t="shared" ca="1" si="17"/>
        <v>2.2.11a</v>
      </c>
      <c r="C81" s="91">
        <f t="shared" ca="1" si="18"/>
        <v>6</v>
      </c>
      <c r="D81" s="21"/>
      <c r="E81" s="220" t="str">
        <f t="shared" ca="1" si="19"/>
        <v>2.2.11a</v>
      </c>
      <c r="F81" s="98" t="str">
        <f t="shared" ca="1" si="20"/>
        <v>Classify and prioritise cyber security incidents?</v>
      </c>
      <c r="G81" s="149" t="str">
        <f ca="1">VLOOKUP(E81,Assessment_2_Reference_1,24,FALSE)</f>
        <v/>
      </c>
      <c r="H81" s="149" t="str">
        <f ca="1">VLOOKUP(E81,Assessment_2_Reference_1,5,FALSE)</f>
        <v/>
      </c>
      <c r="I81" s="93" t="str">
        <f ca="1">IF(VLOOKUP(E81,Assessment_2_Reference_1,6,FALSE)=0,"",VLOOKUP(E81,Assessment_2_Reference_1,6,FALSE))</f>
        <v/>
      </c>
      <c r="J81" s="91"/>
      <c r="K81" s="91"/>
      <c r="L81" s="91"/>
      <c r="M81" s="91"/>
      <c r="N81" s="91"/>
      <c r="O81" s="91"/>
      <c r="P81" s="91"/>
      <c r="Q81" s="91"/>
      <c r="R81" s="91"/>
      <c r="S81" s="91"/>
      <c r="T81" s="126"/>
      <c r="U81" s="183" t="str">
        <f t="shared" ca="1" si="21"/>
        <v>2.2</v>
      </c>
      <c r="V81" s="183">
        <f t="shared" ca="1" si="22"/>
        <v>2</v>
      </c>
      <c r="W81" s="183">
        <f t="shared" ca="1" si="23"/>
        <v>1</v>
      </c>
      <c r="X81" s="183">
        <f t="shared" ca="1" si="24"/>
        <v>6</v>
      </c>
      <c r="Y81" s="126"/>
      <c r="Z81" s="126"/>
    </row>
    <row r="82" spans="1:26" s="124" customFormat="1" ht="60" x14ac:dyDescent="0.25">
      <c r="A82" s="89">
        <v>336</v>
      </c>
      <c r="B82" s="90" t="str">
        <f t="shared" ca="1" si="17"/>
        <v>2.2.11b</v>
      </c>
      <c r="C82" s="91">
        <f t="shared" ca="1" si="18"/>
        <v>6</v>
      </c>
      <c r="D82" s="21"/>
      <c r="E82" s="220" t="str">
        <f t="shared" ca="1" si="19"/>
        <v>2.2.11b</v>
      </c>
      <c r="F82" s="98" t="str">
        <f t="shared" ca="1" si="20"/>
        <v>Avoid taking the wrong initial action when a cyber security attack occurs (eg taking systems off the network or cleaning up systems, which could have a detrimental affect like alerting an attacker or destroying vital evidence)?</v>
      </c>
      <c r="G82" s="149" t="str">
        <f ca="1">VLOOKUP(E82,Assessment_2_Reference_1,24,FALSE)</f>
        <v/>
      </c>
      <c r="H82" s="149" t="str">
        <f ca="1">VLOOKUP(E82,Assessment_2_Reference_1,5,FALSE)</f>
        <v/>
      </c>
      <c r="I82" s="93" t="str">
        <f ca="1">IF(VLOOKUP(E82,Assessment_2_Reference_1,6,FALSE)=0,"",VLOOKUP(E82,Assessment_2_Reference_1,6,FALSE))</f>
        <v/>
      </c>
      <c r="J82" s="91"/>
      <c r="K82" s="91"/>
      <c r="L82" s="91"/>
      <c r="M82" s="91"/>
      <c r="N82" s="91"/>
      <c r="O82" s="91"/>
      <c r="P82" s="91"/>
      <c r="Q82" s="91"/>
      <c r="R82" s="91"/>
      <c r="S82" s="91"/>
      <c r="T82" s="126"/>
      <c r="U82" s="183" t="str">
        <f t="shared" ca="1" si="21"/>
        <v>2.2</v>
      </c>
      <c r="V82" s="183">
        <f t="shared" ca="1" si="22"/>
        <v>3</v>
      </c>
      <c r="W82" s="183">
        <f t="shared" ca="1" si="23"/>
        <v>1</v>
      </c>
      <c r="X82" s="183">
        <f t="shared" ca="1" si="24"/>
        <v>9</v>
      </c>
      <c r="Y82" s="126"/>
      <c r="Z82" s="126"/>
    </row>
    <row r="83" spans="1:26" s="124" customFormat="1" ht="30" x14ac:dyDescent="0.25">
      <c r="A83" s="89">
        <v>337</v>
      </c>
      <c r="B83" s="90" t="str">
        <f t="shared" ca="1" si="17"/>
        <v>2.2.11c</v>
      </c>
      <c r="C83" s="91">
        <f t="shared" ca="1" si="18"/>
        <v>6</v>
      </c>
      <c r="D83" s="21"/>
      <c r="E83" s="220" t="str">
        <f t="shared" ca="1" si="19"/>
        <v>2.2.11c</v>
      </c>
      <c r="F83" s="98" t="str">
        <f t="shared" ca="1" si="20"/>
        <v>Identify quickly when the scope and severity is beyond local or in-house skills?</v>
      </c>
      <c r="G83" s="149" t="str">
        <f ca="1">VLOOKUP(E83,Assessment_2_Reference_1,24,FALSE)</f>
        <v/>
      </c>
      <c r="H83" s="149" t="str">
        <f ca="1">VLOOKUP(E83,Assessment_2_Reference_1,5,FALSE)</f>
        <v/>
      </c>
      <c r="I83" s="93" t="str">
        <f ca="1">IF(VLOOKUP(E83,Assessment_2_Reference_1,6,FALSE)=0,"",VLOOKUP(E83,Assessment_2_Reference_1,6,FALSE))</f>
        <v/>
      </c>
      <c r="J83" s="91"/>
      <c r="K83" s="91"/>
      <c r="L83" s="91"/>
      <c r="M83" s="91"/>
      <c r="N83" s="91"/>
      <c r="O83" s="91"/>
      <c r="P83" s="91"/>
      <c r="Q83" s="91"/>
      <c r="R83" s="91"/>
      <c r="S83" s="91"/>
      <c r="T83" s="126"/>
      <c r="U83" s="183" t="str">
        <f t="shared" ca="1" si="21"/>
        <v>2.2</v>
      </c>
      <c r="V83" s="183">
        <f t="shared" ca="1" si="22"/>
        <v>3</v>
      </c>
      <c r="W83" s="183">
        <f t="shared" ca="1" si="23"/>
        <v>1</v>
      </c>
      <c r="X83" s="183">
        <f t="shared" ca="1" si="24"/>
        <v>9</v>
      </c>
      <c r="Y83" s="126"/>
      <c r="Z83" s="126"/>
    </row>
    <row r="84" spans="1:26" s="124" customFormat="1" ht="30" x14ac:dyDescent="0.25">
      <c r="A84" s="89">
        <v>338</v>
      </c>
      <c r="B84" s="90" t="str">
        <f t="shared" ca="1" si="17"/>
        <v>2.2.12</v>
      </c>
      <c r="C84" s="91">
        <f t="shared" ca="1" si="18"/>
        <v>4</v>
      </c>
      <c r="D84" s="21"/>
      <c r="E84" s="220" t="str">
        <f t="shared" ca="1" si="19"/>
        <v>2.2.12</v>
      </c>
      <c r="F84" s="93" t="str">
        <f t="shared" ca="1" si="20"/>
        <v>Have arrangements to have been made in advance so that expert investigators:</v>
      </c>
      <c r="G84" s="149"/>
      <c r="H84" s="149"/>
      <c r="I84" s="93"/>
      <c r="J84" s="91"/>
      <c r="K84" s="91"/>
      <c r="L84" s="91"/>
      <c r="M84" s="91"/>
      <c r="N84" s="91"/>
      <c r="O84" s="91"/>
      <c r="P84" s="91"/>
      <c r="Q84" s="91"/>
      <c r="R84" s="91"/>
      <c r="S84" s="91"/>
      <c r="T84" s="126"/>
      <c r="U84" s="183" t="str">
        <f t="shared" ca="1" si="21"/>
        <v/>
      </c>
      <c r="V84" s="183" t="str">
        <f t="shared" ca="1" si="22"/>
        <v>N/A</v>
      </c>
      <c r="W84" s="183">
        <f t="shared" ca="1" si="23"/>
        <v>1</v>
      </c>
      <c r="X84" s="183" t="e">
        <f t="shared" ca="1" si="24"/>
        <v>#VALUE!</v>
      </c>
      <c r="Y84" s="126"/>
      <c r="Z84" s="126"/>
    </row>
    <row r="85" spans="1:26" s="124" customFormat="1" ht="30" customHeight="1" x14ac:dyDescent="0.25">
      <c r="A85" s="89">
        <v>339</v>
      </c>
      <c r="B85" s="90" t="str">
        <f t="shared" ca="1" si="17"/>
        <v>2.2.12a</v>
      </c>
      <c r="C85" s="91">
        <f t="shared" ca="1" si="18"/>
        <v>6</v>
      </c>
      <c r="D85" s="21"/>
      <c r="E85" s="220" t="str">
        <f t="shared" ca="1" si="19"/>
        <v>2.2.12a</v>
      </c>
      <c r="F85" s="98" t="str">
        <f t="shared" ca="1" si="20"/>
        <v>Are available at short notice?</v>
      </c>
      <c r="G85" s="149" t="str">
        <f ca="1">VLOOKUP(E85,Assessment_2_Reference_1,24,FALSE)</f>
        <v/>
      </c>
      <c r="H85" s="149" t="str">
        <f ca="1">VLOOKUP(E85,Assessment_2_Reference_1,5,FALSE)</f>
        <v/>
      </c>
      <c r="I85" s="93" t="str">
        <f ca="1">IF(VLOOKUP(E85,Assessment_2_Reference_1,6,FALSE)=0,"",VLOOKUP(E85,Assessment_2_Reference_1,6,FALSE))</f>
        <v/>
      </c>
      <c r="J85" s="91"/>
      <c r="K85" s="91"/>
      <c r="L85" s="91"/>
      <c r="M85" s="91"/>
      <c r="N85" s="91"/>
      <c r="O85" s="91"/>
      <c r="P85" s="91"/>
      <c r="Q85" s="91"/>
      <c r="R85" s="91"/>
      <c r="S85" s="91"/>
      <c r="T85" s="126"/>
      <c r="U85" s="183" t="str">
        <f t="shared" ca="1" si="21"/>
        <v>2.2</v>
      </c>
      <c r="V85" s="183">
        <f t="shared" ca="1" si="22"/>
        <v>4</v>
      </c>
      <c r="W85" s="183">
        <f t="shared" ca="1" si="23"/>
        <v>1</v>
      </c>
      <c r="X85" s="183">
        <f t="shared" ca="1" si="24"/>
        <v>12</v>
      </c>
      <c r="Y85" s="126"/>
      <c r="Z85" s="126"/>
    </row>
    <row r="86" spans="1:26" s="124" customFormat="1" ht="30" customHeight="1" x14ac:dyDescent="0.25">
      <c r="A86" s="89">
        <v>340</v>
      </c>
      <c r="B86" s="90" t="str">
        <f t="shared" ca="1" si="17"/>
        <v>2.2.12b</v>
      </c>
      <c r="C86" s="91">
        <f t="shared" ca="1" si="18"/>
        <v>6</v>
      </c>
      <c r="D86" s="21"/>
      <c r="E86" s="220" t="str">
        <f t="shared" ca="1" si="19"/>
        <v>2.2.12b</v>
      </c>
      <c r="F86" s="98" t="str">
        <f t="shared" ca="1" si="20"/>
        <v>Have enough prior information to be able to hit the ground running?</v>
      </c>
      <c r="G86" s="149" t="str">
        <f ca="1">VLOOKUP(E86,Assessment_2_Reference_1,24,FALSE)</f>
        <v/>
      </c>
      <c r="H86" s="149" t="str">
        <f ca="1">VLOOKUP(E86,Assessment_2_Reference_1,5,FALSE)</f>
        <v/>
      </c>
      <c r="I86" s="93" t="str">
        <f ca="1">IF(VLOOKUP(E86,Assessment_2_Reference_1,6,FALSE)=0,"",VLOOKUP(E86,Assessment_2_Reference_1,6,FALSE))</f>
        <v/>
      </c>
      <c r="J86" s="91"/>
      <c r="K86" s="91"/>
      <c r="L86" s="91"/>
      <c r="M86" s="91"/>
      <c r="N86" s="91"/>
      <c r="O86" s="91"/>
      <c r="P86" s="91"/>
      <c r="Q86" s="91"/>
      <c r="R86" s="91"/>
      <c r="S86" s="91"/>
      <c r="T86" s="126"/>
      <c r="U86" s="183" t="str">
        <f t="shared" ca="1" si="21"/>
        <v>2.2</v>
      </c>
      <c r="V86" s="183">
        <f t="shared" ca="1" si="22"/>
        <v>4</v>
      </c>
      <c r="W86" s="183">
        <f t="shared" ca="1" si="23"/>
        <v>1</v>
      </c>
      <c r="X86" s="183">
        <f t="shared" ca="1" si="24"/>
        <v>12</v>
      </c>
      <c r="Y86" s="126"/>
      <c r="Z86" s="126"/>
    </row>
    <row r="87" spans="1:26" s="124" customFormat="1" ht="60" x14ac:dyDescent="0.25">
      <c r="A87" s="89">
        <v>341</v>
      </c>
      <c r="B87" s="90" t="str">
        <f t="shared" ca="1" si="17"/>
        <v>2.2.13</v>
      </c>
      <c r="C87" s="91">
        <f t="shared" ca="1" si="18"/>
        <v>5</v>
      </c>
      <c r="D87" s="21"/>
      <c r="E87" s="220" t="str">
        <f t="shared" ca="1" si="19"/>
        <v>2.2.13</v>
      </c>
      <c r="F87" s="93" t="str">
        <f t="shared" ca="1" si="20"/>
        <v>Are you able to quickly contact third parties that you may wish to get involved, such as technology forensics specialists, technology analysts (for example, database experts), information analysts (for example, accountants), legal experts and on-site police support?</v>
      </c>
      <c r="G87" s="149" t="str">
        <f ca="1">VLOOKUP(E87,Assessment_2_Reference_1,24,FALSE)</f>
        <v/>
      </c>
      <c r="H87" s="149" t="str">
        <f ca="1">VLOOKUP(E87,Assessment_2_Reference_1,5,FALSE)</f>
        <v/>
      </c>
      <c r="I87" s="93" t="str">
        <f ca="1">IF(VLOOKUP(E87,Assessment_2_Reference_1,6,FALSE)=0,"",VLOOKUP(E87,Assessment_2_Reference_1,6,FALSE))</f>
        <v/>
      </c>
      <c r="J87" s="91"/>
      <c r="K87" s="91"/>
      <c r="L87" s="91"/>
      <c r="M87" s="91"/>
      <c r="N87" s="91"/>
      <c r="O87" s="91"/>
      <c r="P87" s="91"/>
      <c r="Q87" s="91"/>
      <c r="R87" s="91"/>
      <c r="S87" s="91"/>
      <c r="T87" s="126"/>
      <c r="U87" s="183" t="str">
        <f t="shared" ca="1" si="21"/>
        <v>2.2</v>
      </c>
      <c r="V87" s="183">
        <f t="shared" ca="1" si="22"/>
        <v>4</v>
      </c>
      <c r="W87" s="183">
        <f t="shared" ca="1" si="23"/>
        <v>1</v>
      </c>
      <c r="X87" s="183">
        <f t="shared" ca="1" si="24"/>
        <v>12</v>
      </c>
      <c r="Y87" s="126"/>
      <c r="Z87" s="126"/>
    </row>
    <row r="88" spans="1:26" s="124" customFormat="1" ht="30" x14ac:dyDescent="0.25">
      <c r="A88" s="89">
        <v>342</v>
      </c>
      <c r="B88" s="90" t="str">
        <f t="shared" ca="1" si="17"/>
        <v>2.2.14</v>
      </c>
      <c r="C88" s="91">
        <f t="shared" ca="1" si="18"/>
        <v>5</v>
      </c>
      <c r="D88" s="21"/>
      <c r="E88" s="220" t="str">
        <f t="shared" ca="1" si="19"/>
        <v>2.2.14</v>
      </c>
      <c r="F88" s="93" t="str">
        <f t="shared" ca="1" si="20"/>
        <v>Do you have a crisis management team (or equivalent) to support serious cyber security incidents?</v>
      </c>
      <c r="G88" s="149" t="str">
        <f ca="1">VLOOKUP(E88,Assessment_2_Reference_1,24,FALSE)</f>
        <v/>
      </c>
      <c r="H88" s="149" t="str">
        <f ca="1">VLOOKUP(E88,Assessment_2_Reference_1,5,FALSE)</f>
        <v/>
      </c>
      <c r="I88" s="93" t="str">
        <f ca="1">IF(VLOOKUP(E88,Assessment_2_Reference_1,6,FALSE)=0,"",VLOOKUP(E88,Assessment_2_Reference_1,6,FALSE))</f>
        <v/>
      </c>
      <c r="J88" s="91"/>
      <c r="K88" s="91"/>
      <c r="L88" s="91"/>
      <c r="M88" s="91"/>
      <c r="N88" s="91"/>
      <c r="O88" s="91"/>
      <c r="P88" s="91"/>
      <c r="Q88" s="91"/>
      <c r="R88" s="91"/>
      <c r="S88" s="91"/>
      <c r="T88" s="126"/>
      <c r="U88" s="183" t="str">
        <f t="shared" ca="1" si="21"/>
        <v>2.2</v>
      </c>
      <c r="V88" s="183">
        <f t="shared" ca="1" si="22"/>
        <v>4</v>
      </c>
      <c r="W88" s="183">
        <f t="shared" ca="1" si="23"/>
        <v>1</v>
      </c>
      <c r="X88" s="183">
        <f t="shared" ca="1" si="24"/>
        <v>12</v>
      </c>
      <c r="Y88" s="126"/>
      <c r="Z88" s="126"/>
    </row>
    <row r="89" spans="1:26" s="124" customFormat="1" ht="30" customHeight="1" x14ac:dyDescent="0.25">
      <c r="A89" s="89">
        <v>343</v>
      </c>
      <c r="B89" s="90" t="str">
        <f t="shared" ca="1" si="17"/>
        <v>2.2.15</v>
      </c>
      <c r="C89" s="91">
        <f t="shared" ca="1" si="18"/>
        <v>4</v>
      </c>
      <c r="D89" s="21"/>
      <c r="E89" s="220" t="str">
        <f t="shared" ca="1" si="19"/>
        <v>2.2.15</v>
      </c>
      <c r="F89" s="93" t="str">
        <f t="shared" ca="1" si="20"/>
        <v>Are you able to manage the cyber security incident:</v>
      </c>
      <c r="G89" s="149"/>
      <c r="H89" s="149"/>
      <c r="I89" s="93"/>
      <c r="J89" s="91"/>
      <c r="K89" s="91"/>
      <c r="L89" s="91"/>
      <c r="M89" s="91"/>
      <c r="N89" s="91"/>
      <c r="O89" s="91"/>
      <c r="P89" s="91"/>
      <c r="Q89" s="91"/>
      <c r="R89" s="91"/>
      <c r="S89" s="91"/>
      <c r="T89" s="126"/>
      <c r="U89" s="183" t="str">
        <f t="shared" ca="1" si="21"/>
        <v/>
      </c>
      <c r="V89" s="183" t="str">
        <f t="shared" ca="1" si="22"/>
        <v>N/A</v>
      </c>
      <c r="W89" s="183">
        <f t="shared" ca="1" si="23"/>
        <v>1</v>
      </c>
      <c r="X89" s="183" t="e">
        <f t="shared" ca="1" si="24"/>
        <v>#VALUE!</v>
      </c>
      <c r="Y89" s="126"/>
      <c r="Z89" s="126"/>
    </row>
    <row r="90" spans="1:26" s="124" customFormat="1" ht="30" customHeight="1" x14ac:dyDescent="0.25">
      <c r="A90" s="89">
        <v>344</v>
      </c>
      <c r="B90" s="90" t="str">
        <f t="shared" ca="1" si="17"/>
        <v>2.2.15a</v>
      </c>
      <c r="C90" s="91">
        <f t="shared" ca="1" si="18"/>
        <v>6</v>
      </c>
      <c r="D90" s="21"/>
      <c r="E90" s="220" t="str">
        <f t="shared" ca="1" si="19"/>
        <v>2.2.15a</v>
      </c>
      <c r="F90" s="98" t="str">
        <f t="shared" ca="1" si="20"/>
        <v>Via one central point of contact?</v>
      </c>
      <c r="G90" s="149" t="str">
        <f ca="1">VLOOKUP(E90,Assessment_2_Reference_1,24,FALSE)</f>
        <v/>
      </c>
      <c r="H90" s="149" t="str">
        <f ca="1">VLOOKUP(E90,Assessment_2_Reference_1,5,FALSE)</f>
        <v/>
      </c>
      <c r="I90" s="93" t="str">
        <f ca="1">IF(VLOOKUP(E90,Assessment_2_Reference_1,6,FALSE)=0,"",VLOOKUP(E90,Assessment_2_Reference_1,6,FALSE))</f>
        <v/>
      </c>
      <c r="J90" s="91"/>
      <c r="K90" s="91"/>
      <c r="L90" s="91"/>
      <c r="M90" s="91"/>
      <c r="N90" s="91"/>
      <c r="O90" s="91"/>
      <c r="P90" s="91"/>
      <c r="Q90" s="91"/>
      <c r="R90" s="91"/>
      <c r="S90" s="91"/>
      <c r="T90" s="126"/>
      <c r="U90" s="183" t="str">
        <f t="shared" ca="1" si="21"/>
        <v>2.2</v>
      </c>
      <c r="V90" s="183">
        <f t="shared" ca="1" si="22"/>
        <v>3</v>
      </c>
      <c r="W90" s="183">
        <f t="shared" ca="1" si="23"/>
        <v>1</v>
      </c>
      <c r="X90" s="183">
        <f t="shared" ca="1" si="24"/>
        <v>9</v>
      </c>
      <c r="Y90" s="126"/>
      <c r="Z90" s="126"/>
    </row>
    <row r="91" spans="1:26" s="124" customFormat="1" ht="30" customHeight="1" x14ac:dyDescent="0.25">
      <c r="A91" s="89">
        <v>345</v>
      </c>
      <c r="B91" s="90" t="str">
        <f t="shared" ca="1" si="17"/>
        <v>2.2.15b</v>
      </c>
      <c r="C91" s="91">
        <f t="shared" ca="1" si="18"/>
        <v>6</v>
      </c>
      <c r="D91" s="21"/>
      <c r="E91" s="220" t="str">
        <f t="shared" ca="1" si="19"/>
        <v>2.2.15b</v>
      </c>
      <c r="F91" s="98" t="str">
        <f t="shared" ca="1" si="20"/>
        <v>From one central location?</v>
      </c>
      <c r="G91" s="149" t="str">
        <f ca="1">VLOOKUP(E91,Assessment_2_Reference_1,24,FALSE)</f>
        <v/>
      </c>
      <c r="H91" s="149" t="str">
        <f ca="1">VLOOKUP(E91,Assessment_2_Reference_1,5,FALSE)</f>
        <v/>
      </c>
      <c r="I91" s="93" t="str">
        <f ca="1">IF(VLOOKUP(E91,Assessment_2_Reference_1,6,FALSE)=0,"",VLOOKUP(E91,Assessment_2_Reference_1,6,FALSE))</f>
        <v/>
      </c>
      <c r="J91" s="91"/>
      <c r="K91" s="91"/>
      <c r="L91" s="91"/>
      <c r="M91" s="91"/>
      <c r="N91" s="91"/>
      <c r="O91" s="91"/>
      <c r="P91" s="91"/>
      <c r="Q91" s="91"/>
      <c r="R91" s="91"/>
      <c r="S91" s="91"/>
      <c r="T91" s="126"/>
      <c r="U91" s="183" t="str">
        <f t="shared" ca="1" si="21"/>
        <v>2.2</v>
      </c>
      <c r="V91" s="183">
        <f t="shared" ca="1" si="22"/>
        <v>3</v>
      </c>
      <c r="W91" s="183">
        <f t="shared" ca="1" si="23"/>
        <v>1</v>
      </c>
      <c r="X91" s="183">
        <f t="shared" ca="1" si="24"/>
        <v>9</v>
      </c>
      <c r="Y91" s="126"/>
      <c r="Z91" s="126"/>
    </row>
    <row r="92" spans="1:26" s="124" customFormat="1" ht="30" x14ac:dyDescent="0.25">
      <c r="A92" s="89">
        <v>346</v>
      </c>
      <c r="B92" s="90" t="str">
        <f t="shared" ca="1" si="17"/>
        <v>2.2.15c</v>
      </c>
      <c r="C92" s="91">
        <f t="shared" ca="1" si="18"/>
        <v>6</v>
      </c>
      <c r="D92" s="21"/>
      <c r="E92" s="220" t="str">
        <f t="shared" ca="1" si="19"/>
        <v>2.2.15c</v>
      </c>
      <c r="F92" s="98" t="str">
        <f t="shared" ca="1" si="20"/>
        <v>In a specialised incident response location, such as a ‘war room’, if required?</v>
      </c>
      <c r="G92" s="149" t="str">
        <f ca="1">VLOOKUP(E92,Assessment_2_Reference_1,24,FALSE)</f>
        <v/>
      </c>
      <c r="H92" s="149" t="str">
        <f ca="1">VLOOKUP(E92,Assessment_2_Reference_1,5,FALSE)</f>
        <v/>
      </c>
      <c r="I92" s="93" t="str">
        <f ca="1">IF(VLOOKUP(E92,Assessment_2_Reference_1,6,FALSE)=0,"",VLOOKUP(E92,Assessment_2_Reference_1,6,FALSE))</f>
        <v/>
      </c>
      <c r="J92" s="91"/>
      <c r="K92" s="91"/>
      <c r="L92" s="91"/>
      <c r="M92" s="91"/>
      <c r="N92" s="91"/>
      <c r="O92" s="91"/>
      <c r="P92" s="91"/>
      <c r="Q92" s="91"/>
      <c r="R92" s="91"/>
      <c r="S92" s="91"/>
      <c r="T92" s="126"/>
      <c r="U92" s="183" t="str">
        <f t="shared" ca="1" si="21"/>
        <v>2.2</v>
      </c>
      <c r="V92" s="183">
        <f t="shared" ca="1" si="22"/>
        <v>5</v>
      </c>
      <c r="W92" s="183">
        <f t="shared" ca="1" si="23"/>
        <v>1</v>
      </c>
      <c r="X92" s="183">
        <f t="shared" ca="1" si="24"/>
        <v>15</v>
      </c>
      <c r="Y92" s="126"/>
      <c r="Z92" s="126"/>
    </row>
    <row r="93" spans="1:26" s="124" customFormat="1" ht="18.75" customHeight="1" x14ac:dyDescent="0.25">
      <c r="A93" s="89">
        <v>347</v>
      </c>
      <c r="B93" s="90" t="str">
        <f t="shared" ca="1" si="17"/>
        <v/>
      </c>
      <c r="C93" s="91">
        <f t="shared" ca="1" si="18"/>
        <v>3</v>
      </c>
      <c r="D93" s="21"/>
      <c r="E93" s="219" t="str">
        <f t="shared" ca="1" si="19"/>
        <v/>
      </c>
      <c r="F93" s="97" t="str">
        <f t="shared" ca="1" si="20"/>
        <v>Initial analysis</v>
      </c>
      <c r="G93" s="218"/>
      <c r="H93" s="218"/>
      <c r="I93" s="93"/>
      <c r="J93" s="91"/>
      <c r="K93" s="91"/>
      <c r="L93" s="91"/>
      <c r="M93" s="91"/>
      <c r="N93" s="91"/>
      <c r="O93" s="91"/>
      <c r="P93" s="91"/>
      <c r="Q93" s="91"/>
      <c r="R93" s="91"/>
      <c r="S93" s="91"/>
      <c r="T93" s="126"/>
      <c r="U93" s="183" t="str">
        <f t="shared" ca="1" si="21"/>
        <v/>
      </c>
      <c r="V93" s="183" t="str">
        <f t="shared" ca="1" si="22"/>
        <v/>
      </c>
      <c r="W93" s="183">
        <f t="shared" ca="1" si="23"/>
        <v>1</v>
      </c>
      <c r="X93" s="183" t="e">
        <f t="shared" ca="1" si="24"/>
        <v>#VALUE!</v>
      </c>
      <c r="Y93" s="126"/>
      <c r="Z93" s="126"/>
    </row>
    <row r="94" spans="1:26" s="124" customFormat="1" ht="30" x14ac:dyDescent="0.25">
      <c r="A94" s="89">
        <v>348</v>
      </c>
      <c r="B94" s="90" t="str">
        <f t="shared" ca="1" si="17"/>
        <v>2.2.16</v>
      </c>
      <c r="C94" s="91">
        <f t="shared" ca="1" si="18"/>
        <v>5</v>
      </c>
      <c r="D94" s="21"/>
      <c r="E94" s="220" t="str">
        <f t="shared" ca="1" si="19"/>
        <v>2.2.16</v>
      </c>
      <c r="F94" s="93" t="str">
        <f t="shared" ca="1" si="20"/>
        <v>Do you perform initial analysis to determine the precise nature of the incident?</v>
      </c>
      <c r="G94" s="149" t="str">
        <f ca="1">VLOOKUP(E94,Assessment_2_Reference_1,24,FALSE)</f>
        <v/>
      </c>
      <c r="H94" s="149" t="str">
        <f ca="1">VLOOKUP(E94,Assessment_2_Reference_1,5,FALSE)</f>
        <v/>
      </c>
      <c r="I94" s="93" t="str">
        <f ca="1">IF(VLOOKUP(E94,Assessment_2_Reference_1,6,FALSE)=0,"",VLOOKUP(E94,Assessment_2_Reference_1,6,FALSE))</f>
        <v/>
      </c>
      <c r="J94" s="91"/>
      <c r="K94" s="91"/>
      <c r="L94" s="91"/>
      <c r="M94" s="91"/>
      <c r="N94" s="91"/>
      <c r="O94" s="91"/>
      <c r="P94" s="91"/>
      <c r="Q94" s="91"/>
      <c r="R94" s="91"/>
      <c r="S94" s="91"/>
      <c r="T94" s="126"/>
      <c r="U94" s="183" t="str">
        <f t="shared" ca="1" si="21"/>
        <v>2.2</v>
      </c>
      <c r="V94" s="183">
        <f t="shared" ca="1" si="22"/>
        <v>3</v>
      </c>
      <c r="W94" s="183">
        <f t="shared" ca="1" si="23"/>
        <v>1</v>
      </c>
      <c r="X94" s="183">
        <f t="shared" ca="1" si="24"/>
        <v>9</v>
      </c>
      <c r="Y94" s="126"/>
      <c r="Z94" s="126"/>
    </row>
    <row r="95" spans="1:26" s="124" customFormat="1" ht="30" customHeight="1" x14ac:dyDescent="0.25">
      <c r="A95" s="89">
        <v>349</v>
      </c>
      <c r="B95" s="90" t="str">
        <f t="shared" ca="1" si="17"/>
        <v>2.2.17</v>
      </c>
      <c r="C95" s="91">
        <f t="shared" ca="1" si="18"/>
        <v>4</v>
      </c>
      <c r="D95" s="21"/>
      <c r="E95" s="220" t="str">
        <f t="shared" ca="1" si="19"/>
        <v>2.2.17</v>
      </c>
      <c r="F95" s="93" t="str">
        <f t="shared" ca="1" si="20"/>
        <v>Are your cyber security incident investigations:</v>
      </c>
      <c r="G95" s="149"/>
      <c r="H95" s="149"/>
      <c r="I95" s="93"/>
      <c r="J95" s="91"/>
      <c r="K95" s="91"/>
      <c r="L95" s="91"/>
      <c r="M95" s="91"/>
      <c r="N95" s="91"/>
      <c r="O95" s="91"/>
      <c r="P95" s="91"/>
      <c r="Q95" s="91"/>
      <c r="R95" s="91"/>
      <c r="S95" s="91"/>
      <c r="T95" s="126"/>
      <c r="U95" s="183" t="str">
        <f t="shared" ca="1" si="21"/>
        <v/>
      </c>
      <c r="V95" s="183" t="str">
        <f t="shared" ca="1" si="22"/>
        <v>N/A</v>
      </c>
      <c r="W95" s="183">
        <f t="shared" ca="1" si="23"/>
        <v>1</v>
      </c>
      <c r="X95" s="183" t="e">
        <f t="shared" ca="1" si="24"/>
        <v>#VALUE!</v>
      </c>
      <c r="Y95" s="126"/>
      <c r="Z95" s="126"/>
    </row>
    <row r="96" spans="1:26" s="124" customFormat="1" ht="30" x14ac:dyDescent="0.25">
      <c r="A96" s="89">
        <v>350</v>
      </c>
      <c r="B96" s="90" t="str">
        <f t="shared" ca="1" si="17"/>
        <v>2.2.17a</v>
      </c>
      <c r="C96" s="91">
        <f t="shared" ca="1" si="18"/>
        <v>6</v>
      </c>
      <c r="D96" s="21"/>
      <c r="E96" s="220" t="str">
        <f t="shared" ca="1" si="19"/>
        <v>2.2.17a</v>
      </c>
      <c r="F96" s="98" t="str">
        <f t="shared" ca="1" si="20"/>
        <v>Evidence-driven, based on information gathered from corporate infrastructure or applications (typically event logs)?</v>
      </c>
      <c r="G96" s="149" t="str">
        <f ca="1">VLOOKUP(E96,Assessment_2_Reference_1,24,FALSE)</f>
        <v/>
      </c>
      <c r="H96" s="149" t="str">
        <f ca="1">VLOOKUP(E96,Assessment_2_Reference_1,5,FALSE)</f>
        <v/>
      </c>
      <c r="I96" s="93" t="str">
        <f ca="1">IF(VLOOKUP(E96,Assessment_2_Reference_1,6,FALSE)=0,"",VLOOKUP(E96,Assessment_2_Reference_1,6,FALSE))</f>
        <v/>
      </c>
      <c r="J96" s="91"/>
      <c r="K96" s="91"/>
      <c r="L96" s="91"/>
      <c r="M96" s="91"/>
      <c r="N96" s="91"/>
      <c r="O96" s="91"/>
      <c r="P96" s="91"/>
      <c r="Q96" s="91"/>
      <c r="R96" s="91"/>
      <c r="S96" s="91"/>
      <c r="T96" s="126"/>
      <c r="U96" s="183" t="str">
        <f t="shared" ca="1" si="21"/>
        <v>2.2</v>
      </c>
      <c r="V96" s="183">
        <f t="shared" ca="1" si="22"/>
        <v>3</v>
      </c>
      <c r="W96" s="183">
        <f t="shared" ca="1" si="23"/>
        <v>1</v>
      </c>
      <c r="X96" s="183">
        <f t="shared" ca="1" si="24"/>
        <v>9</v>
      </c>
      <c r="Y96" s="126"/>
      <c r="Z96" s="126"/>
    </row>
    <row r="97" spans="1:26" s="124" customFormat="1" ht="45" x14ac:dyDescent="0.25">
      <c r="A97" s="89">
        <v>351</v>
      </c>
      <c r="B97" s="90" t="str">
        <f t="shared" ca="1" si="17"/>
        <v>2.2.17b</v>
      </c>
      <c r="C97" s="91">
        <f t="shared" ca="1" si="18"/>
        <v>6</v>
      </c>
      <c r="D97" s="21"/>
      <c r="E97" s="220" t="str">
        <f t="shared" ca="1" si="19"/>
        <v>2.2.17b</v>
      </c>
      <c r="F97" s="98" t="str">
        <f t="shared" ca="1" si="20"/>
        <v>Intelligence driven, based on information gathered from: government agencies (eg CPNI), monitoring of internal resources, open source information or data provided internally?</v>
      </c>
      <c r="G97" s="149" t="str">
        <f ca="1">VLOOKUP(E97,Assessment_2_Reference_1,24,FALSE)</f>
        <v/>
      </c>
      <c r="H97" s="149" t="str">
        <f ca="1">VLOOKUP(E97,Assessment_2_Reference_1,5,FALSE)</f>
        <v/>
      </c>
      <c r="I97" s="93" t="str">
        <f ca="1">IF(VLOOKUP(E97,Assessment_2_Reference_1,6,FALSE)=0,"",VLOOKUP(E97,Assessment_2_Reference_1,6,FALSE))</f>
        <v/>
      </c>
      <c r="J97" s="91"/>
      <c r="K97" s="91"/>
      <c r="L97" s="91"/>
      <c r="M97" s="91"/>
      <c r="N97" s="91"/>
      <c r="O97" s="91"/>
      <c r="P97" s="91"/>
      <c r="Q97" s="91"/>
      <c r="R97" s="91"/>
      <c r="S97" s="91"/>
      <c r="T97" s="126"/>
      <c r="U97" s="183" t="str">
        <f t="shared" ca="1" si="21"/>
        <v>2.2</v>
      </c>
      <c r="V97" s="183">
        <f t="shared" ca="1" si="22"/>
        <v>5</v>
      </c>
      <c r="W97" s="183">
        <f t="shared" ca="1" si="23"/>
        <v>1</v>
      </c>
      <c r="X97" s="183">
        <f t="shared" ca="1" si="24"/>
        <v>15</v>
      </c>
      <c r="Y97" s="126"/>
      <c r="Z97" s="126"/>
    </row>
    <row r="98" spans="1:26" s="124" customFormat="1" ht="30" customHeight="1" x14ac:dyDescent="0.25">
      <c r="A98" s="89">
        <v>352</v>
      </c>
      <c r="B98" s="90" t="str">
        <f t="shared" ca="1" si="17"/>
        <v>2.2.18</v>
      </c>
      <c r="C98" s="91">
        <f t="shared" ca="1" si="18"/>
        <v>4</v>
      </c>
      <c r="D98" s="21"/>
      <c r="E98" s="220" t="str">
        <f t="shared" ca="1" si="19"/>
        <v>2.2.18</v>
      </c>
      <c r="F98" s="93" t="str">
        <f t="shared" ca="1" si="20"/>
        <v>Do your cyber security incident investigations include:</v>
      </c>
      <c r="G98" s="149"/>
      <c r="H98" s="149"/>
      <c r="I98" s="93"/>
      <c r="J98" s="91"/>
      <c r="K98" s="91"/>
      <c r="L98" s="91"/>
      <c r="M98" s="91"/>
      <c r="N98" s="91"/>
      <c r="O98" s="91"/>
      <c r="P98" s="91"/>
      <c r="Q98" s="91"/>
      <c r="R98" s="91"/>
      <c r="S98" s="91"/>
      <c r="T98" s="126"/>
      <c r="U98" s="183" t="str">
        <f t="shared" ca="1" si="21"/>
        <v/>
      </c>
      <c r="V98" s="183" t="str">
        <f t="shared" ca="1" si="22"/>
        <v>N/A</v>
      </c>
      <c r="W98" s="183">
        <f t="shared" ca="1" si="23"/>
        <v>1</v>
      </c>
      <c r="X98" s="183" t="e">
        <f t="shared" ca="1" si="24"/>
        <v>#VALUE!</v>
      </c>
      <c r="Y98" s="126"/>
      <c r="Z98" s="126"/>
    </row>
    <row r="99" spans="1:26" s="124" customFormat="1" ht="60" x14ac:dyDescent="0.25">
      <c r="A99" s="89">
        <v>353</v>
      </c>
      <c r="B99" s="90" t="str">
        <f t="shared" ca="1" si="17"/>
        <v>2.2.18a</v>
      </c>
      <c r="C99" s="91">
        <f t="shared" ca="1" si="18"/>
        <v>6</v>
      </c>
      <c r="D99" s="21"/>
      <c r="E99" s="220" t="str">
        <f t="shared" ca="1" si="19"/>
        <v>2.2.18a</v>
      </c>
      <c r="F99" s="98" t="str">
        <f t="shared" ca="1" si="20"/>
        <v>Considering all relevant event logs (eg logs generated by firewalls, web servers, traditional servers / workstations, business applications, email history and archives, network data, internet usage and building access)?</v>
      </c>
      <c r="G99" s="149" t="str">
        <f ca="1">VLOOKUP(E99,Assessment_2_Reference_1,24,FALSE)</f>
        <v/>
      </c>
      <c r="H99" s="149" t="str">
        <f ca="1">VLOOKUP(E99,Assessment_2_Reference_1,5,FALSE)</f>
        <v/>
      </c>
      <c r="I99" s="93" t="str">
        <f ca="1">IF(VLOOKUP(E99,Assessment_2_Reference_1,6,FALSE)=0,"",VLOOKUP(E99,Assessment_2_Reference_1,6,FALSE))</f>
        <v/>
      </c>
      <c r="J99" s="91"/>
      <c r="K99" s="91"/>
      <c r="L99" s="91"/>
      <c r="M99" s="91"/>
      <c r="N99" s="91"/>
      <c r="O99" s="91"/>
      <c r="P99" s="91"/>
      <c r="Q99" s="91"/>
      <c r="R99" s="91"/>
      <c r="S99" s="91"/>
      <c r="T99" s="126"/>
      <c r="U99" s="183" t="str">
        <f t="shared" ca="1" si="21"/>
        <v>2.2</v>
      </c>
      <c r="V99" s="183">
        <f t="shared" ca="1" si="22"/>
        <v>2</v>
      </c>
      <c r="W99" s="183">
        <f t="shared" ca="1" si="23"/>
        <v>1</v>
      </c>
      <c r="X99" s="183">
        <f t="shared" ca="1" si="24"/>
        <v>6</v>
      </c>
      <c r="Y99" s="126"/>
      <c r="Z99" s="126"/>
    </row>
    <row r="100" spans="1:26" s="124" customFormat="1" ht="30" x14ac:dyDescent="0.25">
      <c r="A100" s="89">
        <v>354</v>
      </c>
      <c r="B100" s="90" t="str">
        <f t="shared" ca="1" si="17"/>
        <v>2.2.18b</v>
      </c>
      <c r="C100" s="91">
        <f t="shared" ca="1" si="18"/>
        <v>6</v>
      </c>
      <c r="D100" s="21"/>
      <c r="E100" s="220" t="str">
        <f t="shared" ca="1" si="19"/>
        <v>2.2.18b</v>
      </c>
      <c r="F100" s="98" t="str">
        <f t="shared" ca="1" si="20"/>
        <v>Examining important alerts or suspicious events in logs or technical security monitoring systems (eg IDS, IPS, DLP or SIEM)?</v>
      </c>
      <c r="G100" s="149" t="str">
        <f ca="1">VLOOKUP(E100,Assessment_2_Reference_1,24,FALSE)</f>
        <v/>
      </c>
      <c r="H100" s="149" t="str">
        <f ca="1">VLOOKUP(E100,Assessment_2_Reference_1,5,FALSE)</f>
        <v/>
      </c>
      <c r="I100" s="93" t="str">
        <f ca="1">IF(VLOOKUP(E100,Assessment_2_Reference_1,6,FALSE)=0,"",VLOOKUP(E100,Assessment_2_Reference_1,6,FALSE))</f>
        <v/>
      </c>
      <c r="J100" s="91"/>
      <c r="K100" s="91"/>
      <c r="L100" s="91"/>
      <c r="M100" s="91"/>
      <c r="N100" s="91"/>
      <c r="O100" s="91"/>
      <c r="P100" s="91"/>
      <c r="Q100" s="91"/>
      <c r="R100" s="91"/>
      <c r="S100" s="91"/>
      <c r="T100" s="126"/>
      <c r="U100" s="183" t="str">
        <f t="shared" ca="1" si="21"/>
        <v>2.2</v>
      </c>
      <c r="V100" s="183">
        <f t="shared" ca="1" si="22"/>
        <v>4</v>
      </c>
      <c r="W100" s="183">
        <f t="shared" ca="1" si="23"/>
        <v>1</v>
      </c>
      <c r="X100" s="183">
        <f t="shared" ca="1" si="24"/>
        <v>12</v>
      </c>
      <c r="Y100" s="126"/>
      <c r="Z100" s="126"/>
    </row>
    <row r="101" spans="1:26" s="124" customFormat="1" ht="30" x14ac:dyDescent="0.25">
      <c r="A101" s="89">
        <v>355</v>
      </c>
      <c r="B101" s="90" t="str">
        <f t="shared" ca="1" si="17"/>
        <v>2.2.18c</v>
      </c>
      <c r="C101" s="91">
        <f t="shared" ca="1" si="18"/>
        <v>6</v>
      </c>
      <c r="D101" s="21"/>
      <c r="E101" s="220" t="str">
        <f t="shared" ca="1" si="19"/>
        <v>2.2.18c</v>
      </c>
      <c r="F101" s="98" t="str">
        <f t="shared" ca="1" si="20"/>
        <v>Correlating them with network data (including data from cloud service providers)?</v>
      </c>
      <c r="G101" s="149" t="str">
        <f ca="1">VLOOKUP(E101,Assessment_2_Reference_1,24,FALSE)</f>
        <v/>
      </c>
      <c r="H101" s="149" t="str">
        <f ca="1">VLOOKUP(E101,Assessment_2_Reference_1,5,FALSE)</f>
        <v/>
      </c>
      <c r="I101" s="93" t="str">
        <f ca="1">IF(VLOOKUP(E101,Assessment_2_Reference_1,6,FALSE)=0,"",VLOOKUP(E101,Assessment_2_Reference_1,6,FALSE))</f>
        <v/>
      </c>
      <c r="J101" s="91"/>
      <c r="K101" s="91"/>
      <c r="L101" s="91"/>
      <c r="M101" s="91"/>
      <c r="N101" s="91"/>
      <c r="O101" s="91"/>
      <c r="P101" s="91"/>
      <c r="Q101" s="91"/>
      <c r="R101" s="91"/>
      <c r="S101" s="91"/>
      <c r="T101" s="126"/>
      <c r="U101" s="183" t="str">
        <f t="shared" ca="1" si="21"/>
        <v>2.2</v>
      </c>
      <c r="V101" s="183">
        <f t="shared" ca="1" si="22"/>
        <v>4</v>
      </c>
      <c r="W101" s="183">
        <f t="shared" ca="1" si="23"/>
        <v>1</v>
      </c>
      <c r="X101" s="183">
        <f t="shared" ca="1" si="24"/>
        <v>12</v>
      </c>
      <c r="Y101" s="126"/>
      <c r="Z101" s="126"/>
    </row>
    <row r="102" spans="1:26" s="124" customFormat="1" ht="30" customHeight="1" x14ac:dyDescent="0.25">
      <c r="A102" s="89">
        <v>356</v>
      </c>
      <c r="B102" s="90" t="str">
        <f t="shared" ca="1" si="17"/>
        <v>2.2.18d</v>
      </c>
      <c r="C102" s="91">
        <f t="shared" ca="1" si="18"/>
        <v>6</v>
      </c>
      <c r="D102" s="21"/>
      <c r="E102" s="220" t="str">
        <f t="shared" ca="1" si="19"/>
        <v>2.2.18d</v>
      </c>
      <c r="F102" s="98" t="str">
        <f t="shared" ca="1" si="20"/>
        <v>Comparing these pieces of information against threat intelligence?</v>
      </c>
      <c r="G102" s="149" t="str">
        <f ca="1">VLOOKUP(E102,Assessment_2_Reference_1,24,FALSE)</f>
        <v/>
      </c>
      <c r="H102" s="149" t="str">
        <f ca="1">VLOOKUP(E102,Assessment_2_Reference_1,5,FALSE)</f>
        <v/>
      </c>
      <c r="I102" s="93" t="str">
        <f ca="1">IF(VLOOKUP(E102,Assessment_2_Reference_1,6,FALSE)=0,"",VLOOKUP(E102,Assessment_2_Reference_1,6,FALSE))</f>
        <v/>
      </c>
      <c r="J102" s="91"/>
      <c r="K102" s="91"/>
      <c r="L102" s="91"/>
      <c r="M102" s="91"/>
      <c r="N102" s="91"/>
      <c r="O102" s="91"/>
      <c r="P102" s="91"/>
      <c r="Q102" s="91"/>
      <c r="R102" s="91"/>
      <c r="S102" s="91"/>
      <c r="T102" s="126"/>
      <c r="U102" s="183" t="str">
        <f t="shared" ca="1" si="21"/>
        <v>2.2</v>
      </c>
      <c r="V102" s="183">
        <f t="shared" ca="1" si="22"/>
        <v>5</v>
      </c>
      <c r="W102" s="183">
        <f t="shared" ca="1" si="23"/>
        <v>1</v>
      </c>
      <c r="X102" s="183">
        <f t="shared" ca="1" si="24"/>
        <v>15</v>
      </c>
      <c r="Y102" s="126"/>
      <c r="Z102" s="126"/>
    </row>
    <row r="103" spans="1:26" s="124" customFormat="1" ht="30" customHeight="1" x14ac:dyDescent="0.25">
      <c r="A103" s="89">
        <v>357</v>
      </c>
      <c r="B103" s="90" t="str">
        <f t="shared" ca="1" si="17"/>
        <v>2.2.19</v>
      </c>
      <c r="C103" s="91">
        <f t="shared" ca="1" si="18"/>
        <v>4</v>
      </c>
      <c r="D103" s="21"/>
      <c r="E103" s="220" t="str">
        <f t="shared" ca="1" si="19"/>
        <v>2.2.19</v>
      </c>
      <c r="F103" s="93" t="str">
        <f t="shared" ca="1" si="20"/>
        <v>Do you thoroughly investigate each possible trigger event including:</v>
      </c>
      <c r="G103" s="149"/>
      <c r="H103" s="149"/>
      <c r="I103" s="93"/>
      <c r="J103" s="91"/>
      <c r="K103" s="91"/>
      <c r="L103" s="91"/>
      <c r="M103" s="91"/>
      <c r="N103" s="91"/>
      <c r="O103" s="91"/>
      <c r="P103" s="91"/>
      <c r="Q103" s="91"/>
      <c r="R103" s="91"/>
      <c r="S103" s="91"/>
      <c r="T103" s="126"/>
      <c r="U103" s="183" t="str">
        <f t="shared" ca="1" si="21"/>
        <v/>
      </c>
      <c r="V103" s="183" t="str">
        <f t="shared" ca="1" si="22"/>
        <v>N/A</v>
      </c>
      <c r="W103" s="183">
        <f t="shared" ca="1" si="23"/>
        <v>1</v>
      </c>
      <c r="X103" s="183" t="e">
        <f t="shared" ca="1" si="24"/>
        <v>#VALUE!</v>
      </c>
      <c r="Y103" s="126"/>
      <c r="Z103" s="126"/>
    </row>
    <row r="104" spans="1:26" s="124" customFormat="1" ht="30" customHeight="1" x14ac:dyDescent="0.25">
      <c r="A104" s="89">
        <v>358</v>
      </c>
      <c r="B104" s="90" t="str">
        <f t="shared" ca="1" si="17"/>
        <v>2.2.19a</v>
      </c>
      <c r="C104" s="91">
        <f t="shared" ca="1" si="18"/>
        <v>6</v>
      </c>
      <c r="D104" s="21"/>
      <c r="E104" s="220" t="str">
        <f t="shared" ca="1" si="19"/>
        <v>2.2.19a</v>
      </c>
      <c r="F104" s="98" t="str">
        <f t="shared" ca="1" si="20"/>
        <v>Date/time?</v>
      </c>
      <c r="G104" s="149" t="str">
        <f ca="1">VLOOKUP(E104,Assessment_2_Reference_1,24,FALSE)</f>
        <v/>
      </c>
      <c r="H104" s="149" t="str">
        <f ca="1">VLOOKUP(E104,Assessment_2_Reference_1,5,FALSE)</f>
        <v/>
      </c>
      <c r="I104" s="93" t="str">
        <f ca="1">IF(VLOOKUP(E104,Assessment_2_Reference_1,6,FALSE)=0,"",VLOOKUP(E104,Assessment_2_Reference_1,6,FALSE))</f>
        <v/>
      </c>
      <c r="J104" s="91"/>
      <c r="K104" s="91"/>
      <c r="L104" s="91"/>
      <c r="M104" s="91"/>
      <c r="N104" s="91"/>
      <c r="O104" s="91"/>
      <c r="P104" s="91"/>
      <c r="Q104" s="91"/>
      <c r="R104" s="91"/>
      <c r="S104" s="91"/>
      <c r="T104" s="126"/>
      <c r="U104" s="183" t="str">
        <f t="shared" ca="1" si="21"/>
        <v>2.2</v>
      </c>
      <c r="V104" s="183">
        <f t="shared" ca="1" si="22"/>
        <v>4</v>
      </c>
      <c r="W104" s="183">
        <f t="shared" ca="1" si="23"/>
        <v>1</v>
      </c>
      <c r="X104" s="183">
        <f t="shared" ca="1" si="24"/>
        <v>12</v>
      </c>
      <c r="Y104" s="126"/>
      <c r="Z104" s="126"/>
    </row>
    <row r="105" spans="1:26" s="124" customFormat="1" ht="30" customHeight="1" x14ac:dyDescent="0.25">
      <c r="A105" s="89">
        <v>359</v>
      </c>
      <c r="B105" s="90" t="str">
        <f t="shared" ca="1" si="17"/>
        <v>2.2.19b</v>
      </c>
      <c r="C105" s="91">
        <f t="shared" ca="1" si="18"/>
        <v>6</v>
      </c>
      <c r="D105" s="21"/>
      <c r="E105" s="220" t="str">
        <f t="shared" ca="1" si="19"/>
        <v>2.2.19b</v>
      </c>
      <c r="F105" s="98" t="str">
        <f t="shared" ca="1" si="20"/>
        <v>Internet protocol (IP) address (internal or external)?</v>
      </c>
      <c r="G105" s="149" t="str">
        <f ca="1">VLOOKUP(E105,Assessment_2_Reference_1,24,FALSE)</f>
        <v/>
      </c>
      <c r="H105" s="149" t="str">
        <f ca="1">VLOOKUP(E105,Assessment_2_Reference_1,5,FALSE)</f>
        <v/>
      </c>
      <c r="I105" s="93" t="str">
        <f ca="1">IF(VLOOKUP(E105,Assessment_2_Reference_1,6,FALSE)=0,"",VLOOKUP(E105,Assessment_2_Reference_1,6,FALSE))</f>
        <v/>
      </c>
      <c r="J105" s="91"/>
      <c r="K105" s="91"/>
      <c r="L105" s="91"/>
      <c r="M105" s="91"/>
      <c r="N105" s="91"/>
      <c r="O105" s="91"/>
      <c r="P105" s="91"/>
      <c r="Q105" s="91"/>
      <c r="R105" s="91"/>
      <c r="S105" s="91"/>
      <c r="T105" s="126"/>
      <c r="U105" s="183" t="str">
        <f t="shared" ca="1" si="21"/>
        <v>2.2</v>
      </c>
      <c r="V105" s="183">
        <f t="shared" ca="1" si="22"/>
        <v>4</v>
      </c>
      <c r="W105" s="183">
        <f t="shared" ca="1" si="23"/>
        <v>1</v>
      </c>
      <c r="X105" s="183">
        <f t="shared" ca="1" si="24"/>
        <v>12</v>
      </c>
      <c r="Y105" s="126"/>
      <c r="Z105" s="126"/>
    </row>
    <row r="106" spans="1:26" s="124" customFormat="1" ht="30" customHeight="1" x14ac:dyDescent="0.25">
      <c r="A106" s="89">
        <v>360</v>
      </c>
      <c r="B106" s="90" t="str">
        <f t="shared" ca="1" si="17"/>
        <v>2.2.19c</v>
      </c>
      <c r="C106" s="91">
        <f t="shared" ca="1" si="18"/>
        <v>6</v>
      </c>
      <c r="D106" s="21"/>
      <c r="E106" s="220" t="str">
        <f t="shared" ca="1" si="19"/>
        <v>2.2.19c</v>
      </c>
      <c r="F106" s="98" t="str">
        <f t="shared" ca="1" si="20"/>
        <v>Port (source or destination), domain and file (eg exe, .dll)?</v>
      </c>
      <c r="G106" s="149" t="str">
        <f ca="1">VLOOKUP(E106,Assessment_2_Reference_1,24,FALSE)</f>
        <v/>
      </c>
      <c r="H106" s="149" t="str">
        <f ca="1">VLOOKUP(E106,Assessment_2_Reference_1,5,FALSE)</f>
        <v/>
      </c>
      <c r="I106" s="93" t="str">
        <f ca="1">IF(VLOOKUP(E106,Assessment_2_Reference_1,6,FALSE)=0,"",VLOOKUP(E106,Assessment_2_Reference_1,6,FALSE))</f>
        <v/>
      </c>
      <c r="J106" s="91"/>
      <c r="K106" s="91"/>
      <c r="L106" s="91"/>
      <c r="M106" s="91"/>
      <c r="N106" s="91"/>
      <c r="O106" s="91"/>
      <c r="P106" s="91"/>
      <c r="Q106" s="91"/>
      <c r="R106" s="91"/>
      <c r="S106" s="91"/>
      <c r="T106" s="126"/>
      <c r="U106" s="183" t="str">
        <f t="shared" ca="1" si="21"/>
        <v>2.2</v>
      </c>
      <c r="V106" s="183">
        <f t="shared" ca="1" si="22"/>
        <v>4</v>
      </c>
      <c r="W106" s="183">
        <f t="shared" ca="1" si="23"/>
        <v>1</v>
      </c>
      <c r="X106" s="183">
        <f t="shared" ca="1" si="24"/>
        <v>12</v>
      </c>
      <c r="Y106" s="126"/>
      <c r="Z106" s="126"/>
    </row>
    <row r="107" spans="1:26" s="124" customFormat="1" ht="30" x14ac:dyDescent="0.25">
      <c r="A107" s="89">
        <v>361</v>
      </c>
      <c r="B107" s="90" t="str">
        <f t="shared" ca="1" si="17"/>
        <v>2.2.19d</v>
      </c>
      <c r="C107" s="91">
        <f t="shared" ca="1" si="18"/>
        <v>6</v>
      </c>
      <c r="D107" s="21"/>
      <c r="E107" s="220" t="str">
        <f t="shared" ca="1" si="19"/>
        <v>2.2.19d</v>
      </c>
      <c r="F107" s="98" t="str">
        <f t="shared" ca="1" si="20"/>
        <v>System (hardware vendor, operating system, applications, purpose, location)?</v>
      </c>
      <c r="G107" s="149" t="str">
        <f ca="1">VLOOKUP(E107,Assessment_2_Reference_1,24,FALSE)</f>
        <v/>
      </c>
      <c r="H107" s="149" t="str">
        <f ca="1">VLOOKUP(E107,Assessment_2_Reference_1,5,FALSE)</f>
        <v/>
      </c>
      <c r="I107" s="93" t="str">
        <f ca="1">IF(VLOOKUP(E107,Assessment_2_Reference_1,6,FALSE)=0,"",VLOOKUP(E107,Assessment_2_Reference_1,6,FALSE))</f>
        <v/>
      </c>
      <c r="J107" s="91"/>
      <c r="K107" s="91"/>
      <c r="L107" s="91"/>
      <c r="M107" s="91"/>
      <c r="N107" s="91"/>
      <c r="O107" s="91"/>
      <c r="P107" s="91"/>
      <c r="Q107" s="91"/>
      <c r="R107" s="91"/>
      <c r="S107" s="91"/>
      <c r="T107" s="126"/>
      <c r="U107" s="183" t="str">
        <f t="shared" ca="1" si="21"/>
        <v>2.2</v>
      </c>
      <c r="V107" s="183">
        <f t="shared" ca="1" si="22"/>
        <v>4</v>
      </c>
      <c r="W107" s="183">
        <f t="shared" ca="1" si="23"/>
        <v>1</v>
      </c>
      <c r="X107" s="183">
        <f t="shared" ca="1" si="24"/>
        <v>12</v>
      </c>
      <c r="Y107" s="126"/>
      <c r="Z107" s="126"/>
    </row>
    <row r="108" spans="1:26" s="124" customFormat="1" ht="30" customHeight="1" x14ac:dyDescent="0.25">
      <c r="A108" s="89">
        <v>362</v>
      </c>
      <c r="B108" s="90" t="str">
        <f t="shared" ca="1" si="17"/>
        <v>2.2.20</v>
      </c>
      <c r="C108" s="91">
        <f t="shared" ca="1" si="18"/>
        <v>4</v>
      </c>
      <c r="D108" s="21"/>
      <c r="E108" s="220" t="str">
        <f t="shared" ca="1" si="19"/>
        <v>2.2.20</v>
      </c>
      <c r="F108" s="93" t="str">
        <f t="shared" ca="1" si="20"/>
        <v>Do you retain relevant logs:</v>
      </c>
      <c r="G108" s="149"/>
      <c r="H108" s="149"/>
      <c r="I108" s="93"/>
      <c r="J108" s="91"/>
      <c r="K108" s="91"/>
      <c r="L108" s="91"/>
      <c r="M108" s="91"/>
      <c r="N108" s="91"/>
      <c r="O108" s="91"/>
      <c r="P108" s="91"/>
      <c r="Q108" s="91"/>
      <c r="R108" s="91"/>
      <c r="S108" s="91"/>
      <c r="T108" s="126"/>
      <c r="U108" s="183" t="str">
        <f t="shared" ca="1" si="21"/>
        <v/>
      </c>
      <c r="V108" s="183" t="str">
        <f t="shared" ca="1" si="22"/>
        <v>N/A</v>
      </c>
      <c r="W108" s="183">
        <f t="shared" ca="1" si="23"/>
        <v>1</v>
      </c>
      <c r="X108" s="183" t="e">
        <f t="shared" ca="1" si="24"/>
        <v>#VALUE!</v>
      </c>
      <c r="Y108" s="126"/>
      <c r="Z108" s="126"/>
    </row>
    <row r="109" spans="1:26" s="124" customFormat="1" ht="30" customHeight="1" x14ac:dyDescent="0.25">
      <c r="A109" s="89">
        <v>363</v>
      </c>
      <c r="B109" s="90" t="str">
        <f t="shared" ca="1" si="17"/>
        <v>2.2.20a</v>
      </c>
      <c r="C109" s="91">
        <f t="shared" ca="1" si="18"/>
        <v>6</v>
      </c>
      <c r="D109" s="21"/>
      <c r="E109" s="220" t="str">
        <f t="shared" ca="1" si="19"/>
        <v>2.2.20a</v>
      </c>
      <c r="F109" s="98" t="str">
        <f t="shared" ca="1" si="20"/>
        <v>For as long as possible?</v>
      </c>
      <c r="G109" s="149" t="str">
        <f ca="1">VLOOKUP(E109,Assessment_2_Reference_1,24,FALSE)</f>
        <v/>
      </c>
      <c r="H109" s="149" t="str">
        <f ca="1">VLOOKUP(E109,Assessment_2_Reference_1,5,FALSE)</f>
        <v/>
      </c>
      <c r="I109" s="93" t="str">
        <f ca="1">IF(VLOOKUP(E109,Assessment_2_Reference_1,6,FALSE)=0,"",VLOOKUP(E109,Assessment_2_Reference_1,6,FALSE))</f>
        <v/>
      </c>
      <c r="J109" s="91"/>
      <c r="K109" s="91"/>
      <c r="L109" s="91"/>
      <c r="M109" s="91"/>
      <c r="N109" s="91"/>
      <c r="O109" s="91"/>
      <c r="P109" s="91"/>
      <c r="Q109" s="91"/>
      <c r="R109" s="91"/>
      <c r="S109" s="91"/>
      <c r="T109" s="126"/>
      <c r="U109" s="183" t="str">
        <f t="shared" ca="1" si="21"/>
        <v>2.2</v>
      </c>
      <c r="V109" s="183">
        <f t="shared" ca="1" si="22"/>
        <v>3</v>
      </c>
      <c r="W109" s="183">
        <f t="shared" ca="1" si="23"/>
        <v>1</v>
      </c>
      <c r="X109" s="183">
        <f t="shared" ca="1" si="24"/>
        <v>9</v>
      </c>
      <c r="Y109" s="126"/>
      <c r="Z109" s="126"/>
    </row>
    <row r="110" spans="1:26" s="124" customFormat="1" ht="30" customHeight="1" x14ac:dyDescent="0.25">
      <c r="A110" s="89">
        <v>364</v>
      </c>
      <c r="B110" s="90" t="str">
        <f t="shared" ca="1" si="17"/>
        <v>2.2.20b</v>
      </c>
      <c r="C110" s="91">
        <f t="shared" ca="1" si="18"/>
        <v>6</v>
      </c>
      <c r="D110" s="21"/>
      <c r="E110" s="220" t="str">
        <f t="shared" ca="1" si="19"/>
        <v>2.2.20b</v>
      </c>
      <c r="F110" s="98" t="str">
        <f t="shared" ca="1" si="20"/>
        <v>As part of an approved log retention policy?</v>
      </c>
      <c r="G110" s="149" t="str">
        <f ca="1">VLOOKUP(E110,Assessment_2_Reference_1,24,FALSE)</f>
        <v/>
      </c>
      <c r="H110" s="149" t="str">
        <f ca="1">VLOOKUP(E110,Assessment_2_Reference_1,5,FALSE)</f>
        <v/>
      </c>
      <c r="I110" s="93" t="str">
        <f ca="1">IF(VLOOKUP(E110,Assessment_2_Reference_1,6,FALSE)=0,"",VLOOKUP(E110,Assessment_2_Reference_1,6,FALSE))</f>
        <v/>
      </c>
      <c r="J110" s="91"/>
      <c r="K110" s="91"/>
      <c r="L110" s="91"/>
      <c r="M110" s="91"/>
      <c r="N110" s="91"/>
      <c r="O110" s="91"/>
      <c r="P110" s="91"/>
      <c r="Q110" s="91"/>
      <c r="R110" s="91"/>
      <c r="S110" s="91"/>
      <c r="T110" s="126"/>
      <c r="U110" s="183" t="str">
        <f t="shared" ca="1" si="21"/>
        <v>2.2</v>
      </c>
      <c r="V110" s="183">
        <f t="shared" ca="1" si="22"/>
        <v>3</v>
      </c>
      <c r="W110" s="183">
        <f t="shared" ca="1" si="23"/>
        <v>1</v>
      </c>
      <c r="X110" s="183">
        <f t="shared" ca="1" si="24"/>
        <v>9</v>
      </c>
      <c r="Y110" s="126"/>
      <c r="Z110" s="126"/>
    </row>
    <row r="111" spans="1:26" s="124" customFormat="1" ht="18.75" customHeight="1" x14ac:dyDescent="0.25">
      <c r="A111" s="89">
        <v>365</v>
      </c>
      <c r="B111" s="90" t="str">
        <f t="shared" ca="1" si="17"/>
        <v/>
      </c>
      <c r="C111" s="91">
        <f t="shared" ca="1" si="18"/>
        <v>3</v>
      </c>
      <c r="D111" s="21"/>
      <c r="E111" s="219" t="str">
        <f t="shared" ca="1" si="19"/>
        <v/>
      </c>
      <c r="F111" s="97" t="str">
        <f t="shared" ca="1" si="20"/>
        <v>Collaboration</v>
      </c>
      <c r="G111" s="218"/>
      <c r="H111" s="218"/>
      <c r="I111" s="93"/>
      <c r="J111" s="91"/>
      <c r="K111" s="91"/>
      <c r="L111" s="91"/>
      <c r="M111" s="91"/>
      <c r="N111" s="91"/>
      <c r="O111" s="91"/>
      <c r="P111" s="91"/>
      <c r="Q111" s="91"/>
      <c r="R111" s="91"/>
      <c r="S111" s="91"/>
      <c r="T111" s="126"/>
      <c r="U111" s="183" t="str">
        <f t="shared" ca="1" si="21"/>
        <v/>
      </c>
      <c r="V111" s="183" t="str">
        <f t="shared" ca="1" si="22"/>
        <v/>
      </c>
      <c r="W111" s="183">
        <f t="shared" ca="1" si="23"/>
        <v>1</v>
      </c>
      <c r="X111" s="183" t="e">
        <f t="shared" ca="1" si="24"/>
        <v>#VALUE!</v>
      </c>
      <c r="Y111" s="126"/>
      <c r="Z111" s="126"/>
    </row>
    <row r="112" spans="1:26" s="124" customFormat="1" ht="30" customHeight="1" x14ac:dyDescent="0.25">
      <c r="A112" s="89">
        <v>366</v>
      </c>
      <c r="B112" s="90" t="str">
        <f t="shared" ca="1" si="17"/>
        <v>2.2.21</v>
      </c>
      <c r="C112" s="91">
        <f t="shared" ca="1" si="18"/>
        <v>5</v>
      </c>
      <c r="D112" s="21"/>
      <c r="E112" s="220" t="str">
        <f t="shared" ca="1" si="19"/>
        <v>2.2.21</v>
      </c>
      <c r="F112" s="93" t="str">
        <f t="shared" ca="1" si="20"/>
        <v>Do you analyse the possible systemic nature of the attack?</v>
      </c>
      <c r="G112" s="149" t="str">
        <f ca="1">VLOOKUP(E112,Assessment_2_Reference_1,24,FALSE)</f>
        <v/>
      </c>
      <c r="H112" s="149" t="str">
        <f ca="1">VLOOKUP(E112,Assessment_2_Reference_1,5,FALSE)</f>
        <v/>
      </c>
      <c r="I112" s="93" t="str">
        <f ca="1">IF(VLOOKUP(E112,Assessment_2_Reference_1,6,FALSE)=0,"",VLOOKUP(E112,Assessment_2_Reference_1,6,FALSE))</f>
        <v/>
      </c>
      <c r="J112" s="91"/>
      <c r="K112" s="91"/>
      <c r="L112" s="91"/>
      <c r="M112" s="91"/>
      <c r="N112" s="91"/>
      <c r="O112" s="91"/>
      <c r="P112" s="91"/>
      <c r="Q112" s="91"/>
      <c r="R112" s="91"/>
      <c r="S112" s="91"/>
      <c r="T112" s="126"/>
      <c r="U112" s="183" t="str">
        <f t="shared" ca="1" si="21"/>
        <v>2.2</v>
      </c>
      <c r="V112" s="183">
        <f t="shared" ca="1" si="22"/>
        <v>5</v>
      </c>
      <c r="W112" s="183">
        <f t="shared" ca="1" si="23"/>
        <v>1</v>
      </c>
      <c r="X112" s="183">
        <f t="shared" ca="1" si="24"/>
        <v>15</v>
      </c>
      <c r="Y112" s="126"/>
      <c r="Z112" s="126"/>
    </row>
    <row r="113" spans="1:26" s="124" customFormat="1" ht="30" customHeight="1" x14ac:dyDescent="0.25">
      <c r="A113" s="89">
        <v>367</v>
      </c>
      <c r="B113" s="90" t="str">
        <f t="shared" ca="1" si="17"/>
        <v>2.2.22</v>
      </c>
      <c r="C113" s="91">
        <f t="shared" ca="1" si="18"/>
        <v>4</v>
      </c>
      <c r="D113" s="21"/>
      <c r="E113" s="220" t="str">
        <f t="shared" ca="1" si="19"/>
        <v>2.2.22</v>
      </c>
      <c r="F113" s="93" t="str">
        <f t="shared" ca="1" si="20"/>
        <v>Does this analysis include:</v>
      </c>
      <c r="G113" s="149"/>
      <c r="H113" s="149"/>
      <c r="I113" s="93"/>
      <c r="J113" s="91"/>
      <c r="K113" s="91"/>
      <c r="L113" s="91"/>
      <c r="M113" s="91"/>
      <c r="N113" s="91"/>
      <c r="O113" s="91"/>
      <c r="P113" s="91"/>
      <c r="Q113" s="91"/>
      <c r="R113" s="91"/>
      <c r="S113" s="91"/>
      <c r="T113" s="126"/>
      <c r="U113" s="183" t="str">
        <f t="shared" ca="1" si="21"/>
        <v/>
      </c>
      <c r="V113" s="183" t="str">
        <f t="shared" ca="1" si="22"/>
        <v>N/A</v>
      </c>
      <c r="W113" s="183">
        <f t="shared" ca="1" si="23"/>
        <v>1</v>
      </c>
      <c r="X113" s="183" t="e">
        <f t="shared" ca="1" si="24"/>
        <v>#VALUE!</v>
      </c>
      <c r="Y113" s="126"/>
      <c r="Z113" s="126"/>
    </row>
    <row r="114" spans="1:26" s="124" customFormat="1" ht="30" customHeight="1" x14ac:dyDescent="0.25">
      <c r="A114" s="89">
        <v>368</v>
      </c>
      <c r="B114" s="90" t="str">
        <f t="shared" ca="1" si="17"/>
        <v>2.2.22a</v>
      </c>
      <c r="C114" s="91">
        <f t="shared" ca="1" si="18"/>
        <v>6</v>
      </c>
      <c r="D114" s="21"/>
      <c r="E114" s="220" t="str">
        <f t="shared" ca="1" si="19"/>
        <v>2.2.22a</v>
      </c>
      <c r="F114" s="98" t="str">
        <f t="shared" ca="1" si="20"/>
        <v>Tying disparate events together into a coherent picture?</v>
      </c>
      <c r="G114" s="149" t="str">
        <f ca="1">VLOOKUP(E114,Assessment_2_Reference_1,24,FALSE)</f>
        <v/>
      </c>
      <c r="H114" s="149" t="str">
        <f ca="1">VLOOKUP(E114,Assessment_2_Reference_1,5,FALSE)</f>
        <v/>
      </c>
      <c r="I114" s="93" t="str">
        <f ca="1">IF(VLOOKUP(E114,Assessment_2_Reference_1,6,FALSE)=0,"",VLOOKUP(E114,Assessment_2_Reference_1,6,FALSE))</f>
        <v/>
      </c>
      <c r="J114" s="91"/>
      <c r="K114" s="91"/>
      <c r="L114" s="91"/>
      <c r="M114" s="91"/>
      <c r="N114" s="91"/>
      <c r="O114" s="91"/>
      <c r="P114" s="91"/>
      <c r="Q114" s="91"/>
      <c r="R114" s="91"/>
      <c r="S114" s="91"/>
      <c r="T114" s="126"/>
      <c r="U114" s="183" t="str">
        <f t="shared" ca="1" si="21"/>
        <v>2.2</v>
      </c>
      <c r="V114" s="183">
        <f t="shared" ca="1" si="22"/>
        <v>5</v>
      </c>
      <c r="W114" s="183">
        <f t="shared" ca="1" si="23"/>
        <v>1</v>
      </c>
      <c r="X114" s="183">
        <f t="shared" ca="1" si="24"/>
        <v>15</v>
      </c>
      <c r="Y114" s="126"/>
      <c r="Z114" s="126"/>
    </row>
    <row r="115" spans="1:26" s="124" customFormat="1" ht="45" x14ac:dyDescent="0.25">
      <c r="A115" s="89">
        <v>369</v>
      </c>
      <c r="B115" s="90" t="str">
        <f t="shared" ca="1" si="17"/>
        <v>2.2.22b</v>
      </c>
      <c r="C115" s="91">
        <f t="shared" ca="1" si="18"/>
        <v>6</v>
      </c>
      <c r="D115" s="21"/>
      <c r="E115" s="230" t="str">
        <f t="shared" ca="1" si="19"/>
        <v>2.2.22b</v>
      </c>
      <c r="F115" s="101" t="str">
        <f t="shared" ca="1" si="20"/>
        <v>Linking events to possible related events in other organisations with which you are associated (eg other Banks if you are in the Banking sector)?</v>
      </c>
      <c r="G115" s="150" t="str">
        <f ca="1">VLOOKUP(E115,Assessment_2_Reference_1,24,FALSE)</f>
        <v/>
      </c>
      <c r="H115" s="150" t="str">
        <f ca="1">VLOOKUP(E115,Assessment_2_Reference_1,5,FALSE)</f>
        <v/>
      </c>
      <c r="I115" s="102" t="str">
        <f ca="1">IF(VLOOKUP(E115,Assessment_2_Reference_1,6,FALSE)=0,"",VLOOKUP(E115,Assessment_2_Reference_1,6,FALSE))</f>
        <v/>
      </c>
      <c r="J115" s="99"/>
      <c r="K115" s="99"/>
      <c r="L115" s="99"/>
      <c r="M115" s="99"/>
      <c r="N115" s="99"/>
      <c r="O115" s="99"/>
      <c r="P115" s="99"/>
      <c r="Q115" s="99"/>
      <c r="R115" s="99"/>
      <c r="S115" s="99"/>
      <c r="T115" s="152"/>
      <c r="U115" s="225" t="str">
        <f t="shared" ca="1" si="21"/>
        <v>2.2</v>
      </c>
      <c r="V115" s="225">
        <f t="shared" ca="1" si="22"/>
        <v>5</v>
      </c>
      <c r="W115" s="225">
        <f t="shared" ca="1" si="23"/>
        <v>1</v>
      </c>
      <c r="X115" s="225">
        <f t="shared" ca="1" si="24"/>
        <v>15</v>
      </c>
      <c r="Y115" s="152"/>
      <c r="Z115" s="152"/>
    </row>
    <row r="116" spans="1:26" s="124" customFormat="1" ht="30" customHeight="1" x14ac:dyDescent="0.25">
      <c r="A116" s="89">
        <v>370</v>
      </c>
      <c r="B116" s="90" t="str">
        <f t="shared" ca="1" si="17"/>
        <v>2.3</v>
      </c>
      <c r="C116" s="91">
        <f t="shared" ca="1" si="18"/>
        <v>2</v>
      </c>
      <c r="D116" s="21"/>
      <c r="E116" s="88" t="str">
        <f t="shared" ca="1" si="19"/>
        <v>Step 3</v>
      </c>
      <c r="F116" s="114" t="str">
        <f t="shared" ca="1" si="20"/>
        <v>Action</v>
      </c>
      <c r="G116" s="115" t="str">
        <f ca="1">"Maturity level:  "&amp;O116</f>
        <v>Maturity level:  Level 1</v>
      </c>
      <c r="H116" s="116"/>
      <c r="I116" s="260"/>
      <c r="J116" s="116"/>
      <c r="K116" s="116"/>
      <c r="L116" s="116" t="str">
        <f ca="1">TEXT(B116,"0.0")</f>
        <v>2.3</v>
      </c>
      <c r="M116" s="115">
        <f ca="1">SUMIF(U:U,L116,H:H)/(SUMIF(U:U,L116,X:X))</f>
        <v>0</v>
      </c>
      <c r="N116" s="115" t="str">
        <f ca="1">HLOOKUP(M116*100,level_ref,2,TRUE)</f>
        <v>Level 1</v>
      </c>
      <c r="O116" s="115" t="str">
        <f ca="1">IF(ISERROR(N116),"",N116)</f>
        <v>Level 1</v>
      </c>
      <c r="P116" s="115">
        <f ca="1">HLOOKUP(M116*100,level_ref,3,TRUE)</f>
        <v>1</v>
      </c>
      <c r="Q116" s="115">
        <f ca="1">IF(ISERROR(P116),"",P116)</f>
        <v>1</v>
      </c>
      <c r="R116" s="116"/>
      <c r="S116" s="116"/>
      <c r="T116" s="116"/>
      <c r="U116" s="116" t="e">
        <f t="shared" ca="1" si="21"/>
        <v>#N/A</v>
      </c>
      <c r="V116" s="116" t="e">
        <f t="shared" ca="1" si="22"/>
        <v>#N/A</v>
      </c>
      <c r="W116" s="116">
        <f t="shared" ca="1" si="23"/>
        <v>1</v>
      </c>
      <c r="X116" s="116" t="e">
        <f t="shared" ca="1" si="24"/>
        <v>#N/A</v>
      </c>
      <c r="Y116" s="116"/>
      <c r="Z116" s="116"/>
    </row>
    <row r="117" spans="1:26" s="124" customFormat="1" ht="18.75" customHeight="1" x14ac:dyDescent="0.25">
      <c r="A117" s="89">
        <v>371</v>
      </c>
      <c r="B117" s="90" t="str">
        <f t="shared" ca="1" si="17"/>
        <v/>
      </c>
      <c r="C117" s="91">
        <f t="shared" ca="1" si="18"/>
        <v>3</v>
      </c>
      <c r="D117" s="21"/>
      <c r="E117" s="227" t="str">
        <f t="shared" ca="1" si="19"/>
        <v/>
      </c>
      <c r="F117" s="109" t="str">
        <f t="shared" ca="1" si="20"/>
        <v>Containment</v>
      </c>
      <c r="G117" s="247"/>
      <c r="H117" s="247"/>
      <c r="I117" s="107"/>
      <c r="J117" s="105"/>
      <c r="K117" s="105"/>
      <c r="L117" s="105"/>
      <c r="M117" s="105"/>
      <c r="N117" s="105"/>
      <c r="O117" s="105"/>
      <c r="P117" s="105"/>
      <c r="Q117" s="105"/>
      <c r="R117" s="105"/>
      <c r="S117" s="105"/>
      <c r="T117" s="153"/>
      <c r="U117" s="241" t="str">
        <f t="shared" ca="1" si="21"/>
        <v/>
      </c>
      <c r="V117" s="241" t="str">
        <f t="shared" ca="1" si="22"/>
        <v/>
      </c>
      <c r="W117" s="241">
        <f t="shared" ca="1" si="23"/>
        <v>1</v>
      </c>
      <c r="X117" s="241" t="e">
        <f t="shared" ca="1" si="24"/>
        <v>#VALUE!</v>
      </c>
      <c r="Y117" s="153"/>
      <c r="Z117" s="153"/>
    </row>
    <row r="118" spans="1:26" s="124" customFormat="1" ht="30" x14ac:dyDescent="0.25">
      <c r="A118" s="89">
        <v>372</v>
      </c>
      <c r="B118" s="90" t="str">
        <f t="shared" ca="1" si="17"/>
        <v>2.3.01</v>
      </c>
      <c r="C118" s="91">
        <f t="shared" ca="1" si="18"/>
        <v>5</v>
      </c>
      <c r="D118" s="21"/>
      <c r="E118" s="220" t="str">
        <f t="shared" ca="1" si="19"/>
        <v>2.3.01</v>
      </c>
      <c r="F118" s="93" t="str">
        <f t="shared" ca="1" si="20"/>
        <v>Do you take steps to contain the damage being done by the cyber security incident?</v>
      </c>
      <c r="G118" s="149" t="str">
        <f ca="1">VLOOKUP(E118,Assessment_2_Reference_1,24,FALSE)</f>
        <v/>
      </c>
      <c r="H118" s="149" t="str">
        <f ca="1">VLOOKUP(E118,Assessment_2_Reference_1,5,FALSE)</f>
        <v/>
      </c>
      <c r="I118" s="220" t="str">
        <f ca="1">IF(VLOOKUP(E118,Assessment_2_Reference_1,6,FALSE)=0,"",VLOOKUP(E118,Assessment_2_Reference_1,6,FALSE))</f>
        <v/>
      </c>
      <c r="J118" s="91"/>
      <c r="K118" s="91"/>
      <c r="L118" s="91"/>
      <c r="M118" s="91"/>
      <c r="N118" s="91"/>
      <c r="O118" s="91"/>
      <c r="P118" s="91"/>
      <c r="Q118" s="91"/>
      <c r="R118" s="91"/>
      <c r="S118" s="91"/>
      <c r="T118" s="126"/>
      <c r="U118" s="183" t="str">
        <f t="shared" ca="1" si="21"/>
        <v>2.3</v>
      </c>
      <c r="V118" s="183">
        <f t="shared" ca="1" si="22"/>
        <v>1</v>
      </c>
      <c r="W118" s="183">
        <f t="shared" ca="1" si="23"/>
        <v>1</v>
      </c>
      <c r="X118" s="183">
        <f t="shared" ca="1" si="24"/>
        <v>3</v>
      </c>
      <c r="Y118" s="126"/>
      <c r="Z118" s="126"/>
    </row>
    <row r="119" spans="1:26" s="124" customFormat="1" ht="30" customHeight="1" x14ac:dyDescent="0.25">
      <c r="A119" s="89">
        <v>373</v>
      </c>
      <c r="B119" s="90" t="str">
        <f t="shared" ca="1" si="17"/>
        <v>2.3.02</v>
      </c>
      <c r="C119" s="91">
        <f t="shared" ca="1" si="18"/>
        <v>4</v>
      </c>
      <c r="D119" s="21"/>
      <c r="E119" s="220" t="str">
        <f t="shared" ca="1" si="19"/>
        <v>2.3.02</v>
      </c>
      <c r="F119" s="93" t="str">
        <f t="shared" ca="1" si="20"/>
        <v>Does the objective of containment include:</v>
      </c>
      <c r="G119" s="149"/>
      <c r="H119" s="149"/>
      <c r="I119" s="220"/>
      <c r="J119" s="91"/>
      <c r="K119" s="91"/>
      <c r="L119" s="91"/>
      <c r="M119" s="91"/>
      <c r="N119" s="91"/>
      <c r="O119" s="91"/>
      <c r="P119" s="91"/>
      <c r="Q119" s="91"/>
      <c r="R119" s="91"/>
      <c r="S119" s="91"/>
      <c r="T119" s="126"/>
      <c r="U119" s="183" t="str">
        <f t="shared" ca="1" si="21"/>
        <v/>
      </c>
      <c r="V119" s="183" t="str">
        <f t="shared" ca="1" si="22"/>
        <v>N/A</v>
      </c>
      <c r="W119" s="183">
        <f t="shared" ca="1" si="23"/>
        <v>1</v>
      </c>
      <c r="X119" s="183" t="e">
        <f t="shared" ca="1" si="24"/>
        <v>#VALUE!</v>
      </c>
      <c r="Y119" s="126"/>
      <c r="Z119" s="126"/>
    </row>
    <row r="120" spans="1:26" s="124" customFormat="1" ht="30" customHeight="1" x14ac:dyDescent="0.25">
      <c r="A120" s="89">
        <v>374</v>
      </c>
      <c r="B120" s="90" t="str">
        <f t="shared" ca="1" si="17"/>
        <v>2.3.02a</v>
      </c>
      <c r="C120" s="91">
        <f t="shared" ca="1" si="18"/>
        <v>6</v>
      </c>
      <c r="D120" s="21"/>
      <c r="E120" s="220" t="str">
        <f t="shared" ca="1" si="19"/>
        <v>2.3.02a</v>
      </c>
      <c r="F120" s="98" t="str">
        <f t="shared" ca="1" si="20"/>
        <v>Making best efforts to return to functionality as normal?</v>
      </c>
      <c r="G120" s="149" t="str">
        <f ca="1">VLOOKUP(E120,Assessment_2_Reference_1,24,FALSE)</f>
        <v/>
      </c>
      <c r="H120" s="149" t="str">
        <f ca="1">VLOOKUP(E120,Assessment_2_Reference_1,5,FALSE)</f>
        <v/>
      </c>
      <c r="I120" s="220" t="str">
        <f ca="1">IF(VLOOKUP(E120,Assessment_2_Reference_1,6,FALSE)=0,"",VLOOKUP(E120,Assessment_2_Reference_1,6,FALSE))</f>
        <v/>
      </c>
      <c r="J120" s="91"/>
      <c r="K120" s="91"/>
      <c r="L120" s="91"/>
      <c r="M120" s="91"/>
      <c r="N120" s="91"/>
      <c r="O120" s="91"/>
      <c r="P120" s="91"/>
      <c r="Q120" s="91"/>
      <c r="R120" s="91"/>
      <c r="S120" s="91"/>
      <c r="T120" s="126"/>
      <c r="U120" s="183" t="str">
        <f t="shared" ca="1" si="21"/>
        <v>2.3</v>
      </c>
      <c r="V120" s="183">
        <f t="shared" ca="1" si="22"/>
        <v>3</v>
      </c>
      <c r="W120" s="183">
        <f t="shared" ca="1" si="23"/>
        <v>1</v>
      </c>
      <c r="X120" s="183">
        <f t="shared" ca="1" si="24"/>
        <v>9</v>
      </c>
      <c r="Y120" s="126"/>
      <c r="Z120" s="126"/>
    </row>
    <row r="121" spans="1:26" s="124" customFormat="1" ht="30" customHeight="1" x14ac:dyDescent="0.25">
      <c r="A121" s="89">
        <v>375</v>
      </c>
      <c r="B121" s="90" t="str">
        <f t="shared" ca="1" si="17"/>
        <v>2.3.02b</v>
      </c>
      <c r="C121" s="91">
        <f t="shared" ca="1" si="18"/>
        <v>6</v>
      </c>
      <c r="D121" s="21"/>
      <c r="E121" s="220" t="str">
        <f t="shared" ca="1" si="19"/>
        <v>2.3.02b</v>
      </c>
      <c r="F121" s="98" t="str">
        <f t="shared" ca="1" si="20"/>
        <v>Returning to business as usual?</v>
      </c>
      <c r="G121" s="149" t="str">
        <f ca="1">VLOOKUP(E121,Assessment_2_Reference_1,24,FALSE)</f>
        <v/>
      </c>
      <c r="H121" s="149" t="str">
        <f ca="1">VLOOKUP(E121,Assessment_2_Reference_1,5,FALSE)</f>
        <v/>
      </c>
      <c r="I121" s="220" t="str">
        <f ca="1">IF(VLOOKUP(E121,Assessment_2_Reference_1,6,FALSE)=0,"",VLOOKUP(E121,Assessment_2_Reference_1,6,FALSE))</f>
        <v/>
      </c>
      <c r="J121" s="91"/>
      <c r="K121" s="91"/>
      <c r="L121" s="91"/>
      <c r="M121" s="91"/>
      <c r="N121" s="91"/>
      <c r="O121" s="91"/>
      <c r="P121" s="91"/>
      <c r="Q121" s="91"/>
      <c r="R121" s="91"/>
      <c r="S121" s="91"/>
      <c r="T121" s="126"/>
      <c r="U121" s="183" t="str">
        <f t="shared" ca="1" si="21"/>
        <v>2.3</v>
      </c>
      <c r="V121" s="183">
        <f t="shared" ca="1" si="22"/>
        <v>2</v>
      </c>
      <c r="W121" s="183">
        <f t="shared" ca="1" si="23"/>
        <v>1</v>
      </c>
      <c r="X121" s="183">
        <f t="shared" ca="1" si="24"/>
        <v>6</v>
      </c>
      <c r="Y121" s="126"/>
      <c r="Z121" s="126"/>
    </row>
    <row r="122" spans="1:26" s="124" customFormat="1" ht="30" customHeight="1" x14ac:dyDescent="0.25">
      <c r="A122" s="89">
        <v>376</v>
      </c>
      <c r="B122" s="90" t="str">
        <f t="shared" ca="1" si="17"/>
        <v>2.3.02c</v>
      </c>
      <c r="C122" s="91">
        <f t="shared" ca="1" si="18"/>
        <v>6</v>
      </c>
      <c r="D122" s="21"/>
      <c r="E122" s="220" t="str">
        <f t="shared" ca="1" si="19"/>
        <v>2.3.02c</v>
      </c>
      <c r="F122" s="98" t="str">
        <f t="shared" ca="1" si="20"/>
        <v>Continuing to analyse the incident?</v>
      </c>
      <c r="G122" s="149" t="str">
        <f ca="1">VLOOKUP(E122,Assessment_2_Reference_1,24,FALSE)</f>
        <v/>
      </c>
      <c r="H122" s="149" t="str">
        <f ca="1">VLOOKUP(E122,Assessment_2_Reference_1,5,FALSE)</f>
        <v/>
      </c>
      <c r="I122" s="220" t="str">
        <f ca="1">IF(VLOOKUP(E122,Assessment_2_Reference_1,6,FALSE)=0,"",VLOOKUP(E122,Assessment_2_Reference_1,6,FALSE))</f>
        <v/>
      </c>
      <c r="J122" s="91"/>
      <c r="K122" s="91"/>
      <c r="L122" s="91"/>
      <c r="M122" s="91"/>
      <c r="N122" s="91"/>
      <c r="O122" s="91"/>
      <c r="P122" s="91"/>
      <c r="Q122" s="91"/>
      <c r="R122" s="91"/>
      <c r="S122" s="91"/>
      <c r="T122" s="126"/>
      <c r="U122" s="183" t="str">
        <f t="shared" ca="1" si="21"/>
        <v>2.3</v>
      </c>
      <c r="V122" s="183">
        <f t="shared" ca="1" si="22"/>
        <v>3</v>
      </c>
      <c r="W122" s="183">
        <f t="shared" ca="1" si="23"/>
        <v>1</v>
      </c>
      <c r="X122" s="183">
        <f t="shared" ca="1" si="24"/>
        <v>9</v>
      </c>
      <c r="Y122" s="126"/>
      <c r="Z122" s="126"/>
    </row>
    <row r="123" spans="1:26" s="124" customFormat="1" ht="30" customHeight="1" x14ac:dyDescent="0.25">
      <c r="A123" s="89">
        <v>377</v>
      </c>
      <c r="B123" s="90" t="str">
        <f t="shared" ca="1" si="17"/>
        <v>2.3.02d</v>
      </c>
      <c r="C123" s="91">
        <f t="shared" ca="1" si="18"/>
        <v>6</v>
      </c>
      <c r="D123" s="21"/>
      <c r="E123" s="220" t="str">
        <f t="shared" ca="1" si="19"/>
        <v>2.3.02d</v>
      </c>
      <c r="F123" s="98" t="str">
        <f t="shared" ca="1" si="20"/>
        <v>Planning longer term remediation?</v>
      </c>
      <c r="G123" s="149" t="str">
        <f ca="1">VLOOKUP(E123,Assessment_2_Reference_1,24,FALSE)</f>
        <v/>
      </c>
      <c r="H123" s="149" t="str">
        <f ca="1">VLOOKUP(E123,Assessment_2_Reference_1,5,FALSE)</f>
        <v/>
      </c>
      <c r="I123" s="220" t="str">
        <f ca="1">IF(VLOOKUP(E123,Assessment_2_Reference_1,6,FALSE)=0,"",VLOOKUP(E123,Assessment_2_Reference_1,6,FALSE))</f>
        <v/>
      </c>
      <c r="J123" s="91"/>
      <c r="K123" s="91"/>
      <c r="L123" s="91"/>
      <c r="M123" s="91"/>
      <c r="N123" s="91"/>
      <c r="O123" s="91"/>
      <c r="P123" s="91"/>
      <c r="Q123" s="91"/>
      <c r="R123" s="91"/>
      <c r="S123" s="91"/>
      <c r="T123" s="126"/>
      <c r="U123" s="183" t="str">
        <f t="shared" ca="1" si="21"/>
        <v>2.3</v>
      </c>
      <c r="V123" s="183">
        <f t="shared" ca="1" si="22"/>
        <v>3</v>
      </c>
      <c r="W123" s="183">
        <f t="shared" ca="1" si="23"/>
        <v>1</v>
      </c>
      <c r="X123" s="183">
        <f t="shared" ca="1" si="24"/>
        <v>9</v>
      </c>
      <c r="Y123" s="126"/>
      <c r="Z123" s="126"/>
    </row>
    <row r="124" spans="1:26" s="124" customFormat="1" ht="30" customHeight="1" x14ac:dyDescent="0.25">
      <c r="A124" s="89">
        <v>378</v>
      </c>
      <c r="B124" s="90" t="str">
        <f t="shared" ca="1" si="17"/>
        <v>2.3.03</v>
      </c>
      <c r="C124" s="91">
        <f t="shared" ca="1" si="18"/>
        <v>4</v>
      </c>
      <c r="D124" s="21"/>
      <c r="E124" s="220" t="str">
        <f t="shared" ca="1" si="19"/>
        <v>2.3.03</v>
      </c>
      <c r="F124" s="93" t="str">
        <f t="shared" ca="1" si="20"/>
        <v>Does containment include stopping it from spreading to other:</v>
      </c>
      <c r="G124" s="149"/>
      <c r="H124" s="149"/>
      <c r="I124" s="220"/>
      <c r="J124" s="91"/>
      <c r="K124" s="91"/>
      <c r="L124" s="91"/>
      <c r="M124" s="91"/>
      <c r="N124" s="91"/>
      <c r="O124" s="91"/>
      <c r="P124" s="91"/>
      <c r="Q124" s="91"/>
      <c r="R124" s="91"/>
      <c r="S124" s="91"/>
      <c r="T124" s="126"/>
      <c r="U124" s="183" t="str">
        <f t="shared" ca="1" si="21"/>
        <v/>
      </c>
      <c r="V124" s="183" t="str">
        <f t="shared" ca="1" si="22"/>
        <v>N/A</v>
      </c>
      <c r="W124" s="183">
        <f t="shared" ca="1" si="23"/>
        <v>1</v>
      </c>
      <c r="X124" s="183" t="e">
        <f t="shared" ca="1" si="24"/>
        <v>#VALUE!</v>
      </c>
      <c r="Y124" s="126"/>
      <c r="Z124" s="126"/>
    </row>
    <row r="125" spans="1:26" s="124" customFormat="1" ht="30" customHeight="1" x14ac:dyDescent="0.25">
      <c r="A125" s="89">
        <v>379</v>
      </c>
      <c r="B125" s="90" t="str">
        <f t="shared" ca="1" si="17"/>
        <v>2.3.03a</v>
      </c>
      <c r="C125" s="91">
        <f t="shared" ca="1" si="18"/>
        <v>6</v>
      </c>
      <c r="D125" s="21"/>
      <c r="E125" s="220" t="str">
        <f t="shared" ca="1" si="19"/>
        <v>2.3.03a</v>
      </c>
      <c r="F125" s="98" t="str">
        <f t="shared" ca="1" si="20"/>
        <v>Networks within your organisation?</v>
      </c>
      <c r="G125" s="149" t="str">
        <f t="shared" ref="G125:G130" ca="1" si="25">VLOOKUP(E125,Assessment_2_Reference_1,24,FALSE)</f>
        <v/>
      </c>
      <c r="H125" s="149" t="str">
        <f t="shared" ref="H125:H130" ca="1" si="26">VLOOKUP(E125,Assessment_2_Reference_1,5,FALSE)</f>
        <v/>
      </c>
      <c r="I125" s="220" t="str">
        <f t="shared" ref="I125:I130" ca="1" si="27">IF(VLOOKUP(E125,Assessment_2_Reference_1,6,FALSE)=0,"",VLOOKUP(E125,Assessment_2_Reference_1,6,FALSE))</f>
        <v/>
      </c>
      <c r="J125" s="91"/>
      <c r="K125" s="91"/>
      <c r="L125" s="91"/>
      <c r="M125" s="91"/>
      <c r="N125" s="91"/>
      <c r="O125" s="91"/>
      <c r="P125" s="91"/>
      <c r="Q125" s="91"/>
      <c r="R125" s="91"/>
      <c r="S125" s="91"/>
      <c r="T125" s="126"/>
      <c r="U125" s="183" t="str">
        <f t="shared" ca="1" si="21"/>
        <v>2.3</v>
      </c>
      <c r="V125" s="183">
        <f t="shared" ca="1" si="22"/>
        <v>2</v>
      </c>
      <c r="W125" s="183">
        <f t="shared" ca="1" si="23"/>
        <v>1</v>
      </c>
      <c r="X125" s="183">
        <f t="shared" ca="1" si="24"/>
        <v>6</v>
      </c>
      <c r="Y125" s="126"/>
      <c r="Z125" s="126"/>
    </row>
    <row r="126" spans="1:26" s="124" customFormat="1" ht="30" customHeight="1" x14ac:dyDescent="0.25">
      <c r="A126" s="89">
        <v>380</v>
      </c>
      <c r="B126" s="90" t="str">
        <f t="shared" ca="1" si="17"/>
        <v>2.3.03b</v>
      </c>
      <c r="C126" s="91">
        <f t="shared" ca="1" si="18"/>
        <v>6</v>
      </c>
      <c r="D126" s="21"/>
      <c r="E126" s="220" t="str">
        <f t="shared" ca="1" si="19"/>
        <v>2.3.03b</v>
      </c>
      <c r="F126" s="98" t="str">
        <f t="shared" ca="1" si="20"/>
        <v>Networks beyond your organisation?</v>
      </c>
      <c r="G126" s="149" t="str">
        <f t="shared" ca="1" si="25"/>
        <v/>
      </c>
      <c r="H126" s="149" t="str">
        <f t="shared" ca="1" si="26"/>
        <v/>
      </c>
      <c r="I126" s="220" t="str">
        <f t="shared" ca="1" si="27"/>
        <v/>
      </c>
      <c r="J126" s="91"/>
      <c r="K126" s="91"/>
      <c r="L126" s="91"/>
      <c r="M126" s="91"/>
      <c r="N126" s="91"/>
      <c r="O126" s="91"/>
      <c r="P126" s="91"/>
      <c r="Q126" s="91"/>
      <c r="R126" s="91"/>
      <c r="S126" s="91"/>
      <c r="T126" s="126"/>
      <c r="U126" s="183" t="str">
        <f t="shared" ca="1" si="21"/>
        <v>2.3</v>
      </c>
      <c r="V126" s="183">
        <f t="shared" ca="1" si="22"/>
        <v>2</v>
      </c>
      <c r="W126" s="183">
        <f t="shared" ca="1" si="23"/>
        <v>1</v>
      </c>
      <c r="X126" s="183">
        <f t="shared" ca="1" si="24"/>
        <v>6</v>
      </c>
      <c r="Y126" s="126"/>
      <c r="Z126" s="126"/>
    </row>
    <row r="127" spans="1:26" s="124" customFormat="1" ht="30" customHeight="1" x14ac:dyDescent="0.25">
      <c r="A127" s="89">
        <v>381</v>
      </c>
      <c r="B127" s="90" t="str">
        <f t="shared" ca="1" si="17"/>
        <v>2.3.03c</v>
      </c>
      <c r="C127" s="91">
        <f t="shared" ca="1" si="18"/>
        <v>6</v>
      </c>
      <c r="D127" s="21"/>
      <c r="E127" s="220" t="str">
        <f t="shared" ca="1" si="19"/>
        <v>2.3.03c</v>
      </c>
      <c r="F127" s="98" t="str">
        <f t="shared" ca="1" si="20"/>
        <v>Devices within your organisation?</v>
      </c>
      <c r="G127" s="149" t="str">
        <f t="shared" ca="1" si="25"/>
        <v/>
      </c>
      <c r="H127" s="149" t="str">
        <f t="shared" ca="1" si="26"/>
        <v/>
      </c>
      <c r="I127" s="220" t="str">
        <f t="shared" ca="1" si="27"/>
        <v/>
      </c>
      <c r="J127" s="91"/>
      <c r="K127" s="91"/>
      <c r="L127" s="91"/>
      <c r="M127" s="91"/>
      <c r="N127" s="91"/>
      <c r="O127" s="91"/>
      <c r="P127" s="91"/>
      <c r="Q127" s="91"/>
      <c r="R127" s="91"/>
      <c r="S127" s="91"/>
      <c r="T127" s="126"/>
      <c r="U127" s="183" t="str">
        <f t="shared" ca="1" si="21"/>
        <v>2.3</v>
      </c>
      <c r="V127" s="183">
        <f t="shared" ca="1" si="22"/>
        <v>2</v>
      </c>
      <c r="W127" s="183">
        <f t="shared" ca="1" si="23"/>
        <v>1</v>
      </c>
      <c r="X127" s="183">
        <f t="shared" ca="1" si="24"/>
        <v>6</v>
      </c>
      <c r="Y127" s="126"/>
      <c r="Z127" s="126"/>
    </row>
    <row r="128" spans="1:26" s="124" customFormat="1" ht="30" customHeight="1" x14ac:dyDescent="0.25">
      <c r="A128" s="89">
        <v>382</v>
      </c>
      <c r="B128" s="90" t="str">
        <f t="shared" ca="1" si="17"/>
        <v>2.3.03d</v>
      </c>
      <c r="C128" s="91">
        <f t="shared" ca="1" si="18"/>
        <v>6</v>
      </c>
      <c r="D128" s="21"/>
      <c r="E128" s="220" t="str">
        <f t="shared" ca="1" si="19"/>
        <v>2.3.03d</v>
      </c>
      <c r="F128" s="98" t="str">
        <f t="shared" ca="1" si="20"/>
        <v>Devices beyond your organisation?</v>
      </c>
      <c r="G128" s="149" t="str">
        <f t="shared" ca="1" si="25"/>
        <v/>
      </c>
      <c r="H128" s="149" t="str">
        <f t="shared" ca="1" si="26"/>
        <v/>
      </c>
      <c r="I128" s="220" t="str">
        <f t="shared" ca="1" si="27"/>
        <v/>
      </c>
      <c r="J128" s="91"/>
      <c r="K128" s="91"/>
      <c r="L128" s="91"/>
      <c r="M128" s="91"/>
      <c r="N128" s="91"/>
      <c r="O128" s="91"/>
      <c r="P128" s="91"/>
      <c r="Q128" s="91"/>
      <c r="R128" s="91"/>
      <c r="S128" s="91"/>
      <c r="T128" s="126"/>
      <c r="U128" s="183" t="str">
        <f t="shared" ca="1" si="21"/>
        <v>2.3</v>
      </c>
      <c r="V128" s="183">
        <f t="shared" ca="1" si="22"/>
        <v>2</v>
      </c>
      <c r="W128" s="183">
        <f t="shared" ca="1" si="23"/>
        <v>1</v>
      </c>
      <c r="X128" s="183">
        <f t="shared" ca="1" si="24"/>
        <v>6</v>
      </c>
      <c r="Y128" s="126"/>
      <c r="Z128" s="126"/>
    </row>
    <row r="129" spans="1:26" s="124" customFormat="1" ht="30" x14ac:dyDescent="0.25">
      <c r="A129" s="89">
        <v>383</v>
      </c>
      <c r="B129" s="90" t="str">
        <f t="shared" ca="1" si="17"/>
        <v>2.3.04</v>
      </c>
      <c r="C129" s="91">
        <f t="shared" ca="1" si="18"/>
        <v>5</v>
      </c>
      <c r="D129" s="21"/>
      <c r="E129" s="220" t="str">
        <f t="shared" ca="1" si="19"/>
        <v>2.3.04</v>
      </c>
      <c r="F129" s="93" t="str">
        <f t="shared" ca="1" si="20"/>
        <v>Does containment include a number of concurrent actions aimed at reducing the immediate impact of the cyber security incident?</v>
      </c>
      <c r="G129" s="149" t="str">
        <f t="shared" ca="1" si="25"/>
        <v/>
      </c>
      <c r="H129" s="149" t="str">
        <f t="shared" ca="1" si="26"/>
        <v/>
      </c>
      <c r="I129" s="220" t="str">
        <f t="shared" ca="1" si="27"/>
        <v/>
      </c>
      <c r="J129" s="91"/>
      <c r="K129" s="91"/>
      <c r="L129" s="91"/>
      <c r="M129" s="91"/>
      <c r="N129" s="91"/>
      <c r="O129" s="91"/>
      <c r="P129" s="91"/>
      <c r="Q129" s="91"/>
      <c r="R129" s="91"/>
      <c r="S129" s="91"/>
      <c r="T129" s="126"/>
      <c r="U129" s="183" t="str">
        <f t="shared" ca="1" si="21"/>
        <v>2.3</v>
      </c>
      <c r="V129" s="183">
        <f t="shared" ca="1" si="22"/>
        <v>3</v>
      </c>
      <c r="W129" s="183">
        <f t="shared" ca="1" si="23"/>
        <v>1</v>
      </c>
      <c r="X129" s="183">
        <f t="shared" ca="1" si="24"/>
        <v>9</v>
      </c>
      <c r="Y129" s="126"/>
      <c r="Z129" s="126"/>
    </row>
    <row r="130" spans="1:26" s="124" customFormat="1" ht="30" x14ac:dyDescent="0.25">
      <c r="A130" s="89">
        <v>384</v>
      </c>
      <c r="B130" s="90" t="str">
        <f t="shared" ca="1" si="17"/>
        <v>2.3.05</v>
      </c>
      <c r="C130" s="91">
        <f t="shared" ca="1" si="18"/>
        <v>5</v>
      </c>
      <c r="D130" s="21"/>
      <c r="E130" s="220" t="str">
        <f t="shared" ca="1" si="19"/>
        <v>2.3.05</v>
      </c>
      <c r="F130" s="93" t="str">
        <f t="shared" ca="1" si="20"/>
        <v>Does containment include removing the attacker’s access to your systems?</v>
      </c>
      <c r="G130" s="149" t="str">
        <f t="shared" ca="1" si="25"/>
        <v/>
      </c>
      <c r="H130" s="149" t="str">
        <f t="shared" ca="1" si="26"/>
        <v/>
      </c>
      <c r="I130" s="220" t="str">
        <f t="shared" ca="1" si="27"/>
        <v/>
      </c>
      <c r="J130" s="91"/>
      <c r="K130" s="91"/>
      <c r="L130" s="91"/>
      <c r="M130" s="91"/>
      <c r="N130" s="91"/>
      <c r="O130" s="91"/>
      <c r="P130" s="91"/>
      <c r="Q130" s="91"/>
      <c r="R130" s="91"/>
      <c r="S130" s="91"/>
      <c r="T130" s="126"/>
      <c r="U130" s="183" t="str">
        <f t="shared" ca="1" si="21"/>
        <v>2.3</v>
      </c>
      <c r="V130" s="183">
        <f t="shared" ca="1" si="22"/>
        <v>3</v>
      </c>
      <c r="W130" s="183">
        <f t="shared" ca="1" si="23"/>
        <v>1</v>
      </c>
      <c r="X130" s="183">
        <f t="shared" ca="1" si="24"/>
        <v>9</v>
      </c>
      <c r="Y130" s="126"/>
      <c r="Z130" s="126"/>
    </row>
    <row r="131" spans="1:26" s="124" customFormat="1" ht="30" customHeight="1" x14ac:dyDescent="0.25">
      <c r="A131" s="89">
        <v>385</v>
      </c>
      <c r="B131" s="90" t="str">
        <f t="shared" ca="1" si="17"/>
        <v>2.3.06</v>
      </c>
      <c r="C131" s="91">
        <f t="shared" ca="1" si="18"/>
        <v>4</v>
      </c>
      <c r="D131" s="21"/>
      <c r="E131" s="220" t="str">
        <f t="shared" ca="1" si="19"/>
        <v>2.3.06</v>
      </c>
      <c r="F131" s="93" t="str">
        <f t="shared" ca="1" si="20"/>
        <v>Do your methods of containment include:</v>
      </c>
      <c r="G131" s="149"/>
      <c r="H131" s="149"/>
      <c r="I131" s="220"/>
      <c r="J131" s="91"/>
      <c r="K131" s="91"/>
      <c r="L131" s="91"/>
      <c r="M131" s="91"/>
      <c r="N131" s="91"/>
      <c r="O131" s="91"/>
      <c r="P131" s="91"/>
      <c r="Q131" s="91"/>
      <c r="R131" s="91"/>
      <c r="S131" s="91"/>
      <c r="T131" s="126"/>
      <c r="U131" s="183" t="str">
        <f t="shared" ca="1" si="21"/>
        <v/>
      </c>
      <c r="V131" s="183" t="str">
        <f t="shared" ca="1" si="22"/>
        <v>N/A</v>
      </c>
      <c r="W131" s="183">
        <f t="shared" ca="1" si="23"/>
        <v>1</v>
      </c>
      <c r="X131" s="183" t="e">
        <f t="shared" ca="1" si="24"/>
        <v>#VALUE!</v>
      </c>
      <c r="Y131" s="126"/>
      <c r="Z131" s="126"/>
    </row>
    <row r="132" spans="1:26" s="124" customFormat="1" ht="30" customHeight="1" x14ac:dyDescent="0.25">
      <c r="A132" s="89">
        <v>386</v>
      </c>
      <c r="B132" s="90" t="str">
        <f t="shared" ca="1" si="17"/>
        <v>2.3.06a</v>
      </c>
      <c r="C132" s="91">
        <f t="shared" ca="1" si="18"/>
        <v>6</v>
      </c>
      <c r="D132" s="21"/>
      <c r="E132" s="220" t="str">
        <f t="shared" ca="1" si="19"/>
        <v>2.3.06a</v>
      </c>
      <c r="F132" s="98" t="str">
        <f t="shared" ca="1" si="20"/>
        <v>Blocking (and logging) of unauthorised access?</v>
      </c>
      <c r="G132" s="149" t="str">
        <f t="shared" ref="G132:G138" ca="1" si="28">VLOOKUP(E132,Assessment_2_Reference_1,24,FALSE)</f>
        <v/>
      </c>
      <c r="H132" s="149" t="str">
        <f t="shared" ref="H132:H138" ca="1" si="29">VLOOKUP(E132,Assessment_2_Reference_1,5,FALSE)</f>
        <v/>
      </c>
      <c r="I132" s="220" t="str">
        <f t="shared" ref="I132:I138" ca="1" si="30">IF(VLOOKUP(E132,Assessment_2_Reference_1,6,FALSE)=0,"",VLOOKUP(E132,Assessment_2_Reference_1,6,FALSE))</f>
        <v/>
      </c>
      <c r="J132" s="91"/>
      <c r="K132" s="91"/>
      <c r="L132" s="91"/>
      <c r="M132" s="91"/>
      <c r="N132" s="91"/>
      <c r="O132" s="91"/>
      <c r="P132" s="91"/>
      <c r="Q132" s="91"/>
      <c r="R132" s="91"/>
      <c r="S132" s="91"/>
      <c r="T132" s="126"/>
      <c r="U132" s="183" t="str">
        <f t="shared" ca="1" si="21"/>
        <v>2.3</v>
      </c>
      <c r="V132" s="183">
        <f t="shared" ca="1" si="22"/>
        <v>3</v>
      </c>
      <c r="W132" s="183">
        <f t="shared" ca="1" si="23"/>
        <v>1</v>
      </c>
      <c r="X132" s="183">
        <f t="shared" ca="1" si="24"/>
        <v>9</v>
      </c>
      <c r="Y132" s="126"/>
      <c r="Z132" s="126"/>
    </row>
    <row r="133" spans="1:26" s="124" customFormat="1" ht="30" customHeight="1" x14ac:dyDescent="0.25">
      <c r="A133" s="89">
        <v>387</v>
      </c>
      <c r="B133" s="90" t="str">
        <f t="shared" ca="1" si="17"/>
        <v>2.3.06b</v>
      </c>
      <c r="C133" s="91">
        <f t="shared" ca="1" si="18"/>
        <v>6</v>
      </c>
      <c r="D133" s="21"/>
      <c r="E133" s="220" t="str">
        <f t="shared" ca="1" si="19"/>
        <v>2.3.06b</v>
      </c>
      <c r="F133" s="98" t="str">
        <f t="shared" ca="1" si="20"/>
        <v>Blocking malware sources (eg email addresses and websites)?</v>
      </c>
      <c r="G133" s="149" t="str">
        <f t="shared" ca="1" si="28"/>
        <v/>
      </c>
      <c r="H133" s="149" t="str">
        <f t="shared" ca="1" si="29"/>
        <v/>
      </c>
      <c r="I133" s="220" t="str">
        <f t="shared" ca="1" si="30"/>
        <v/>
      </c>
      <c r="J133" s="91"/>
      <c r="K133" s="91"/>
      <c r="L133" s="91"/>
      <c r="M133" s="91"/>
      <c r="N133" s="91"/>
      <c r="O133" s="91"/>
      <c r="P133" s="91"/>
      <c r="Q133" s="91"/>
      <c r="R133" s="91"/>
      <c r="S133" s="91"/>
      <c r="T133" s="126"/>
      <c r="U133" s="183" t="str">
        <f t="shared" ca="1" si="21"/>
        <v>2.3</v>
      </c>
      <c r="V133" s="183">
        <f t="shared" ca="1" si="22"/>
        <v>3</v>
      </c>
      <c r="W133" s="183">
        <f t="shared" ca="1" si="23"/>
        <v>1</v>
      </c>
      <c r="X133" s="183">
        <f t="shared" ca="1" si="24"/>
        <v>9</v>
      </c>
      <c r="Y133" s="126"/>
      <c r="Z133" s="126"/>
    </row>
    <row r="134" spans="1:26" s="124" customFormat="1" ht="30" customHeight="1" x14ac:dyDescent="0.25">
      <c r="A134" s="89">
        <v>388</v>
      </c>
      <c r="B134" s="90" t="str">
        <f t="shared" ca="1" si="17"/>
        <v>2.3.06c</v>
      </c>
      <c r="C134" s="91">
        <f t="shared" ca="1" si="18"/>
        <v>6</v>
      </c>
      <c r="D134" s="21"/>
      <c r="E134" s="220" t="str">
        <f t="shared" ca="1" si="19"/>
        <v>2.3.06c</v>
      </c>
      <c r="F134" s="98" t="str">
        <f t="shared" ca="1" si="20"/>
        <v>Closing particular ports and mail servers?</v>
      </c>
      <c r="G134" s="149" t="str">
        <f t="shared" ca="1" si="28"/>
        <v/>
      </c>
      <c r="H134" s="149" t="str">
        <f t="shared" ca="1" si="29"/>
        <v/>
      </c>
      <c r="I134" s="220" t="str">
        <f t="shared" ca="1" si="30"/>
        <v/>
      </c>
      <c r="J134" s="91"/>
      <c r="K134" s="91"/>
      <c r="L134" s="91"/>
      <c r="M134" s="91"/>
      <c r="N134" s="91"/>
      <c r="O134" s="91"/>
      <c r="P134" s="91"/>
      <c r="Q134" s="91"/>
      <c r="R134" s="91"/>
      <c r="S134" s="91"/>
      <c r="T134" s="126"/>
      <c r="U134" s="183" t="str">
        <f t="shared" ca="1" si="21"/>
        <v>2.3</v>
      </c>
      <c r="V134" s="183">
        <f t="shared" ca="1" si="22"/>
        <v>3</v>
      </c>
      <c r="W134" s="183">
        <f t="shared" ca="1" si="23"/>
        <v>1</v>
      </c>
      <c r="X134" s="183">
        <f t="shared" ca="1" si="24"/>
        <v>9</v>
      </c>
      <c r="Y134" s="126"/>
      <c r="Z134" s="126"/>
    </row>
    <row r="135" spans="1:26" s="124" customFormat="1" ht="30" customHeight="1" x14ac:dyDescent="0.25">
      <c r="A135" s="89">
        <v>389</v>
      </c>
      <c r="B135" s="90" t="str">
        <f t="shared" ca="1" si="17"/>
        <v>2.3.06d</v>
      </c>
      <c r="C135" s="91">
        <f t="shared" ca="1" si="18"/>
        <v>6</v>
      </c>
      <c r="D135" s="21"/>
      <c r="E135" s="220" t="str">
        <f t="shared" ca="1" si="19"/>
        <v>2.3.06d</v>
      </c>
      <c r="F135" s="98" t="str">
        <f t="shared" ca="1" si="20"/>
        <v>Firewall filtering?</v>
      </c>
      <c r="G135" s="149" t="str">
        <f t="shared" ca="1" si="28"/>
        <v/>
      </c>
      <c r="H135" s="149" t="str">
        <f t="shared" ca="1" si="29"/>
        <v/>
      </c>
      <c r="I135" s="220" t="str">
        <f t="shared" ca="1" si="30"/>
        <v/>
      </c>
      <c r="J135" s="91"/>
      <c r="K135" s="91"/>
      <c r="L135" s="91"/>
      <c r="M135" s="91"/>
      <c r="N135" s="91"/>
      <c r="O135" s="91"/>
      <c r="P135" s="91"/>
      <c r="Q135" s="91"/>
      <c r="R135" s="91"/>
      <c r="S135" s="91"/>
      <c r="T135" s="126"/>
      <c r="U135" s="183" t="str">
        <f t="shared" ca="1" si="21"/>
        <v>2.3</v>
      </c>
      <c r="V135" s="183">
        <f t="shared" ca="1" si="22"/>
        <v>3</v>
      </c>
      <c r="W135" s="183">
        <f t="shared" ca="1" si="23"/>
        <v>1</v>
      </c>
      <c r="X135" s="183">
        <f t="shared" ca="1" si="24"/>
        <v>9</v>
      </c>
      <c r="Y135" s="126"/>
      <c r="Z135" s="126"/>
    </row>
    <row r="136" spans="1:26" s="124" customFormat="1" ht="30" customHeight="1" x14ac:dyDescent="0.25">
      <c r="A136" s="89">
        <v>390</v>
      </c>
      <c r="B136" s="90" t="str">
        <f t="shared" ref="B136:B199" ca="1" si="31">VLOOKUP(A136,Contents_Text,2,FALSE)</f>
        <v>2.3.06e</v>
      </c>
      <c r="C136" s="91">
        <f t="shared" ref="C136:C199" ca="1" si="32">VLOOKUP(A136,Contents_Text,15,FALSE)</f>
        <v>6</v>
      </c>
      <c r="D136" s="21"/>
      <c r="E136" s="220" t="str">
        <f t="shared" ref="E136:E199" ca="1" si="33">IF(C136=1,"Phase "&amp;B136,IF(C136=2,"Step "&amp;VLOOKUP(A136,Contents_Text,4,FALSE),B136))</f>
        <v>2.3.06e</v>
      </c>
      <c r="F136" s="98" t="str">
        <f t="shared" ref="F136:F199" ca="1" si="34">VLOOKUP(A136,Contents_Text,7,FALSE)</f>
        <v>Relocating website home pages?</v>
      </c>
      <c r="G136" s="149" t="str">
        <f t="shared" ca="1" si="28"/>
        <v/>
      </c>
      <c r="H136" s="149" t="str">
        <f t="shared" ca="1" si="29"/>
        <v/>
      </c>
      <c r="I136" s="220" t="str">
        <f t="shared" ca="1" si="30"/>
        <v/>
      </c>
      <c r="J136" s="91"/>
      <c r="K136" s="91"/>
      <c r="L136" s="91"/>
      <c r="M136" s="91"/>
      <c r="N136" s="91"/>
      <c r="O136" s="91"/>
      <c r="P136" s="91"/>
      <c r="Q136" s="91"/>
      <c r="R136" s="91"/>
      <c r="S136" s="91"/>
      <c r="T136" s="126"/>
      <c r="U136" s="183" t="str">
        <f t="shared" ref="U136:U199" ca="1" si="35">IF(AND(C136&gt;4,VLOOKUP(B136,Assessment_2_Reference_1,23,FALSE)&lt;&gt;7),LEFT(B136,3),"")</f>
        <v>2.3</v>
      </c>
      <c r="V136" s="183">
        <f t="shared" ref="V136:V199" ca="1" si="36">VLOOKUP(B136,Weightings_Ref,5,FALSE)</f>
        <v>4</v>
      </c>
      <c r="W136" s="183">
        <f t="shared" ref="W136:W199" ca="1" si="37">IF(VLOOKUP(B136,Assessment_2_Reference_2,26,FALSE)=7,0,1)</f>
        <v>1</v>
      </c>
      <c r="X136" s="183">
        <f t="shared" ref="X136:X199" ca="1" si="38">W136*V136*3</f>
        <v>12</v>
      </c>
      <c r="Y136" s="126"/>
      <c r="Z136" s="126"/>
    </row>
    <row r="137" spans="1:26" s="124" customFormat="1" ht="30" customHeight="1" x14ac:dyDescent="0.25">
      <c r="A137" s="89">
        <v>391</v>
      </c>
      <c r="B137" s="90" t="str">
        <f t="shared" ca="1" si="31"/>
        <v>2.3.06f</v>
      </c>
      <c r="C137" s="91">
        <f t="shared" ca="1" si="32"/>
        <v>6</v>
      </c>
      <c r="D137" s="21"/>
      <c r="E137" s="220" t="str">
        <f t="shared" ca="1" si="33"/>
        <v>2.3.06f</v>
      </c>
      <c r="F137" s="98" t="str">
        <f t="shared" ca="1" si="34"/>
        <v>Isolating systems?</v>
      </c>
      <c r="G137" s="149" t="str">
        <f t="shared" ca="1" si="28"/>
        <v/>
      </c>
      <c r="H137" s="149" t="str">
        <f t="shared" ca="1" si="29"/>
        <v/>
      </c>
      <c r="I137" s="220" t="str">
        <f t="shared" ca="1" si="30"/>
        <v/>
      </c>
      <c r="J137" s="91"/>
      <c r="K137" s="91"/>
      <c r="L137" s="91"/>
      <c r="M137" s="91"/>
      <c r="N137" s="91"/>
      <c r="O137" s="91"/>
      <c r="P137" s="91"/>
      <c r="Q137" s="91"/>
      <c r="R137" s="91"/>
      <c r="S137" s="91"/>
      <c r="T137" s="126"/>
      <c r="U137" s="183" t="str">
        <f t="shared" ca="1" si="35"/>
        <v>2.3</v>
      </c>
      <c r="V137" s="183">
        <f t="shared" ca="1" si="36"/>
        <v>3</v>
      </c>
      <c r="W137" s="183">
        <f t="shared" ca="1" si="37"/>
        <v>1</v>
      </c>
      <c r="X137" s="183">
        <f t="shared" ca="1" si="38"/>
        <v>9</v>
      </c>
      <c r="Y137" s="126"/>
      <c r="Z137" s="126"/>
    </row>
    <row r="138" spans="1:26" s="124" customFormat="1" ht="30" customHeight="1" x14ac:dyDescent="0.25">
      <c r="A138" s="89">
        <v>392</v>
      </c>
      <c r="B138" s="90" t="str">
        <f t="shared" ca="1" si="31"/>
        <v>2.3.06g</v>
      </c>
      <c r="C138" s="91">
        <f t="shared" ca="1" si="32"/>
        <v>6</v>
      </c>
      <c r="D138" s="21"/>
      <c r="E138" s="220" t="str">
        <f t="shared" ca="1" si="33"/>
        <v>2.3.06g</v>
      </c>
      <c r="F138" s="98" t="str">
        <f t="shared" ca="1" si="34"/>
        <v>Taking back-ups?</v>
      </c>
      <c r="G138" s="149" t="str">
        <f t="shared" ca="1" si="28"/>
        <v/>
      </c>
      <c r="H138" s="149" t="str">
        <f t="shared" ca="1" si="29"/>
        <v/>
      </c>
      <c r="I138" s="220" t="str">
        <f t="shared" ca="1" si="30"/>
        <v/>
      </c>
      <c r="J138" s="91"/>
      <c r="K138" s="91"/>
      <c r="L138" s="91"/>
      <c r="M138" s="91"/>
      <c r="N138" s="91"/>
      <c r="O138" s="91"/>
      <c r="P138" s="91"/>
      <c r="Q138" s="91"/>
      <c r="R138" s="91"/>
      <c r="S138" s="91"/>
      <c r="T138" s="126"/>
      <c r="U138" s="183" t="str">
        <f t="shared" ca="1" si="35"/>
        <v>2.3</v>
      </c>
      <c r="V138" s="183">
        <f t="shared" ca="1" si="36"/>
        <v>3</v>
      </c>
      <c r="W138" s="183">
        <f t="shared" ca="1" si="37"/>
        <v>1</v>
      </c>
      <c r="X138" s="183">
        <f t="shared" ca="1" si="38"/>
        <v>9</v>
      </c>
      <c r="Y138" s="126"/>
      <c r="Z138" s="126"/>
    </row>
    <row r="139" spans="1:26" s="124" customFormat="1" ht="30" customHeight="1" x14ac:dyDescent="0.25">
      <c r="A139" s="89">
        <v>393</v>
      </c>
      <c r="B139" s="90" t="str">
        <f t="shared" ca="1" si="31"/>
        <v>2.3.07</v>
      </c>
      <c r="C139" s="91">
        <f t="shared" ca="1" si="32"/>
        <v>4</v>
      </c>
      <c r="D139" s="21"/>
      <c r="E139" s="220" t="str">
        <f t="shared" ca="1" si="33"/>
        <v>2.3.07</v>
      </c>
      <c r="F139" s="93" t="str">
        <f t="shared" ca="1" si="34"/>
        <v>Do you have separate containment strategies for different types of:</v>
      </c>
      <c r="G139" s="149"/>
      <c r="H139" s="149"/>
      <c r="I139" s="220"/>
      <c r="J139" s="91"/>
      <c r="K139" s="91"/>
      <c r="L139" s="91"/>
      <c r="M139" s="91"/>
      <c r="N139" s="91"/>
      <c r="O139" s="91"/>
      <c r="P139" s="91"/>
      <c r="Q139" s="91"/>
      <c r="R139" s="91"/>
      <c r="S139" s="91"/>
      <c r="T139" s="126"/>
      <c r="U139" s="183" t="str">
        <f t="shared" ca="1" si="35"/>
        <v/>
      </c>
      <c r="V139" s="183" t="str">
        <f t="shared" ca="1" si="36"/>
        <v>N/A</v>
      </c>
      <c r="W139" s="183">
        <f t="shared" ca="1" si="37"/>
        <v>1</v>
      </c>
      <c r="X139" s="183" t="e">
        <f t="shared" ca="1" si="38"/>
        <v>#VALUE!</v>
      </c>
      <c r="Y139" s="126"/>
      <c r="Z139" s="126"/>
    </row>
    <row r="140" spans="1:26" s="124" customFormat="1" ht="30" customHeight="1" x14ac:dyDescent="0.25">
      <c r="A140" s="89">
        <v>394</v>
      </c>
      <c r="B140" s="90" t="str">
        <f t="shared" ca="1" si="31"/>
        <v>2.3.07a</v>
      </c>
      <c r="C140" s="91">
        <f t="shared" ca="1" si="32"/>
        <v>6</v>
      </c>
      <c r="D140" s="21"/>
      <c r="E140" s="220" t="str">
        <f t="shared" ca="1" si="33"/>
        <v>2.3.07a</v>
      </c>
      <c r="F140" s="98" t="str">
        <f t="shared" ca="1" si="34"/>
        <v>Cyber security attack?</v>
      </c>
      <c r="G140" s="149" t="str">
        <f ca="1">VLOOKUP(E140,Assessment_2_Reference_1,24,FALSE)</f>
        <v/>
      </c>
      <c r="H140" s="149" t="str">
        <f ca="1">VLOOKUP(E140,Assessment_2_Reference_1,5,FALSE)</f>
        <v/>
      </c>
      <c r="I140" s="220" t="str">
        <f ca="1">IF(VLOOKUP(E140,Assessment_2_Reference_1,6,FALSE)=0,"",VLOOKUP(E140,Assessment_2_Reference_1,6,FALSE))</f>
        <v/>
      </c>
      <c r="J140" s="91"/>
      <c r="K140" s="91"/>
      <c r="L140" s="91"/>
      <c r="M140" s="91"/>
      <c r="N140" s="91"/>
      <c r="O140" s="91"/>
      <c r="P140" s="91"/>
      <c r="Q140" s="91"/>
      <c r="R140" s="91"/>
      <c r="S140" s="91"/>
      <c r="T140" s="126"/>
      <c r="U140" s="183" t="str">
        <f t="shared" ca="1" si="35"/>
        <v>2.3</v>
      </c>
      <c r="V140" s="183">
        <f t="shared" ca="1" si="36"/>
        <v>5</v>
      </c>
      <c r="W140" s="183">
        <f t="shared" ca="1" si="37"/>
        <v>1</v>
      </c>
      <c r="X140" s="183">
        <f t="shared" ca="1" si="38"/>
        <v>15</v>
      </c>
      <c r="Y140" s="126"/>
      <c r="Z140" s="126"/>
    </row>
    <row r="141" spans="1:26" s="124" customFormat="1" ht="30" customHeight="1" x14ac:dyDescent="0.25">
      <c r="A141" s="89">
        <v>395</v>
      </c>
      <c r="B141" s="90" t="str">
        <f t="shared" ca="1" si="31"/>
        <v>2.3.07b</v>
      </c>
      <c r="C141" s="91">
        <f t="shared" ca="1" si="32"/>
        <v>6</v>
      </c>
      <c r="D141" s="21"/>
      <c r="E141" s="220" t="str">
        <f t="shared" ca="1" si="33"/>
        <v>2.3.07b</v>
      </c>
      <c r="F141" s="98" t="str">
        <f t="shared" ca="1" si="34"/>
        <v>Sources of attack (the attack agent)?</v>
      </c>
      <c r="G141" s="149" t="str">
        <f ca="1">VLOOKUP(E141,Assessment_2_Reference_1,24,FALSE)</f>
        <v/>
      </c>
      <c r="H141" s="149" t="str">
        <f ca="1">VLOOKUP(E141,Assessment_2_Reference_1,5,FALSE)</f>
        <v/>
      </c>
      <c r="I141" s="220" t="str">
        <f ca="1">IF(VLOOKUP(E141,Assessment_2_Reference_1,6,FALSE)=0,"",VLOOKUP(E141,Assessment_2_Reference_1,6,FALSE))</f>
        <v/>
      </c>
      <c r="J141" s="91"/>
      <c r="K141" s="91"/>
      <c r="L141" s="91"/>
      <c r="M141" s="91"/>
      <c r="N141" s="91"/>
      <c r="O141" s="91"/>
      <c r="P141" s="91"/>
      <c r="Q141" s="91"/>
      <c r="R141" s="91"/>
      <c r="S141" s="91"/>
      <c r="T141" s="126"/>
      <c r="U141" s="183" t="str">
        <f t="shared" ca="1" si="35"/>
        <v>2.3</v>
      </c>
      <c r="V141" s="183">
        <f t="shared" ca="1" si="36"/>
        <v>5</v>
      </c>
      <c r="W141" s="183">
        <f t="shared" ca="1" si="37"/>
        <v>1</v>
      </c>
      <c r="X141" s="183">
        <f t="shared" ca="1" si="38"/>
        <v>15</v>
      </c>
      <c r="Y141" s="126"/>
      <c r="Z141" s="126"/>
    </row>
    <row r="142" spans="1:26" s="124" customFormat="1" ht="30" x14ac:dyDescent="0.25">
      <c r="A142" s="89">
        <v>396</v>
      </c>
      <c r="B142" s="90" t="str">
        <f t="shared" ca="1" si="31"/>
        <v>2.3.08</v>
      </c>
      <c r="C142" s="91">
        <f t="shared" ca="1" si="32"/>
        <v>5</v>
      </c>
      <c r="D142" s="21"/>
      <c r="E142" s="220" t="str">
        <f t="shared" ca="1" si="33"/>
        <v>2.3.08</v>
      </c>
      <c r="F142" s="93" t="str">
        <f t="shared" ca="1" si="34"/>
        <v>Do your containment strategies include clearly documented criteria to facilitate decision-making?</v>
      </c>
      <c r="G142" s="149" t="str">
        <f ca="1">VLOOKUP(E142,Assessment_2_Reference_1,24,FALSE)</f>
        <v/>
      </c>
      <c r="H142" s="149" t="str">
        <f ca="1">VLOOKUP(E142,Assessment_2_Reference_1,5,FALSE)</f>
        <v/>
      </c>
      <c r="I142" s="220" t="str">
        <f ca="1">IF(VLOOKUP(E142,Assessment_2_Reference_1,6,FALSE)=0,"",VLOOKUP(E142,Assessment_2_Reference_1,6,FALSE))</f>
        <v/>
      </c>
      <c r="J142" s="91"/>
      <c r="K142" s="91"/>
      <c r="L142" s="91"/>
      <c r="M142" s="91"/>
      <c r="N142" s="91"/>
      <c r="O142" s="91"/>
      <c r="P142" s="91"/>
      <c r="Q142" s="91"/>
      <c r="R142" s="91"/>
      <c r="S142" s="91"/>
      <c r="T142" s="126"/>
      <c r="U142" s="183" t="str">
        <f t="shared" ca="1" si="35"/>
        <v>2.3</v>
      </c>
      <c r="V142" s="183">
        <f t="shared" ca="1" si="36"/>
        <v>5</v>
      </c>
      <c r="W142" s="183">
        <f t="shared" ca="1" si="37"/>
        <v>1</v>
      </c>
      <c r="X142" s="183">
        <f t="shared" ca="1" si="38"/>
        <v>15</v>
      </c>
      <c r="Y142" s="126"/>
      <c r="Z142" s="126"/>
    </row>
    <row r="143" spans="1:26" s="124" customFormat="1" ht="30" customHeight="1" x14ac:dyDescent="0.25">
      <c r="A143" s="89">
        <v>397</v>
      </c>
      <c r="B143" s="90" t="str">
        <f t="shared" ca="1" si="31"/>
        <v>2.3.09</v>
      </c>
      <c r="C143" s="91">
        <f t="shared" ca="1" si="32"/>
        <v>4</v>
      </c>
      <c r="D143" s="21"/>
      <c r="E143" s="220" t="str">
        <f t="shared" ca="1" si="33"/>
        <v>2.3.09</v>
      </c>
      <c r="F143" s="93" t="str">
        <f t="shared" ca="1" si="34"/>
        <v>Do your containment strategies include evaluating the:</v>
      </c>
      <c r="G143" s="149"/>
      <c r="H143" s="149"/>
      <c r="I143" s="220"/>
      <c r="J143" s="91"/>
      <c r="K143" s="91"/>
      <c r="L143" s="91"/>
      <c r="M143" s="91"/>
      <c r="N143" s="91"/>
      <c r="O143" s="91"/>
      <c r="P143" s="91"/>
      <c r="Q143" s="91"/>
      <c r="R143" s="91"/>
      <c r="S143" s="91"/>
      <c r="T143" s="126"/>
      <c r="U143" s="183" t="str">
        <f t="shared" ca="1" si="35"/>
        <v/>
      </c>
      <c r="V143" s="183" t="str">
        <f t="shared" ca="1" si="36"/>
        <v>N/A</v>
      </c>
      <c r="W143" s="183">
        <f t="shared" ca="1" si="37"/>
        <v>1</v>
      </c>
      <c r="X143" s="183" t="e">
        <f t="shared" ca="1" si="38"/>
        <v>#VALUE!</v>
      </c>
      <c r="Y143" s="126"/>
      <c r="Z143" s="126"/>
    </row>
    <row r="144" spans="1:26" s="124" customFormat="1" ht="30" customHeight="1" x14ac:dyDescent="0.25">
      <c r="A144" s="89">
        <v>398</v>
      </c>
      <c r="B144" s="90" t="str">
        <f t="shared" ca="1" si="31"/>
        <v>2.3.09a</v>
      </c>
      <c r="C144" s="91">
        <f t="shared" ca="1" si="32"/>
        <v>6</v>
      </c>
      <c r="D144" s="21"/>
      <c r="E144" s="220" t="str">
        <f t="shared" ca="1" si="33"/>
        <v>2.3.09a</v>
      </c>
      <c r="F144" s="98" t="str">
        <f t="shared" ca="1" si="34"/>
        <v>Potential damage to and theft of resources?</v>
      </c>
      <c r="G144" s="149" t="str">
        <f t="shared" ref="G144:G149" ca="1" si="39">VLOOKUP(E144,Assessment_2_Reference_1,24,FALSE)</f>
        <v/>
      </c>
      <c r="H144" s="149" t="str">
        <f t="shared" ref="H144:H149" ca="1" si="40">VLOOKUP(E144,Assessment_2_Reference_1,5,FALSE)</f>
        <v/>
      </c>
      <c r="I144" s="220" t="str">
        <f t="shared" ref="I144:I149" ca="1" si="41">IF(VLOOKUP(E144,Assessment_2_Reference_1,6,FALSE)=0,"",VLOOKUP(E144,Assessment_2_Reference_1,6,FALSE))</f>
        <v/>
      </c>
      <c r="J144" s="91"/>
      <c r="K144" s="91"/>
      <c r="L144" s="91"/>
      <c r="M144" s="91"/>
      <c r="N144" s="91"/>
      <c r="O144" s="91"/>
      <c r="P144" s="91"/>
      <c r="Q144" s="91"/>
      <c r="R144" s="91"/>
      <c r="S144" s="91"/>
      <c r="T144" s="126"/>
      <c r="U144" s="183" t="str">
        <f t="shared" ca="1" si="35"/>
        <v>2.3</v>
      </c>
      <c r="V144" s="183">
        <f t="shared" ca="1" si="36"/>
        <v>4</v>
      </c>
      <c r="W144" s="183">
        <f t="shared" ca="1" si="37"/>
        <v>1</v>
      </c>
      <c r="X144" s="183">
        <f t="shared" ca="1" si="38"/>
        <v>12</v>
      </c>
      <c r="Y144" s="126"/>
      <c r="Z144" s="126"/>
    </row>
    <row r="145" spans="1:26" s="124" customFormat="1" ht="30" customHeight="1" x14ac:dyDescent="0.25">
      <c r="A145" s="89">
        <v>399</v>
      </c>
      <c r="B145" s="90" t="str">
        <f t="shared" ca="1" si="31"/>
        <v>2.3.09b</v>
      </c>
      <c r="C145" s="91">
        <f t="shared" ca="1" si="32"/>
        <v>6</v>
      </c>
      <c r="D145" s="21"/>
      <c r="E145" s="220" t="str">
        <f t="shared" ca="1" si="33"/>
        <v>2.3.09b</v>
      </c>
      <c r="F145" s="98" t="str">
        <f t="shared" ca="1" si="34"/>
        <v>Need for evidence preservation?</v>
      </c>
      <c r="G145" s="149" t="str">
        <f t="shared" ca="1" si="39"/>
        <v/>
      </c>
      <c r="H145" s="149" t="str">
        <f t="shared" ca="1" si="40"/>
        <v/>
      </c>
      <c r="I145" s="220" t="str">
        <f t="shared" ca="1" si="41"/>
        <v/>
      </c>
      <c r="J145" s="91"/>
      <c r="K145" s="91"/>
      <c r="L145" s="91"/>
      <c r="M145" s="91"/>
      <c r="N145" s="91"/>
      <c r="O145" s="91"/>
      <c r="P145" s="91"/>
      <c r="Q145" s="91"/>
      <c r="R145" s="91"/>
      <c r="S145" s="91"/>
      <c r="T145" s="126"/>
      <c r="U145" s="183" t="str">
        <f t="shared" ca="1" si="35"/>
        <v>2.3</v>
      </c>
      <c r="V145" s="183">
        <f t="shared" ca="1" si="36"/>
        <v>4</v>
      </c>
      <c r="W145" s="183">
        <f t="shared" ca="1" si="37"/>
        <v>1</v>
      </c>
      <c r="X145" s="183">
        <f t="shared" ca="1" si="38"/>
        <v>12</v>
      </c>
      <c r="Y145" s="126"/>
      <c r="Z145" s="126"/>
    </row>
    <row r="146" spans="1:26" s="124" customFormat="1" ht="30" x14ac:dyDescent="0.25">
      <c r="A146" s="89">
        <v>400</v>
      </c>
      <c r="B146" s="90" t="str">
        <f t="shared" ca="1" si="31"/>
        <v>2.3.09c</v>
      </c>
      <c r="C146" s="91">
        <f t="shared" ca="1" si="32"/>
        <v>6</v>
      </c>
      <c r="D146" s="21"/>
      <c r="E146" s="220" t="str">
        <f t="shared" ca="1" si="33"/>
        <v>2.3.09c</v>
      </c>
      <c r="F146" s="98" t="str">
        <f t="shared" ca="1" si="34"/>
        <v>Service availability (eg network connectivity, services provided to external parties)?</v>
      </c>
      <c r="G146" s="149" t="str">
        <f t="shared" ca="1" si="39"/>
        <v/>
      </c>
      <c r="H146" s="149" t="str">
        <f t="shared" ca="1" si="40"/>
        <v/>
      </c>
      <c r="I146" s="220" t="str">
        <f t="shared" ca="1" si="41"/>
        <v/>
      </c>
      <c r="J146" s="91"/>
      <c r="K146" s="91"/>
      <c r="L146" s="91"/>
      <c r="M146" s="91"/>
      <c r="N146" s="91"/>
      <c r="O146" s="91"/>
      <c r="P146" s="91"/>
      <c r="Q146" s="91"/>
      <c r="R146" s="91"/>
      <c r="S146" s="91"/>
      <c r="T146" s="126"/>
      <c r="U146" s="183" t="str">
        <f t="shared" ca="1" si="35"/>
        <v>2.3</v>
      </c>
      <c r="V146" s="183">
        <f t="shared" ca="1" si="36"/>
        <v>4</v>
      </c>
      <c r="W146" s="183">
        <f t="shared" ca="1" si="37"/>
        <v>1</v>
      </c>
      <c r="X146" s="183">
        <f t="shared" ca="1" si="38"/>
        <v>12</v>
      </c>
      <c r="Y146" s="126"/>
      <c r="Z146" s="126"/>
    </row>
    <row r="147" spans="1:26" s="124" customFormat="1" ht="30" customHeight="1" x14ac:dyDescent="0.25">
      <c r="A147" s="89">
        <v>401</v>
      </c>
      <c r="B147" s="90" t="str">
        <f t="shared" ca="1" si="31"/>
        <v>2.3.09d</v>
      </c>
      <c r="C147" s="91">
        <f t="shared" ca="1" si="32"/>
        <v>6</v>
      </c>
      <c r="D147" s="21"/>
      <c r="E147" s="220" t="str">
        <f t="shared" ca="1" si="33"/>
        <v>2.3.09d</v>
      </c>
      <c r="F147" s="98" t="str">
        <f t="shared" ca="1" si="34"/>
        <v>Time and resources needed to implement the strategy?</v>
      </c>
      <c r="G147" s="149" t="str">
        <f t="shared" ca="1" si="39"/>
        <v/>
      </c>
      <c r="H147" s="149" t="str">
        <f t="shared" ca="1" si="40"/>
        <v/>
      </c>
      <c r="I147" s="220" t="str">
        <f t="shared" ca="1" si="41"/>
        <v/>
      </c>
      <c r="J147" s="91"/>
      <c r="K147" s="91"/>
      <c r="L147" s="91"/>
      <c r="M147" s="91"/>
      <c r="N147" s="91"/>
      <c r="O147" s="91"/>
      <c r="P147" s="91"/>
      <c r="Q147" s="91"/>
      <c r="R147" s="91"/>
      <c r="S147" s="91"/>
      <c r="T147" s="126"/>
      <c r="U147" s="183" t="str">
        <f t="shared" ca="1" si="35"/>
        <v>2.3</v>
      </c>
      <c r="V147" s="183">
        <f t="shared" ca="1" si="36"/>
        <v>4</v>
      </c>
      <c r="W147" s="183">
        <f t="shared" ca="1" si="37"/>
        <v>1</v>
      </c>
      <c r="X147" s="183">
        <f t="shared" ca="1" si="38"/>
        <v>12</v>
      </c>
      <c r="Y147" s="126"/>
      <c r="Z147" s="126"/>
    </row>
    <row r="148" spans="1:26" s="124" customFormat="1" ht="30" x14ac:dyDescent="0.25">
      <c r="A148" s="89">
        <v>402</v>
      </c>
      <c r="B148" s="90" t="str">
        <f t="shared" ca="1" si="31"/>
        <v>2.3.09e</v>
      </c>
      <c r="C148" s="91">
        <f t="shared" ca="1" si="32"/>
        <v>6</v>
      </c>
      <c r="D148" s="21"/>
      <c r="E148" s="220" t="str">
        <f t="shared" ca="1" si="33"/>
        <v>2.3.09e</v>
      </c>
      <c r="F148" s="98" t="str">
        <f t="shared" ca="1" si="34"/>
        <v>Effectiveness of the strategy (eg partial containment, full containment)?</v>
      </c>
      <c r="G148" s="149" t="str">
        <f t="shared" ca="1" si="39"/>
        <v/>
      </c>
      <c r="H148" s="149" t="str">
        <f t="shared" ca="1" si="40"/>
        <v/>
      </c>
      <c r="I148" s="220" t="str">
        <f t="shared" ca="1" si="41"/>
        <v/>
      </c>
      <c r="J148" s="91"/>
      <c r="K148" s="91"/>
      <c r="L148" s="91"/>
      <c r="M148" s="91"/>
      <c r="N148" s="91"/>
      <c r="O148" s="91"/>
      <c r="P148" s="91"/>
      <c r="Q148" s="91"/>
      <c r="R148" s="91"/>
      <c r="S148" s="91"/>
      <c r="T148" s="126"/>
      <c r="U148" s="183" t="str">
        <f t="shared" ca="1" si="35"/>
        <v>2.3</v>
      </c>
      <c r="V148" s="183">
        <f t="shared" ca="1" si="36"/>
        <v>5</v>
      </c>
      <c r="W148" s="183">
        <f t="shared" ca="1" si="37"/>
        <v>1</v>
      </c>
      <c r="X148" s="183">
        <f t="shared" ca="1" si="38"/>
        <v>15</v>
      </c>
      <c r="Y148" s="126"/>
      <c r="Z148" s="126"/>
    </row>
    <row r="149" spans="1:26" s="124" customFormat="1" ht="45" x14ac:dyDescent="0.25">
      <c r="A149" s="89">
        <v>403</v>
      </c>
      <c r="B149" s="90" t="str">
        <f t="shared" ca="1" si="31"/>
        <v>2.3.09f</v>
      </c>
      <c r="C149" s="91">
        <f t="shared" ca="1" si="32"/>
        <v>6</v>
      </c>
      <c r="D149" s="21"/>
      <c r="E149" s="220" t="str">
        <f t="shared" ca="1" si="33"/>
        <v>2.3.09f</v>
      </c>
      <c r="F149" s="98" t="str">
        <f t="shared" ca="1" si="34"/>
        <v>Duration of the solution (eg emergency workaround to be removed in four hours, temporary workaround to be removed in two weeks, permanent solution)?</v>
      </c>
      <c r="G149" s="149" t="str">
        <f t="shared" ca="1" si="39"/>
        <v/>
      </c>
      <c r="H149" s="149" t="str">
        <f t="shared" ca="1" si="40"/>
        <v/>
      </c>
      <c r="I149" s="220" t="str">
        <f t="shared" ca="1" si="41"/>
        <v/>
      </c>
      <c r="J149" s="91"/>
      <c r="K149" s="91"/>
      <c r="L149" s="91"/>
      <c r="M149" s="91"/>
      <c r="N149" s="91"/>
      <c r="O149" s="91"/>
      <c r="P149" s="91"/>
      <c r="Q149" s="91"/>
      <c r="R149" s="91"/>
      <c r="S149" s="91"/>
      <c r="T149" s="126"/>
      <c r="U149" s="183" t="str">
        <f t="shared" ca="1" si="35"/>
        <v>2.3</v>
      </c>
      <c r="V149" s="183">
        <f t="shared" ca="1" si="36"/>
        <v>5</v>
      </c>
      <c r="W149" s="183">
        <f t="shared" ca="1" si="37"/>
        <v>1</v>
      </c>
      <c r="X149" s="183">
        <f t="shared" ca="1" si="38"/>
        <v>15</v>
      </c>
      <c r="Y149" s="126"/>
      <c r="Z149" s="126"/>
    </row>
    <row r="150" spans="1:26" s="124" customFormat="1" ht="30" customHeight="1" x14ac:dyDescent="0.25">
      <c r="A150" s="89">
        <v>404</v>
      </c>
      <c r="B150" s="90" t="str">
        <f t="shared" ca="1" si="31"/>
        <v>2.3.10</v>
      </c>
      <c r="C150" s="91">
        <f t="shared" ca="1" si="32"/>
        <v>4</v>
      </c>
      <c r="D150" s="21"/>
      <c r="E150" s="220" t="str">
        <f t="shared" ca="1" si="33"/>
        <v>2.3.10</v>
      </c>
      <c r="F150" s="93" t="str">
        <f t="shared" ca="1" si="34"/>
        <v>Does your approach to containing cyber security incidents include:</v>
      </c>
      <c r="G150" s="149"/>
      <c r="H150" s="149"/>
      <c r="I150" s="220"/>
      <c r="J150" s="91"/>
      <c r="K150" s="91"/>
      <c r="L150" s="91"/>
      <c r="M150" s="91"/>
      <c r="N150" s="91"/>
      <c r="O150" s="91"/>
      <c r="P150" s="91"/>
      <c r="Q150" s="91"/>
      <c r="R150" s="91"/>
      <c r="S150" s="91"/>
      <c r="T150" s="126"/>
      <c r="U150" s="183" t="str">
        <f t="shared" ca="1" si="35"/>
        <v/>
      </c>
      <c r="V150" s="183" t="str">
        <f t="shared" ca="1" si="36"/>
        <v>N/A</v>
      </c>
      <c r="W150" s="183">
        <f t="shared" ca="1" si="37"/>
        <v>1</v>
      </c>
      <c r="X150" s="183" t="e">
        <f t="shared" ca="1" si="38"/>
        <v>#VALUE!</v>
      </c>
      <c r="Y150" s="126"/>
      <c r="Z150" s="126"/>
    </row>
    <row r="151" spans="1:26" s="124" customFormat="1" ht="30" x14ac:dyDescent="0.25">
      <c r="A151" s="89">
        <v>405</v>
      </c>
      <c r="B151" s="90" t="str">
        <f t="shared" ca="1" si="31"/>
        <v>2.3.10a</v>
      </c>
      <c r="C151" s="91">
        <f t="shared" ca="1" si="32"/>
        <v>6</v>
      </c>
      <c r="D151" s="21"/>
      <c r="E151" s="220" t="str">
        <f t="shared" ca="1" si="33"/>
        <v>2.3.10a</v>
      </c>
      <c r="F151" s="98" t="str">
        <f t="shared" ca="1" si="34"/>
        <v>Identifying immediate actions to be performed (eg based on high risk assets, time dependant issues, business / commercial decisions)?</v>
      </c>
      <c r="G151" s="149" t="str">
        <f t="shared" ref="G151:G156" ca="1" si="42">VLOOKUP(E151,Assessment_2_Reference_1,24,FALSE)</f>
        <v/>
      </c>
      <c r="H151" s="149" t="str">
        <f t="shared" ref="H151:H156" ca="1" si="43">VLOOKUP(E151,Assessment_2_Reference_1,5,FALSE)</f>
        <v/>
      </c>
      <c r="I151" s="220" t="str">
        <f t="shared" ref="I151:I156" ca="1" si="44">IF(VLOOKUP(E151,Assessment_2_Reference_1,6,FALSE)=0,"",VLOOKUP(E151,Assessment_2_Reference_1,6,FALSE))</f>
        <v/>
      </c>
      <c r="J151" s="91"/>
      <c r="K151" s="91"/>
      <c r="L151" s="91"/>
      <c r="M151" s="91"/>
      <c r="N151" s="91"/>
      <c r="O151" s="91"/>
      <c r="P151" s="91"/>
      <c r="Q151" s="91"/>
      <c r="R151" s="91"/>
      <c r="S151" s="91"/>
      <c r="T151" s="126"/>
      <c r="U151" s="183" t="str">
        <f t="shared" ca="1" si="35"/>
        <v>2.3</v>
      </c>
      <c r="V151" s="183">
        <f t="shared" ca="1" si="36"/>
        <v>4</v>
      </c>
      <c r="W151" s="183">
        <f t="shared" ca="1" si="37"/>
        <v>1</v>
      </c>
      <c r="X151" s="183">
        <f t="shared" ca="1" si="38"/>
        <v>12</v>
      </c>
      <c r="Y151" s="126"/>
      <c r="Z151" s="126"/>
    </row>
    <row r="152" spans="1:26" s="124" customFormat="1" ht="30" x14ac:dyDescent="0.25">
      <c r="A152" s="89">
        <v>406</v>
      </c>
      <c r="B152" s="90" t="str">
        <f t="shared" ca="1" si="31"/>
        <v>2.3.10b</v>
      </c>
      <c r="C152" s="91">
        <f t="shared" ca="1" si="32"/>
        <v>6</v>
      </c>
      <c r="D152" s="21"/>
      <c r="E152" s="220" t="str">
        <f t="shared" ca="1" si="33"/>
        <v>2.3.10b</v>
      </c>
      <c r="F152" s="98" t="str">
        <f t="shared" ca="1" si="34"/>
        <v>Ensuring that actions can be performed safely (eg by avoiding actions that can hamper response strategies, such as ‘seize and replace’)?</v>
      </c>
      <c r="G152" s="149" t="str">
        <f t="shared" ca="1" si="42"/>
        <v/>
      </c>
      <c r="H152" s="149" t="str">
        <f t="shared" ca="1" si="43"/>
        <v/>
      </c>
      <c r="I152" s="220" t="str">
        <f t="shared" ca="1" si="44"/>
        <v/>
      </c>
      <c r="J152" s="91"/>
      <c r="K152" s="91"/>
      <c r="L152" s="91"/>
      <c r="M152" s="91"/>
      <c r="N152" s="91"/>
      <c r="O152" s="91"/>
      <c r="P152" s="91"/>
      <c r="Q152" s="91"/>
      <c r="R152" s="91"/>
      <c r="S152" s="91"/>
      <c r="T152" s="126"/>
      <c r="U152" s="183" t="str">
        <f t="shared" ca="1" si="35"/>
        <v>2.3</v>
      </c>
      <c r="V152" s="183">
        <f t="shared" ca="1" si="36"/>
        <v>4</v>
      </c>
      <c r="W152" s="183">
        <f t="shared" ca="1" si="37"/>
        <v>1</v>
      </c>
      <c r="X152" s="183">
        <f t="shared" ca="1" si="38"/>
        <v>12</v>
      </c>
      <c r="Y152" s="126"/>
      <c r="Z152" s="126"/>
    </row>
    <row r="153" spans="1:26" s="124" customFormat="1" ht="30" customHeight="1" x14ac:dyDescent="0.25">
      <c r="A153" s="89">
        <v>407</v>
      </c>
      <c r="B153" s="90" t="str">
        <f t="shared" ca="1" si="31"/>
        <v>2.3.10c</v>
      </c>
      <c r="C153" s="91">
        <f t="shared" ca="1" si="32"/>
        <v>6</v>
      </c>
      <c r="D153" s="21"/>
      <c r="E153" s="220" t="str">
        <f t="shared" ca="1" si="33"/>
        <v>2.3.10c</v>
      </c>
      <c r="F153" s="98" t="str">
        <f t="shared" ca="1" si="34"/>
        <v>Minimising the risk that an attacker will respond/escalate?</v>
      </c>
      <c r="G153" s="149" t="str">
        <f t="shared" ca="1" si="42"/>
        <v/>
      </c>
      <c r="H153" s="149" t="str">
        <f t="shared" ca="1" si="43"/>
        <v/>
      </c>
      <c r="I153" s="220" t="str">
        <f t="shared" ca="1" si="44"/>
        <v/>
      </c>
      <c r="J153" s="91"/>
      <c r="K153" s="91"/>
      <c r="L153" s="91"/>
      <c r="M153" s="91"/>
      <c r="N153" s="91"/>
      <c r="O153" s="91"/>
      <c r="P153" s="91"/>
      <c r="Q153" s="91"/>
      <c r="R153" s="91"/>
      <c r="S153" s="91"/>
      <c r="T153" s="126"/>
      <c r="U153" s="183" t="str">
        <f t="shared" ca="1" si="35"/>
        <v>2.3</v>
      </c>
      <c r="V153" s="183">
        <f t="shared" ca="1" si="36"/>
        <v>4</v>
      </c>
      <c r="W153" s="183">
        <f t="shared" ca="1" si="37"/>
        <v>1</v>
      </c>
      <c r="X153" s="183">
        <f t="shared" ca="1" si="38"/>
        <v>12</v>
      </c>
      <c r="Y153" s="126"/>
      <c r="Z153" s="126"/>
    </row>
    <row r="154" spans="1:26" s="124" customFormat="1" ht="30" x14ac:dyDescent="0.25">
      <c r="A154" s="89">
        <v>408</v>
      </c>
      <c r="B154" s="90" t="str">
        <f t="shared" ca="1" si="31"/>
        <v>2.3.10d</v>
      </c>
      <c r="C154" s="91">
        <f t="shared" ca="1" si="32"/>
        <v>6</v>
      </c>
      <c r="D154" s="21"/>
      <c r="E154" s="220" t="str">
        <f t="shared" ca="1" si="33"/>
        <v>2.3.10d</v>
      </c>
      <c r="F154" s="98" t="str">
        <f t="shared" ca="1" si="34"/>
        <v>Determining whether findings identified during the investigation are critical?</v>
      </c>
      <c r="G154" s="149" t="str">
        <f t="shared" ca="1" si="42"/>
        <v/>
      </c>
      <c r="H154" s="149" t="str">
        <f t="shared" ca="1" si="43"/>
        <v/>
      </c>
      <c r="I154" s="220" t="str">
        <f t="shared" ca="1" si="44"/>
        <v/>
      </c>
      <c r="J154" s="91"/>
      <c r="K154" s="91"/>
      <c r="L154" s="91"/>
      <c r="M154" s="91"/>
      <c r="N154" s="91"/>
      <c r="O154" s="91"/>
      <c r="P154" s="91"/>
      <c r="Q154" s="91"/>
      <c r="R154" s="91"/>
      <c r="S154" s="91"/>
      <c r="T154" s="126"/>
      <c r="U154" s="183" t="str">
        <f t="shared" ca="1" si="35"/>
        <v>2.3</v>
      </c>
      <c r="V154" s="183">
        <f t="shared" ca="1" si="36"/>
        <v>4</v>
      </c>
      <c r="W154" s="183">
        <f t="shared" ca="1" si="37"/>
        <v>1</v>
      </c>
      <c r="X154" s="183">
        <f t="shared" ca="1" si="38"/>
        <v>12</v>
      </c>
      <c r="Y154" s="126"/>
      <c r="Z154" s="126"/>
    </row>
    <row r="155" spans="1:26" s="124" customFormat="1" ht="30" customHeight="1" x14ac:dyDescent="0.25">
      <c r="A155" s="89">
        <v>409</v>
      </c>
      <c r="B155" s="90" t="str">
        <f t="shared" ca="1" si="31"/>
        <v>2.3.10e</v>
      </c>
      <c r="C155" s="91">
        <f t="shared" ca="1" si="32"/>
        <v>6</v>
      </c>
      <c r="D155" s="21"/>
      <c r="E155" s="220" t="str">
        <f t="shared" ca="1" si="33"/>
        <v>2.3.10e</v>
      </c>
      <c r="F155" s="98" t="str">
        <f t="shared" ca="1" si="34"/>
        <v>Reacting to critical findings during the investigation?</v>
      </c>
      <c r="G155" s="149" t="str">
        <f t="shared" ca="1" si="42"/>
        <v/>
      </c>
      <c r="H155" s="149" t="str">
        <f t="shared" ca="1" si="43"/>
        <v/>
      </c>
      <c r="I155" s="220" t="str">
        <f t="shared" ca="1" si="44"/>
        <v/>
      </c>
      <c r="J155" s="91"/>
      <c r="K155" s="91"/>
      <c r="L155" s="91"/>
      <c r="M155" s="91"/>
      <c r="N155" s="91"/>
      <c r="O155" s="91"/>
      <c r="P155" s="91"/>
      <c r="Q155" s="91"/>
      <c r="R155" s="91"/>
      <c r="S155" s="91"/>
      <c r="T155" s="126"/>
      <c r="U155" s="183" t="str">
        <f t="shared" ca="1" si="35"/>
        <v>2.3</v>
      </c>
      <c r="V155" s="183">
        <f t="shared" ca="1" si="36"/>
        <v>5</v>
      </c>
      <c r="W155" s="183">
        <f t="shared" ca="1" si="37"/>
        <v>1</v>
      </c>
      <c r="X155" s="183">
        <f t="shared" ca="1" si="38"/>
        <v>15</v>
      </c>
      <c r="Y155" s="126"/>
      <c r="Z155" s="126"/>
    </row>
    <row r="156" spans="1:26" s="124" customFormat="1" ht="45" x14ac:dyDescent="0.25">
      <c r="A156" s="89">
        <v>410</v>
      </c>
      <c r="B156" s="90" t="str">
        <f t="shared" ca="1" si="31"/>
        <v>2.3.10f</v>
      </c>
      <c r="C156" s="91">
        <f t="shared" ca="1" si="32"/>
        <v>6</v>
      </c>
      <c r="D156" s="21"/>
      <c r="E156" s="220" t="str">
        <f t="shared" ca="1" si="33"/>
        <v>2.3.10f</v>
      </c>
      <c r="F156" s="98" t="str">
        <f t="shared" ca="1" si="34"/>
        <v>Duration of the solution (eg emergency workaround to be removed in four hours, temporary workaround to be removed in two weeks, permanent solution)?</v>
      </c>
      <c r="G156" s="149" t="str">
        <f t="shared" ca="1" si="42"/>
        <v/>
      </c>
      <c r="H156" s="149" t="str">
        <f t="shared" ca="1" si="43"/>
        <v/>
      </c>
      <c r="I156" s="220" t="str">
        <f t="shared" ca="1" si="44"/>
        <v/>
      </c>
      <c r="J156" s="91"/>
      <c r="K156" s="91"/>
      <c r="L156" s="91"/>
      <c r="M156" s="91"/>
      <c r="N156" s="91"/>
      <c r="O156" s="91"/>
      <c r="P156" s="91"/>
      <c r="Q156" s="91"/>
      <c r="R156" s="91"/>
      <c r="S156" s="91"/>
      <c r="T156" s="126"/>
      <c r="U156" s="183" t="str">
        <f t="shared" ca="1" si="35"/>
        <v>2.3</v>
      </c>
      <c r="V156" s="183">
        <f t="shared" ca="1" si="36"/>
        <v>5</v>
      </c>
      <c r="W156" s="183">
        <f t="shared" ca="1" si="37"/>
        <v>1</v>
      </c>
      <c r="X156" s="183">
        <f t="shared" ca="1" si="38"/>
        <v>15</v>
      </c>
      <c r="Y156" s="126"/>
      <c r="Z156" s="126"/>
    </row>
    <row r="157" spans="1:26" s="124" customFormat="1" ht="30" x14ac:dyDescent="0.25">
      <c r="A157" s="89">
        <v>411</v>
      </c>
      <c r="B157" s="90" t="str">
        <f t="shared" ca="1" si="31"/>
        <v>2.3.11</v>
      </c>
      <c r="C157" s="91">
        <f t="shared" ca="1" si="32"/>
        <v>4</v>
      </c>
      <c r="D157" s="21"/>
      <c r="E157" s="220" t="str">
        <f t="shared" ca="1" si="33"/>
        <v>2.3.11</v>
      </c>
      <c r="F157" s="93" t="str">
        <f t="shared" ca="1" si="34"/>
        <v>Does your approach to containing cyber security incidents include analysing:</v>
      </c>
      <c r="G157" s="149"/>
      <c r="H157" s="149"/>
      <c r="I157" s="220"/>
      <c r="J157" s="91"/>
      <c r="K157" s="91"/>
      <c r="L157" s="91"/>
      <c r="M157" s="91"/>
      <c r="N157" s="91"/>
      <c r="O157" s="91"/>
      <c r="P157" s="91"/>
      <c r="Q157" s="91"/>
      <c r="R157" s="91"/>
      <c r="S157" s="91"/>
      <c r="T157" s="126"/>
      <c r="U157" s="183" t="str">
        <f t="shared" ca="1" si="35"/>
        <v/>
      </c>
      <c r="V157" s="183" t="str">
        <f t="shared" ca="1" si="36"/>
        <v>N/A</v>
      </c>
      <c r="W157" s="183">
        <f t="shared" ca="1" si="37"/>
        <v>1</v>
      </c>
      <c r="X157" s="183" t="e">
        <f t="shared" ca="1" si="38"/>
        <v>#VALUE!</v>
      </c>
      <c r="Y157" s="126"/>
      <c r="Z157" s="126"/>
    </row>
    <row r="158" spans="1:26" s="124" customFormat="1" ht="45" x14ac:dyDescent="0.25">
      <c r="A158" s="89">
        <v>412</v>
      </c>
      <c r="B158" s="90" t="str">
        <f t="shared" ca="1" si="31"/>
        <v>2.3.11a</v>
      </c>
      <c r="C158" s="91">
        <f t="shared" ca="1" si="32"/>
        <v>6</v>
      </c>
      <c r="D158" s="21"/>
      <c r="E158" s="220" t="str">
        <f t="shared" ca="1" si="33"/>
        <v>2.3.11a</v>
      </c>
      <c r="F158" s="98" t="str">
        <f t="shared" ca="1" si="34"/>
        <v>Events in relation to the ‘attacker kill chain’ (ie reconnaissance, weaponize, deliver, exploit, install, command &amp; control and act on objectives)?</v>
      </c>
      <c r="G158" s="149" t="str">
        <f ca="1">VLOOKUP(E158,Assessment_2_Reference_1,24,FALSE)</f>
        <v/>
      </c>
      <c r="H158" s="149" t="str">
        <f ca="1">VLOOKUP(E158,Assessment_2_Reference_1,5,FALSE)</f>
        <v/>
      </c>
      <c r="I158" s="220" t="str">
        <f ca="1">IF(VLOOKUP(E158,Assessment_2_Reference_1,6,FALSE)=0,"",VLOOKUP(E158,Assessment_2_Reference_1,6,FALSE))</f>
        <v/>
      </c>
      <c r="J158" s="91"/>
      <c r="K158" s="91"/>
      <c r="L158" s="91"/>
      <c r="M158" s="91"/>
      <c r="N158" s="91"/>
      <c r="O158" s="91"/>
      <c r="P158" s="91"/>
      <c r="Q158" s="91"/>
      <c r="R158" s="91"/>
      <c r="S158" s="91"/>
      <c r="T158" s="126"/>
      <c r="U158" s="183" t="str">
        <f t="shared" ca="1" si="35"/>
        <v>2.3</v>
      </c>
      <c r="V158" s="183">
        <f t="shared" ca="1" si="36"/>
        <v>5</v>
      </c>
      <c r="W158" s="183">
        <f t="shared" ca="1" si="37"/>
        <v>1</v>
      </c>
      <c r="X158" s="183">
        <f t="shared" ca="1" si="38"/>
        <v>15</v>
      </c>
      <c r="Y158" s="126"/>
      <c r="Z158" s="126"/>
    </row>
    <row r="159" spans="1:26" s="124" customFormat="1" ht="30" customHeight="1" x14ac:dyDescent="0.25">
      <c r="A159" s="89">
        <v>413</v>
      </c>
      <c r="B159" s="90" t="str">
        <f t="shared" ca="1" si="31"/>
        <v>2.3.11b</v>
      </c>
      <c r="C159" s="91">
        <f t="shared" ca="1" si="32"/>
        <v>6</v>
      </c>
      <c r="D159" s="21"/>
      <c r="E159" s="220" t="str">
        <f t="shared" ca="1" si="33"/>
        <v>2.3.11b</v>
      </c>
      <c r="F159" s="98" t="str">
        <f t="shared" ca="1" si="34"/>
        <v>Both the attacker and defender aspects of an attack?</v>
      </c>
      <c r="G159" s="149" t="str">
        <f ca="1">VLOOKUP(E159,Assessment_2_Reference_1,24,FALSE)</f>
        <v/>
      </c>
      <c r="H159" s="149" t="str">
        <f ca="1">VLOOKUP(E159,Assessment_2_Reference_1,5,FALSE)</f>
        <v/>
      </c>
      <c r="I159" s="220" t="str">
        <f ca="1">IF(VLOOKUP(E159,Assessment_2_Reference_1,6,FALSE)=0,"",VLOOKUP(E159,Assessment_2_Reference_1,6,FALSE))</f>
        <v/>
      </c>
      <c r="J159" s="91"/>
      <c r="K159" s="91"/>
      <c r="L159" s="91"/>
      <c r="M159" s="91"/>
      <c r="N159" s="91"/>
      <c r="O159" s="91"/>
      <c r="P159" s="91"/>
      <c r="Q159" s="91"/>
      <c r="R159" s="91"/>
      <c r="S159" s="91"/>
      <c r="T159" s="126"/>
      <c r="U159" s="183" t="str">
        <f t="shared" ca="1" si="35"/>
        <v>2.3</v>
      </c>
      <c r="V159" s="183">
        <f t="shared" ca="1" si="36"/>
        <v>5</v>
      </c>
      <c r="W159" s="183">
        <f t="shared" ca="1" si="37"/>
        <v>1</v>
      </c>
      <c r="X159" s="183">
        <f t="shared" ca="1" si="38"/>
        <v>15</v>
      </c>
      <c r="Y159" s="126"/>
      <c r="Z159" s="126"/>
    </row>
    <row r="160" spans="1:26" s="124" customFormat="1" ht="18.75" customHeight="1" x14ac:dyDescent="0.25">
      <c r="A160" s="89">
        <v>414</v>
      </c>
      <c r="B160" s="90" t="str">
        <f t="shared" ca="1" si="31"/>
        <v/>
      </c>
      <c r="C160" s="91">
        <f t="shared" ca="1" si="32"/>
        <v>3</v>
      </c>
      <c r="D160" s="21"/>
      <c r="E160" s="219" t="str">
        <f t="shared" ca="1" si="33"/>
        <v/>
      </c>
      <c r="F160" s="109" t="str">
        <f t="shared" ca="1" si="34"/>
        <v>Eradication</v>
      </c>
      <c r="G160" s="247"/>
      <c r="H160" s="247"/>
      <c r="I160" s="107"/>
      <c r="J160" s="91"/>
      <c r="K160" s="91"/>
      <c r="L160" s="91"/>
      <c r="M160" s="91"/>
      <c r="N160" s="91"/>
      <c r="O160" s="91"/>
      <c r="P160" s="91"/>
      <c r="Q160" s="91"/>
      <c r="R160" s="91"/>
      <c r="S160" s="91"/>
      <c r="T160" s="126"/>
      <c r="U160" s="183" t="str">
        <f t="shared" ca="1" si="35"/>
        <v/>
      </c>
      <c r="V160" s="183" t="str">
        <f t="shared" ca="1" si="36"/>
        <v/>
      </c>
      <c r="W160" s="183">
        <f t="shared" ca="1" si="37"/>
        <v>1</v>
      </c>
      <c r="X160" s="183" t="e">
        <f t="shared" ca="1" si="38"/>
        <v>#VALUE!</v>
      </c>
      <c r="Y160" s="126"/>
      <c r="Z160" s="126"/>
    </row>
    <row r="161" spans="1:26" s="124" customFormat="1" ht="30" x14ac:dyDescent="0.25">
      <c r="A161" s="89">
        <v>415</v>
      </c>
      <c r="B161" s="90" t="str">
        <f t="shared" ca="1" si="31"/>
        <v>2.3.12</v>
      </c>
      <c r="C161" s="91">
        <f t="shared" ca="1" si="32"/>
        <v>5</v>
      </c>
      <c r="D161" s="21"/>
      <c r="E161" s="220" t="str">
        <f t="shared" ca="1" si="33"/>
        <v>2.3.12</v>
      </c>
      <c r="F161" s="93" t="str">
        <f t="shared" ca="1" si="34"/>
        <v>Do you take steps to eliminate the cause of the cyber security incident (eradication)?</v>
      </c>
      <c r="G161" s="149" t="str">
        <f ca="1">VLOOKUP(E161,Assessment_2_Reference_1,24,FALSE)</f>
        <v/>
      </c>
      <c r="H161" s="149" t="str">
        <f ca="1">VLOOKUP(E161,Assessment_2_Reference_1,5,FALSE)</f>
        <v/>
      </c>
      <c r="I161" s="220" t="str">
        <f ca="1">IF(VLOOKUP(E161,Assessment_2_Reference_1,6,FALSE)=0,"",VLOOKUP(E161,Assessment_2_Reference_1,6,FALSE))</f>
        <v/>
      </c>
      <c r="J161" s="91"/>
      <c r="K161" s="91"/>
      <c r="L161" s="91"/>
      <c r="M161" s="91"/>
      <c r="N161" s="91"/>
      <c r="O161" s="91"/>
      <c r="P161" s="91"/>
      <c r="Q161" s="91"/>
      <c r="R161" s="91"/>
      <c r="S161" s="91"/>
      <c r="T161" s="126"/>
      <c r="U161" s="183" t="str">
        <f t="shared" ca="1" si="35"/>
        <v>2.3</v>
      </c>
      <c r="V161" s="183">
        <f t="shared" ca="1" si="36"/>
        <v>2</v>
      </c>
      <c r="W161" s="183">
        <f t="shared" ca="1" si="37"/>
        <v>1</v>
      </c>
      <c r="X161" s="183">
        <f t="shared" ca="1" si="38"/>
        <v>6</v>
      </c>
      <c r="Y161" s="126"/>
      <c r="Z161" s="126"/>
    </row>
    <row r="162" spans="1:26" s="124" customFormat="1" ht="30" customHeight="1" x14ac:dyDescent="0.25">
      <c r="A162" s="89">
        <v>416</v>
      </c>
      <c r="B162" s="90" t="str">
        <f t="shared" ca="1" si="31"/>
        <v>2.3.13</v>
      </c>
      <c r="C162" s="91">
        <f t="shared" ca="1" si="32"/>
        <v>4</v>
      </c>
      <c r="D162" s="21"/>
      <c r="E162" s="220" t="str">
        <f t="shared" ca="1" si="33"/>
        <v>2.3.13</v>
      </c>
      <c r="F162" s="93" t="str">
        <f t="shared" ca="1" si="34"/>
        <v>Does eradication include (where necessary):</v>
      </c>
      <c r="G162" s="149"/>
      <c r="H162" s="149"/>
      <c r="I162" s="220"/>
      <c r="J162" s="91"/>
      <c r="K162" s="91"/>
      <c r="L162" s="91"/>
      <c r="M162" s="91"/>
      <c r="N162" s="91"/>
      <c r="O162" s="91"/>
      <c r="P162" s="91"/>
      <c r="Q162" s="91"/>
      <c r="R162" s="91"/>
      <c r="S162" s="91"/>
      <c r="T162" s="126"/>
      <c r="U162" s="183" t="str">
        <f t="shared" ca="1" si="35"/>
        <v/>
      </c>
      <c r="V162" s="183" t="str">
        <f t="shared" ca="1" si="36"/>
        <v>N/A</v>
      </c>
      <c r="W162" s="183">
        <f t="shared" ca="1" si="37"/>
        <v>1</v>
      </c>
      <c r="X162" s="183" t="e">
        <f t="shared" ca="1" si="38"/>
        <v>#VALUE!</v>
      </c>
      <c r="Y162" s="126"/>
      <c r="Z162" s="126"/>
    </row>
    <row r="163" spans="1:26" s="124" customFormat="1" ht="30" customHeight="1" x14ac:dyDescent="0.25">
      <c r="A163" s="89">
        <v>417</v>
      </c>
      <c r="B163" s="90" t="str">
        <f t="shared" ca="1" si="31"/>
        <v>2.3.13a</v>
      </c>
      <c r="C163" s="91">
        <f t="shared" ca="1" si="32"/>
        <v>6</v>
      </c>
      <c r="D163" s="21"/>
      <c r="E163" s="220" t="str">
        <f t="shared" ca="1" si="33"/>
        <v>2.3.13a</v>
      </c>
      <c r="F163" s="98" t="str">
        <f t="shared" ca="1" si="34"/>
        <v>Removing the attack from the network?</v>
      </c>
      <c r="G163" s="149" t="str">
        <f ca="1">VLOOKUP(E163,Assessment_2_Reference_1,24,FALSE)</f>
        <v/>
      </c>
      <c r="H163" s="149" t="str">
        <f ca="1">VLOOKUP(E163,Assessment_2_Reference_1,5,FALSE)</f>
        <v/>
      </c>
      <c r="I163" s="220" t="str">
        <f ca="1">IF(VLOOKUP(E163,Assessment_2_Reference_1,6,FALSE)=0,"",VLOOKUP(E163,Assessment_2_Reference_1,6,FALSE))</f>
        <v/>
      </c>
      <c r="J163" s="91"/>
      <c r="K163" s="91"/>
      <c r="L163" s="91"/>
      <c r="M163" s="91"/>
      <c r="N163" s="91"/>
      <c r="O163" s="91"/>
      <c r="P163" s="91"/>
      <c r="Q163" s="91"/>
      <c r="R163" s="91"/>
      <c r="S163" s="91"/>
      <c r="T163" s="126"/>
      <c r="U163" s="183" t="str">
        <f t="shared" ca="1" si="35"/>
        <v>2.3</v>
      </c>
      <c r="V163" s="183">
        <f t="shared" ca="1" si="36"/>
        <v>3</v>
      </c>
      <c r="W163" s="183">
        <f t="shared" ca="1" si="37"/>
        <v>1</v>
      </c>
      <c r="X163" s="183">
        <f t="shared" ca="1" si="38"/>
        <v>9</v>
      </c>
      <c r="Y163" s="126"/>
      <c r="Z163" s="126"/>
    </row>
    <row r="164" spans="1:26" s="124" customFormat="1" ht="30" customHeight="1" x14ac:dyDescent="0.25">
      <c r="A164" s="89">
        <v>418</v>
      </c>
      <c r="B164" s="90" t="str">
        <f t="shared" ca="1" si="31"/>
        <v>2.3.13b</v>
      </c>
      <c r="C164" s="91">
        <f t="shared" ca="1" si="32"/>
        <v>6</v>
      </c>
      <c r="D164" s="21"/>
      <c r="E164" s="220" t="str">
        <f t="shared" ca="1" si="33"/>
        <v>2.3.13b</v>
      </c>
      <c r="F164" s="98" t="str">
        <f t="shared" ca="1" si="34"/>
        <v>Deleting malware?</v>
      </c>
      <c r="G164" s="149" t="str">
        <f ca="1">VLOOKUP(E164,Assessment_2_Reference_1,24,FALSE)</f>
        <v/>
      </c>
      <c r="H164" s="149" t="str">
        <f ca="1">VLOOKUP(E164,Assessment_2_Reference_1,5,FALSE)</f>
        <v/>
      </c>
      <c r="I164" s="220" t="str">
        <f ca="1">IF(VLOOKUP(E164,Assessment_2_Reference_1,6,FALSE)=0,"",VLOOKUP(E164,Assessment_2_Reference_1,6,FALSE))</f>
        <v/>
      </c>
      <c r="J164" s="91"/>
      <c r="K164" s="91"/>
      <c r="L164" s="91"/>
      <c r="M164" s="91"/>
      <c r="N164" s="91"/>
      <c r="O164" s="91"/>
      <c r="P164" s="91"/>
      <c r="Q164" s="91"/>
      <c r="R164" s="91"/>
      <c r="S164" s="91"/>
      <c r="T164" s="126"/>
      <c r="U164" s="183" t="str">
        <f t="shared" ca="1" si="35"/>
        <v>2.3</v>
      </c>
      <c r="V164" s="183">
        <f t="shared" ca="1" si="36"/>
        <v>3</v>
      </c>
      <c r="W164" s="183">
        <f t="shared" ca="1" si="37"/>
        <v>1</v>
      </c>
      <c r="X164" s="183">
        <f t="shared" ca="1" si="38"/>
        <v>9</v>
      </c>
      <c r="Y164" s="126"/>
      <c r="Z164" s="126"/>
    </row>
    <row r="165" spans="1:26" s="124" customFormat="1" ht="30" customHeight="1" x14ac:dyDescent="0.25">
      <c r="A165" s="89">
        <v>419</v>
      </c>
      <c r="B165" s="90" t="str">
        <f t="shared" ca="1" si="31"/>
        <v>2.3.13c</v>
      </c>
      <c r="C165" s="91">
        <f t="shared" ca="1" si="32"/>
        <v>6</v>
      </c>
      <c r="D165" s="21"/>
      <c r="E165" s="220" t="str">
        <f t="shared" ca="1" si="33"/>
        <v>2.3.13c</v>
      </c>
      <c r="F165" s="98" t="str">
        <f t="shared" ca="1" si="34"/>
        <v>Disabling breached user accounts?</v>
      </c>
      <c r="G165" s="149" t="str">
        <f ca="1">VLOOKUP(E165,Assessment_2_Reference_1,24,FALSE)</f>
        <v/>
      </c>
      <c r="H165" s="149" t="str">
        <f ca="1">VLOOKUP(E165,Assessment_2_Reference_1,5,FALSE)</f>
        <v/>
      </c>
      <c r="I165" s="220" t="str">
        <f ca="1">IF(VLOOKUP(E165,Assessment_2_Reference_1,6,FALSE)=0,"",VLOOKUP(E165,Assessment_2_Reference_1,6,FALSE))</f>
        <v/>
      </c>
      <c r="J165" s="91"/>
      <c r="K165" s="91"/>
      <c r="L165" s="91"/>
      <c r="M165" s="91"/>
      <c r="N165" s="91"/>
      <c r="O165" s="91"/>
      <c r="P165" s="91"/>
      <c r="Q165" s="91"/>
      <c r="R165" s="91"/>
      <c r="S165" s="91"/>
      <c r="T165" s="126"/>
      <c r="U165" s="183" t="str">
        <f t="shared" ca="1" si="35"/>
        <v>2.3</v>
      </c>
      <c r="V165" s="183">
        <f t="shared" ca="1" si="36"/>
        <v>3</v>
      </c>
      <c r="W165" s="183">
        <f t="shared" ca="1" si="37"/>
        <v>1</v>
      </c>
      <c r="X165" s="183">
        <f t="shared" ca="1" si="38"/>
        <v>9</v>
      </c>
      <c r="Y165" s="126"/>
      <c r="Z165" s="126"/>
    </row>
    <row r="166" spans="1:26" s="124" customFormat="1" ht="30" customHeight="1" x14ac:dyDescent="0.25">
      <c r="A166" s="89">
        <v>420</v>
      </c>
      <c r="B166" s="90" t="str">
        <f t="shared" ca="1" si="31"/>
        <v>2.3.13d</v>
      </c>
      <c r="C166" s="91">
        <f t="shared" ca="1" si="32"/>
        <v>6</v>
      </c>
      <c r="D166" s="21"/>
      <c r="E166" s="220" t="str">
        <f t="shared" ca="1" si="33"/>
        <v>2.3.13d</v>
      </c>
      <c r="F166" s="98" t="str">
        <f t="shared" ca="1" si="34"/>
        <v>Identifying vulnerabilities that were exploited?</v>
      </c>
      <c r="G166" s="149" t="str">
        <f ca="1">VLOOKUP(E166,Assessment_2_Reference_1,24,FALSE)</f>
        <v/>
      </c>
      <c r="H166" s="149" t="str">
        <f ca="1">VLOOKUP(E166,Assessment_2_Reference_1,5,FALSE)</f>
        <v/>
      </c>
      <c r="I166" s="220" t="str">
        <f ca="1">IF(VLOOKUP(E166,Assessment_2_Reference_1,6,FALSE)=0,"",VLOOKUP(E166,Assessment_2_Reference_1,6,FALSE))</f>
        <v/>
      </c>
      <c r="J166" s="91"/>
      <c r="K166" s="91"/>
      <c r="L166" s="91"/>
      <c r="M166" s="91"/>
      <c r="N166" s="91"/>
      <c r="O166" s="91"/>
      <c r="P166" s="91"/>
      <c r="Q166" s="91"/>
      <c r="R166" s="91"/>
      <c r="S166" s="91"/>
      <c r="T166" s="126"/>
      <c r="U166" s="183" t="str">
        <f t="shared" ca="1" si="35"/>
        <v>2.3</v>
      </c>
      <c r="V166" s="183">
        <f t="shared" ca="1" si="36"/>
        <v>3</v>
      </c>
      <c r="W166" s="183">
        <f t="shared" ca="1" si="37"/>
        <v>1</v>
      </c>
      <c r="X166" s="183">
        <f t="shared" ca="1" si="38"/>
        <v>9</v>
      </c>
      <c r="Y166" s="126"/>
      <c r="Z166" s="126"/>
    </row>
    <row r="167" spans="1:26" s="124" customFormat="1" ht="30" customHeight="1" x14ac:dyDescent="0.25">
      <c r="A167" s="89">
        <v>421</v>
      </c>
      <c r="B167" s="90" t="str">
        <f t="shared" ca="1" si="31"/>
        <v>2.3.13e</v>
      </c>
      <c r="C167" s="91">
        <f t="shared" ca="1" si="32"/>
        <v>6</v>
      </c>
      <c r="D167" s="21"/>
      <c r="E167" s="220" t="str">
        <f t="shared" ca="1" si="33"/>
        <v>2.3.13e</v>
      </c>
      <c r="F167" s="98" t="str">
        <f t="shared" ca="1" si="34"/>
        <v>Mitigating vulnerabilities that were exploited?</v>
      </c>
      <c r="G167" s="149" t="str">
        <f ca="1">VLOOKUP(E167,Assessment_2_Reference_1,24,FALSE)</f>
        <v/>
      </c>
      <c r="H167" s="149" t="str">
        <f ca="1">VLOOKUP(E167,Assessment_2_Reference_1,5,FALSE)</f>
        <v/>
      </c>
      <c r="I167" s="220" t="str">
        <f ca="1">IF(VLOOKUP(E167,Assessment_2_Reference_1,6,FALSE)=0,"",VLOOKUP(E167,Assessment_2_Reference_1,6,FALSE))</f>
        <v/>
      </c>
      <c r="J167" s="91"/>
      <c r="K167" s="91"/>
      <c r="L167" s="91"/>
      <c r="M167" s="91"/>
      <c r="N167" s="91"/>
      <c r="O167" s="91"/>
      <c r="P167" s="91"/>
      <c r="Q167" s="91"/>
      <c r="R167" s="91"/>
      <c r="S167" s="91"/>
      <c r="T167" s="126"/>
      <c r="U167" s="183" t="str">
        <f t="shared" ca="1" si="35"/>
        <v>2.3</v>
      </c>
      <c r="V167" s="183">
        <f t="shared" ca="1" si="36"/>
        <v>4</v>
      </c>
      <c r="W167" s="183">
        <f t="shared" ca="1" si="37"/>
        <v>1</v>
      </c>
      <c r="X167" s="183">
        <f t="shared" ca="1" si="38"/>
        <v>12</v>
      </c>
      <c r="Y167" s="126"/>
      <c r="Z167" s="126"/>
    </row>
    <row r="168" spans="1:26" s="124" customFormat="1" ht="30" customHeight="1" x14ac:dyDescent="0.25">
      <c r="A168" s="89">
        <v>422</v>
      </c>
      <c r="B168" s="90" t="str">
        <f t="shared" ca="1" si="31"/>
        <v>2.3.14</v>
      </c>
      <c r="C168" s="91">
        <f t="shared" ca="1" si="32"/>
        <v>4</v>
      </c>
      <c r="D168" s="21"/>
      <c r="E168" s="220" t="str">
        <f t="shared" ca="1" si="33"/>
        <v>2.3.14</v>
      </c>
      <c r="F168" s="93" t="str">
        <f t="shared" ca="1" si="34"/>
        <v>Does the eradication process include:</v>
      </c>
      <c r="G168" s="149"/>
      <c r="H168" s="149"/>
      <c r="I168" s="220"/>
      <c r="J168" s="91"/>
      <c r="K168" s="91"/>
      <c r="L168" s="91"/>
      <c r="M168" s="91"/>
      <c r="N168" s="91"/>
      <c r="O168" s="91"/>
      <c r="P168" s="91"/>
      <c r="Q168" s="91"/>
      <c r="R168" s="91"/>
      <c r="S168" s="91"/>
      <c r="T168" s="126"/>
      <c r="U168" s="183" t="str">
        <f t="shared" ca="1" si="35"/>
        <v/>
      </c>
      <c r="V168" s="183" t="str">
        <f t="shared" ca="1" si="36"/>
        <v>N/A</v>
      </c>
      <c r="W168" s="183">
        <f t="shared" ca="1" si="37"/>
        <v>1</v>
      </c>
      <c r="X168" s="183" t="e">
        <f t="shared" ca="1" si="38"/>
        <v>#VALUE!</v>
      </c>
      <c r="Y168" s="126"/>
      <c r="Z168" s="126"/>
    </row>
    <row r="169" spans="1:26" s="124" customFormat="1" ht="30" x14ac:dyDescent="0.25">
      <c r="A169" s="89">
        <v>423</v>
      </c>
      <c r="B169" s="90" t="str">
        <f t="shared" ca="1" si="31"/>
        <v>2.3.14a</v>
      </c>
      <c r="C169" s="91">
        <f t="shared" ca="1" si="32"/>
        <v>6</v>
      </c>
      <c r="D169" s="21"/>
      <c r="E169" s="220" t="str">
        <f t="shared" ca="1" si="33"/>
        <v>2.3.14a</v>
      </c>
      <c r="F169" s="98" t="str">
        <f t="shared" ca="1" si="34"/>
        <v>Identifying all affected hosts within your organisation, so that they can be remediated?</v>
      </c>
      <c r="G169" s="149" t="str">
        <f t="shared" ref="G169:G176" ca="1" si="45">VLOOKUP(E169,Assessment_2_Reference_1,24,FALSE)</f>
        <v/>
      </c>
      <c r="H169" s="149" t="str">
        <f t="shared" ref="H169:H176" ca="1" si="46">VLOOKUP(E169,Assessment_2_Reference_1,5,FALSE)</f>
        <v/>
      </c>
      <c r="I169" s="220" t="str">
        <f t="shared" ref="I169:I176" ca="1" si="47">IF(VLOOKUP(E169,Assessment_2_Reference_1,6,FALSE)=0,"",VLOOKUP(E169,Assessment_2_Reference_1,6,FALSE))</f>
        <v/>
      </c>
      <c r="J169" s="91"/>
      <c r="K169" s="91"/>
      <c r="L169" s="91"/>
      <c r="M169" s="91"/>
      <c r="N169" s="91"/>
      <c r="O169" s="91"/>
      <c r="P169" s="91"/>
      <c r="Q169" s="91"/>
      <c r="R169" s="91"/>
      <c r="S169" s="91"/>
      <c r="T169" s="126"/>
      <c r="U169" s="183" t="str">
        <f t="shared" ca="1" si="35"/>
        <v>2.3</v>
      </c>
      <c r="V169" s="183">
        <f t="shared" ca="1" si="36"/>
        <v>3</v>
      </c>
      <c r="W169" s="183">
        <f t="shared" ca="1" si="37"/>
        <v>1</v>
      </c>
      <c r="X169" s="183">
        <f t="shared" ca="1" si="38"/>
        <v>9</v>
      </c>
      <c r="Y169" s="126"/>
      <c r="Z169" s="126"/>
    </row>
    <row r="170" spans="1:26" s="124" customFormat="1" ht="30" x14ac:dyDescent="0.25">
      <c r="A170" s="89">
        <v>424</v>
      </c>
      <c r="B170" s="90" t="str">
        <f t="shared" ca="1" si="31"/>
        <v>2.3.14b</v>
      </c>
      <c r="C170" s="91">
        <f t="shared" ca="1" si="32"/>
        <v>6</v>
      </c>
      <c r="D170" s="21"/>
      <c r="E170" s="220" t="str">
        <f t="shared" ca="1" si="33"/>
        <v>2.3.14b</v>
      </c>
      <c r="F170" s="98" t="str">
        <f t="shared" ca="1" si="34"/>
        <v>Identifying all affected hosts beyond your organisation, so that they can be remediated?</v>
      </c>
      <c r="G170" s="149" t="str">
        <f t="shared" ca="1" si="45"/>
        <v/>
      </c>
      <c r="H170" s="149" t="str">
        <f t="shared" ca="1" si="46"/>
        <v/>
      </c>
      <c r="I170" s="220" t="str">
        <f t="shared" ca="1" si="47"/>
        <v/>
      </c>
      <c r="J170" s="91"/>
      <c r="K170" s="91"/>
      <c r="L170" s="91"/>
      <c r="M170" s="91"/>
      <c r="N170" s="91"/>
      <c r="O170" s="91"/>
      <c r="P170" s="91"/>
      <c r="Q170" s="91"/>
      <c r="R170" s="91"/>
      <c r="S170" s="91"/>
      <c r="T170" s="126"/>
      <c r="U170" s="183" t="str">
        <f t="shared" ca="1" si="35"/>
        <v>2.3</v>
      </c>
      <c r="V170" s="183">
        <f t="shared" ca="1" si="36"/>
        <v>5</v>
      </c>
      <c r="W170" s="183">
        <f t="shared" ca="1" si="37"/>
        <v>1</v>
      </c>
      <c r="X170" s="183">
        <f t="shared" ca="1" si="38"/>
        <v>15</v>
      </c>
      <c r="Y170" s="126"/>
      <c r="Z170" s="126"/>
    </row>
    <row r="171" spans="1:26" s="124" customFormat="1" ht="30" customHeight="1" x14ac:dyDescent="0.25">
      <c r="A171" s="89">
        <v>425</v>
      </c>
      <c r="B171" s="90" t="str">
        <f t="shared" ca="1" si="31"/>
        <v>2.3.14c</v>
      </c>
      <c r="C171" s="91">
        <f t="shared" ca="1" si="32"/>
        <v>6</v>
      </c>
      <c r="D171" s="21"/>
      <c r="E171" s="220" t="str">
        <f t="shared" ca="1" si="33"/>
        <v>2.3.14c</v>
      </c>
      <c r="F171" s="98" t="str">
        <f t="shared" ca="1" si="34"/>
        <v>Carrying out malware analysis?</v>
      </c>
      <c r="G171" s="149" t="str">
        <f t="shared" ca="1" si="45"/>
        <v/>
      </c>
      <c r="H171" s="149" t="str">
        <f t="shared" ca="1" si="46"/>
        <v/>
      </c>
      <c r="I171" s="220" t="str">
        <f t="shared" ca="1" si="47"/>
        <v/>
      </c>
      <c r="J171" s="91"/>
      <c r="K171" s="91"/>
      <c r="L171" s="91"/>
      <c r="M171" s="91"/>
      <c r="N171" s="91"/>
      <c r="O171" s="91"/>
      <c r="P171" s="91"/>
      <c r="Q171" s="91"/>
      <c r="R171" s="91"/>
      <c r="S171" s="91"/>
      <c r="T171" s="126"/>
      <c r="U171" s="183" t="str">
        <f t="shared" ca="1" si="35"/>
        <v>2.3</v>
      </c>
      <c r="V171" s="183">
        <f t="shared" ca="1" si="36"/>
        <v>5</v>
      </c>
      <c r="W171" s="183">
        <f t="shared" ca="1" si="37"/>
        <v>1</v>
      </c>
      <c r="X171" s="183">
        <f t="shared" ca="1" si="38"/>
        <v>15</v>
      </c>
      <c r="Y171" s="126"/>
      <c r="Z171" s="126"/>
    </row>
    <row r="172" spans="1:26" s="124" customFormat="1" ht="30" customHeight="1" x14ac:dyDescent="0.25">
      <c r="A172" s="89">
        <v>426</v>
      </c>
      <c r="B172" s="90" t="str">
        <f t="shared" ca="1" si="31"/>
        <v>2.3.14d</v>
      </c>
      <c r="C172" s="91">
        <f t="shared" ca="1" si="32"/>
        <v>6</v>
      </c>
      <c r="D172" s="21"/>
      <c r="E172" s="220" t="str">
        <f t="shared" ca="1" si="33"/>
        <v>2.3.14d</v>
      </c>
      <c r="F172" s="98" t="str">
        <f t="shared" ca="1" si="34"/>
        <v>Checking for any response from the attacker to your actions?</v>
      </c>
      <c r="G172" s="149" t="str">
        <f t="shared" ca="1" si="45"/>
        <v/>
      </c>
      <c r="H172" s="149" t="str">
        <f t="shared" ca="1" si="46"/>
        <v/>
      </c>
      <c r="I172" s="220" t="str">
        <f t="shared" ca="1" si="47"/>
        <v/>
      </c>
      <c r="J172" s="91"/>
      <c r="K172" s="91"/>
      <c r="L172" s="91"/>
      <c r="M172" s="91"/>
      <c r="N172" s="91"/>
      <c r="O172" s="91"/>
      <c r="P172" s="91"/>
      <c r="Q172" s="91"/>
      <c r="R172" s="91"/>
      <c r="S172" s="91"/>
      <c r="T172" s="126"/>
      <c r="U172" s="183" t="str">
        <f t="shared" ca="1" si="35"/>
        <v>2.3</v>
      </c>
      <c r="V172" s="183">
        <f t="shared" ca="1" si="36"/>
        <v>5</v>
      </c>
      <c r="W172" s="183">
        <f t="shared" ca="1" si="37"/>
        <v>1</v>
      </c>
      <c r="X172" s="183">
        <f t="shared" ca="1" si="38"/>
        <v>15</v>
      </c>
      <c r="Y172" s="126"/>
      <c r="Z172" s="126"/>
    </row>
    <row r="173" spans="1:26" s="124" customFormat="1" ht="30" x14ac:dyDescent="0.25">
      <c r="A173" s="89">
        <v>427</v>
      </c>
      <c r="B173" s="90" t="str">
        <f t="shared" ca="1" si="31"/>
        <v>2.3.14e</v>
      </c>
      <c r="C173" s="91">
        <f t="shared" ca="1" si="32"/>
        <v>6</v>
      </c>
      <c r="D173" s="21"/>
      <c r="E173" s="220" t="str">
        <f t="shared" ca="1" si="33"/>
        <v>2.3.14e</v>
      </c>
      <c r="F173" s="98" t="str">
        <f t="shared" ca="1" si="34"/>
        <v>Developing a response (preferably in advance) if the attacker uses a different method of attack?</v>
      </c>
      <c r="G173" s="149" t="str">
        <f t="shared" ca="1" si="45"/>
        <v/>
      </c>
      <c r="H173" s="149" t="str">
        <f t="shared" ca="1" si="46"/>
        <v/>
      </c>
      <c r="I173" s="220" t="str">
        <f t="shared" ca="1" si="47"/>
        <v/>
      </c>
      <c r="J173" s="91"/>
      <c r="K173" s="91"/>
      <c r="L173" s="91"/>
      <c r="M173" s="91"/>
      <c r="N173" s="91"/>
      <c r="O173" s="91"/>
      <c r="P173" s="91"/>
      <c r="Q173" s="91"/>
      <c r="R173" s="91"/>
      <c r="S173" s="91"/>
      <c r="T173" s="126"/>
      <c r="U173" s="183" t="str">
        <f t="shared" ca="1" si="35"/>
        <v>2.3</v>
      </c>
      <c r="V173" s="183">
        <f t="shared" ca="1" si="36"/>
        <v>5</v>
      </c>
      <c r="W173" s="183">
        <f t="shared" ca="1" si="37"/>
        <v>1</v>
      </c>
      <c r="X173" s="183">
        <f t="shared" ca="1" si="38"/>
        <v>15</v>
      </c>
      <c r="Y173" s="126"/>
      <c r="Z173" s="126"/>
    </row>
    <row r="174" spans="1:26" s="124" customFormat="1" ht="30" x14ac:dyDescent="0.25">
      <c r="A174" s="89">
        <v>428</v>
      </c>
      <c r="B174" s="90" t="str">
        <f t="shared" ca="1" si="31"/>
        <v>2.3.14f</v>
      </c>
      <c r="C174" s="91">
        <f t="shared" ca="1" si="32"/>
        <v>6</v>
      </c>
      <c r="D174" s="21"/>
      <c r="E174" s="220" t="str">
        <f t="shared" ca="1" si="33"/>
        <v>2.3.14f</v>
      </c>
      <c r="F174" s="98" t="str">
        <f t="shared" ca="1" si="34"/>
        <v>Allowing sufficient time to ensure that the network is secure and that there is no response from the attacker?</v>
      </c>
      <c r="G174" s="149" t="str">
        <f t="shared" ca="1" si="45"/>
        <v/>
      </c>
      <c r="H174" s="149" t="str">
        <f t="shared" ca="1" si="46"/>
        <v/>
      </c>
      <c r="I174" s="220" t="str">
        <f t="shared" ca="1" si="47"/>
        <v/>
      </c>
      <c r="J174" s="91"/>
      <c r="K174" s="91"/>
      <c r="L174" s="91"/>
      <c r="M174" s="91"/>
      <c r="N174" s="91"/>
      <c r="O174" s="91"/>
      <c r="P174" s="91"/>
      <c r="Q174" s="91"/>
      <c r="R174" s="91"/>
      <c r="S174" s="91"/>
      <c r="T174" s="126"/>
      <c r="U174" s="183" t="str">
        <f t="shared" ca="1" si="35"/>
        <v>2.3</v>
      </c>
      <c r="V174" s="183">
        <f t="shared" ca="1" si="36"/>
        <v>3</v>
      </c>
      <c r="W174" s="183">
        <f t="shared" ca="1" si="37"/>
        <v>1</v>
      </c>
      <c r="X174" s="183">
        <f t="shared" ca="1" si="38"/>
        <v>9</v>
      </c>
      <c r="Y174" s="126"/>
      <c r="Z174" s="126"/>
    </row>
    <row r="175" spans="1:26" s="124" customFormat="1" ht="30" customHeight="1" x14ac:dyDescent="0.25">
      <c r="A175" s="89">
        <v>429</v>
      </c>
      <c r="B175" s="90" t="str">
        <f t="shared" ca="1" si="31"/>
        <v>2.3.15</v>
      </c>
      <c r="C175" s="91">
        <f t="shared" ca="1" si="32"/>
        <v>5</v>
      </c>
      <c r="D175" s="21"/>
      <c r="E175" s="220" t="str">
        <f t="shared" ca="1" si="33"/>
        <v>2.3.15</v>
      </c>
      <c r="F175" s="93" t="str">
        <f t="shared" ca="1" si="34"/>
        <v>Do you produce an eradication plan?</v>
      </c>
      <c r="G175" s="149" t="str">
        <f t="shared" ca="1" si="45"/>
        <v/>
      </c>
      <c r="H175" s="149" t="str">
        <f t="shared" ca="1" si="46"/>
        <v/>
      </c>
      <c r="I175" s="220" t="str">
        <f t="shared" ca="1" si="47"/>
        <v/>
      </c>
      <c r="J175" s="91"/>
      <c r="K175" s="91"/>
      <c r="L175" s="91"/>
      <c r="M175" s="91"/>
      <c r="N175" s="91"/>
      <c r="O175" s="91"/>
      <c r="P175" s="91"/>
      <c r="Q175" s="91"/>
      <c r="R175" s="91"/>
      <c r="S175" s="91"/>
      <c r="T175" s="126"/>
      <c r="U175" s="183" t="str">
        <f t="shared" ca="1" si="35"/>
        <v>2.3</v>
      </c>
      <c r="V175" s="183">
        <f t="shared" ca="1" si="36"/>
        <v>3</v>
      </c>
      <c r="W175" s="183">
        <f t="shared" ca="1" si="37"/>
        <v>1</v>
      </c>
      <c r="X175" s="183">
        <f t="shared" ca="1" si="38"/>
        <v>9</v>
      </c>
      <c r="Y175" s="126"/>
      <c r="Z175" s="126"/>
    </row>
    <row r="176" spans="1:26" s="124" customFormat="1" ht="30" customHeight="1" x14ac:dyDescent="0.25">
      <c r="A176" s="89">
        <v>430</v>
      </c>
      <c r="B176" s="90" t="str">
        <f t="shared" ca="1" si="31"/>
        <v>2.3.16</v>
      </c>
      <c r="C176" s="91">
        <f t="shared" ca="1" si="32"/>
        <v>5</v>
      </c>
      <c r="D176" s="21"/>
      <c r="E176" s="220" t="str">
        <f t="shared" ca="1" si="33"/>
        <v>2.3.16</v>
      </c>
      <c r="F176" s="93" t="str">
        <f t="shared" ca="1" si="34"/>
        <v>Is the eradication plan executed with speed and precision?</v>
      </c>
      <c r="G176" s="149" t="str">
        <f t="shared" ca="1" si="45"/>
        <v/>
      </c>
      <c r="H176" s="149" t="str">
        <f t="shared" ca="1" si="46"/>
        <v/>
      </c>
      <c r="I176" s="220" t="str">
        <f t="shared" ca="1" si="47"/>
        <v/>
      </c>
      <c r="J176" s="91"/>
      <c r="K176" s="91"/>
      <c r="L176" s="91"/>
      <c r="M176" s="91"/>
      <c r="N176" s="91"/>
      <c r="O176" s="91"/>
      <c r="P176" s="91"/>
      <c r="Q176" s="91"/>
      <c r="R176" s="91"/>
      <c r="S176" s="91"/>
      <c r="T176" s="126"/>
      <c r="U176" s="183" t="str">
        <f t="shared" ca="1" si="35"/>
        <v>2.3</v>
      </c>
      <c r="V176" s="183">
        <f t="shared" ca="1" si="36"/>
        <v>4</v>
      </c>
      <c r="W176" s="183">
        <f t="shared" ca="1" si="37"/>
        <v>1</v>
      </c>
      <c r="X176" s="183">
        <f t="shared" ca="1" si="38"/>
        <v>12</v>
      </c>
      <c r="Y176" s="126"/>
      <c r="Z176" s="126"/>
    </row>
    <row r="177" spans="1:26" s="124" customFormat="1" ht="30" x14ac:dyDescent="0.25">
      <c r="A177" s="89">
        <v>431</v>
      </c>
      <c r="B177" s="90" t="str">
        <f t="shared" ca="1" si="31"/>
        <v>2.3.17</v>
      </c>
      <c r="C177" s="91">
        <f t="shared" ca="1" si="32"/>
        <v>4</v>
      </c>
      <c r="D177" s="21"/>
      <c r="E177" s="220" t="str">
        <f t="shared" ca="1" si="33"/>
        <v>2.3.17</v>
      </c>
      <c r="F177" s="93" t="str">
        <f t="shared" ca="1" si="34"/>
        <v>Does the eradication plan enable actions to be taken to prevent attackers:</v>
      </c>
      <c r="G177" s="149"/>
      <c r="H177" s="149"/>
      <c r="I177" s="220"/>
      <c r="J177" s="91"/>
      <c r="K177" s="91"/>
      <c r="L177" s="91"/>
      <c r="M177" s="91"/>
      <c r="N177" s="91"/>
      <c r="O177" s="91"/>
      <c r="P177" s="91"/>
      <c r="Q177" s="91"/>
      <c r="R177" s="91"/>
      <c r="S177" s="91"/>
      <c r="T177" s="126"/>
      <c r="U177" s="183" t="str">
        <f t="shared" ca="1" si="35"/>
        <v/>
      </c>
      <c r="V177" s="183" t="str">
        <f t="shared" ca="1" si="36"/>
        <v>N/A</v>
      </c>
      <c r="W177" s="183">
        <f t="shared" ca="1" si="37"/>
        <v>1</v>
      </c>
      <c r="X177" s="183" t="e">
        <f t="shared" ca="1" si="38"/>
        <v>#VALUE!</v>
      </c>
      <c r="Y177" s="126"/>
      <c r="Z177" s="126"/>
    </row>
    <row r="178" spans="1:26" s="124" customFormat="1" ht="30" customHeight="1" x14ac:dyDescent="0.25">
      <c r="A178" s="89">
        <v>432</v>
      </c>
      <c r="B178" s="90" t="str">
        <f t="shared" ca="1" si="31"/>
        <v>2.3.17a</v>
      </c>
      <c r="C178" s="91">
        <f t="shared" ca="1" si="32"/>
        <v>6</v>
      </c>
      <c r="D178" s="21"/>
      <c r="E178" s="220" t="str">
        <f t="shared" ca="1" si="33"/>
        <v>2.3.17a</v>
      </c>
      <c r="F178" s="98" t="str">
        <f t="shared" ca="1" si="34"/>
        <v>Sensing they have been discovered once eradication is underway?</v>
      </c>
      <c r="G178" s="149" t="str">
        <f ca="1">VLOOKUP(E178,Assessment_2_Reference_1,24,FALSE)</f>
        <v/>
      </c>
      <c r="H178" s="149" t="str">
        <f ca="1">VLOOKUP(E178,Assessment_2_Reference_1,5,FALSE)</f>
        <v/>
      </c>
      <c r="I178" s="220" t="str">
        <f ca="1">IF(VLOOKUP(E178,Assessment_2_Reference_1,6,FALSE)=0,"",VLOOKUP(E178,Assessment_2_Reference_1,6,FALSE))</f>
        <v/>
      </c>
      <c r="J178" s="91"/>
      <c r="K178" s="91"/>
      <c r="L178" s="91"/>
      <c r="M178" s="91"/>
      <c r="N178" s="91"/>
      <c r="O178" s="91"/>
      <c r="P178" s="91"/>
      <c r="Q178" s="91"/>
      <c r="R178" s="91"/>
      <c r="S178" s="91"/>
      <c r="T178" s="126"/>
      <c r="U178" s="183" t="str">
        <f t="shared" ca="1" si="35"/>
        <v>2.3</v>
      </c>
      <c r="V178" s="183">
        <f t="shared" ca="1" si="36"/>
        <v>5</v>
      </c>
      <c r="W178" s="183">
        <f t="shared" ca="1" si="37"/>
        <v>1</v>
      </c>
      <c r="X178" s="183">
        <f t="shared" ca="1" si="38"/>
        <v>15</v>
      </c>
      <c r="Y178" s="126"/>
      <c r="Z178" s="126"/>
    </row>
    <row r="179" spans="1:26" s="124" customFormat="1" ht="30" x14ac:dyDescent="0.25">
      <c r="A179" s="89">
        <v>433</v>
      </c>
      <c r="B179" s="90" t="str">
        <f t="shared" ca="1" si="31"/>
        <v>2.3.17b</v>
      </c>
      <c r="C179" s="91">
        <f t="shared" ca="1" si="32"/>
        <v>6</v>
      </c>
      <c r="D179" s="21"/>
      <c r="E179" s="220" t="str">
        <f t="shared" ca="1" si="33"/>
        <v>2.3.17b</v>
      </c>
      <c r="F179" s="98" t="str">
        <f t="shared" ca="1" si="34"/>
        <v>Re-establishing a base and entrenching themselves into the network again?</v>
      </c>
      <c r="G179" s="149" t="str">
        <f ca="1">VLOOKUP(E179,Assessment_2_Reference_1,24,FALSE)</f>
        <v/>
      </c>
      <c r="H179" s="149" t="str">
        <f ca="1">VLOOKUP(E179,Assessment_2_Reference_1,5,FALSE)</f>
        <v/>
      </c>
      <c r="I179" s="220" t="str">
        <f ca="1">IF(VLOOKUP(E179,Assessment_2_Reference_1,6,FALSE)=0,"",VLOOKUP(E179,Assessment_2_Reference_1,6,FALSE))</f>
        <v/>
      </c>
      <c r="J179" s="91"/>
      <c r="K179" s="91"/>
      <c r="L179" s="91"/>
      <c r="M179" s="91"/>
      <c r="N179" s="91"/>
      <c r="O179" s="91"/>
      <c r="P179" s="91"/>
      <c r="Q179" s="91"/>
      <c r="R179" s="91"/>
      <c r="S179" s="91"/>
      <c r="T179" s="126"/>
      <c r="U179" s="183" t="str">
        <f t="shared" ca="1" si="35"/>
        <v>2.3</v>
      </c>
      <c r="V179" s="183">
        <f t="shared" ca="1" si="36"/>
        <v>5</v>
      </c>
      <c r="W179" s="183">
        <f t="shared" ca="1" si="37"/>
        <v>1</v>
      </c>
      <c r="X179" s="183">
        <f t="shared" ca="1" si="38"/>
        <v>15</v>
      </c>
      <c r="Y179" s="126"/>
      <c r="Z179" s="126"/>
    </row>
    <row r="180" spans="1:26" s="124" customFormat="1" ht="30" customHeight="1" x14ac:dyDescent="0.25">
      <c r="A180" s="89">
        <v>434</v>
      </c>
      <c r="B180" s="90" t="str">
        <f t="shared" ca="1" si="31"/>
        <v>2.3.17c</v>
      </c>
      <c r="C180" s="91">
        <f t="shared" ca="1" si="32"/>
        <v>6</v>
      </c>
      <c r="D180" s="21"/>
      <c r="E180" s="220" t="str">
        <f t="shared" ca="1" si="33"/>
        <v>2.3.17c</v>
      </c>
      <c r="F180" s="98" t="str">
        <f t="shared" ca="1" si="34"/>
        <v>Continuing the attack during eradication?</v>
      </c>
      <c r="G180" s="149" t="str">
        <f ca="1">VLOOKUP(E180,Assessment_2_Reference_1,24,FALSE)</f>
        <v/>
      </c>
      <c r="H180" s="149" t="str">
        <f ca="1">VLOOKUP(E180,Assessment_2_Reference_1,5,FALSE)</f>
        <v/>
      </c>
      <c r="I180" s="220" t="str">
        <f ca="1">IF(VLOOKUP(E180,Assessment_2_Reference_1,6,FALSE)=0,"",VLOOKUP(E180,Assessment_2_Reference_1,6,FALSE))</f>
        <v/>
      </c>
      <c r="J180" s="91"/>
      <c r="K180" s="91"/>
      <c r="L180" s="91"/>
      <c r="M180" s="91"/>
      <c r="N180" s="91"/>
      <c r="O180" s="91"/>
      <c r="P180" s="91"/>
      <c r="Q180" s="91"/>
      <c r="R180" s="91"/>
      <c r="S180" s="91"/>
      <c r="T180" s="126"/>
      <c r="U180" s="183" t="str">
        <f t="shared" ca="1" si="35"/>
        <v>2.3</v>
      </c>
      <c r="V180" s="183">
        <f t="shared" ca="1" si="36"/>
        <v>5</v>
      </c>
      <c r="W180" s="183">
        <f t="shared" ca="1" si="37"/>
        <v>1</v>
      </c>
      <c r="X180" s="183">
        <f t="shared" ca="1" si="38"/>
        <v>15</v>
      </c>
      <c r="Y180" s="126"/>
      <c r="Z180" s="126"/>
    </row>
    <row r="181" spans="1:26" s="124" customFormat="1" ht="30" customHeight="1" x14ac:dyDescent="0.25">
      <c r="A181" s="89">
        <v>435</v>
      </c>
      <c r="B181" s="90" t="str">
        <f t="shared" ca="1" si="31"/>
        <v>2.3.17d</v>
      </c>
      <c r="C181" s="91">
        <f t="shared" ca="1" si="32"/>
        <v>6</v>
      </c>
      <c r="D181" s="21"/>
      <c r="E181" s="220" t="str">
        <f t="shared" ca="1" si="33"/>
        <v>2.3.17d</v>
      </c>
      <c r="F181" s="101" t="str">
        <f t="shared" ca="1" si="34"/>
        <v>Avoiding identification during eradication?</v>
      </c>
      <c r="G181" s="149" t="str">
        <f ca="1">VLOOKUP(E181,Assessment_2_Reference_1,24,FALSE)</f>
        <v/>
      </c>
      <c r="H181" s="149" t="str">
        <f ca="1">VLOOKUP(E181,Assessment_2_Reference_1,5,FALSE)</f>
        <v/>
      </c>
      <c r="I181" s="230" t="str">
        <f ca="1">IF(VLOOKUP(E181,Assessment_2_Reference_1,6,FALSE)=0,"",VLOOKUP(E181,Assessment_2_Reference_1,6,FALSE))</f>
        <v/>
      </c>
      <c r="J181" s="91"/>
      <c r="K181" s="91"/>
      <c r="L181" s="91"/>
      <c r="M181" s="91"/>
      <c r="N181" s="91"/>
      <c r="O181" s="91"/>
      <c r="P181" s="91"/>
      <c r="Q181" s="91"/>
      <c r="R181" s="91"/>
      <c r="S181" s="91"/>
      <c r="T181" s="126"/>
      <c r="U181" s="183" t="str">
        <f t="shared" ca="1" si="35"/>
        <v>2.3</v>
      </c>
      <c r="V181" s="183">
        <f t="shared" ca="1" si="36"/>
        <v>5</v>
      </c>
      <c r="W181" s="183">
        <f t="shared" ca="1" si="37"/>
        <v>1</v>
      </c>
      <c r="X181" s="183">
        <f t="shared" ca="1" si="38"/>
        <v>15</v>
      </c>
      <c r="Y181" s="126"/>
      <c r="Z181" s="126"/>
    </row>
    <row r="182" spans="1:26" s="124" customFormat="1" ht="18.75" customHeight="1" x14ac:dyDescent="0.25">
      <c r="A182" s="89">
        <v>436</v>
      </c>
      <c r="B182" s="90" t="str">
        <f t="shared" ca="1" si="31"/>
        <v/>
      </c>
      <c r="C182" s="91">
        <f t="shared" ca="1" si="32"/>
        <v>3</v>
      </c>
      <c r="D182" s="21"/>
      <c r="E182" s="219" t="str">
        <f t="shared" ca="1" si="33"/>
        <v/>
      </c>
      <c r="F182" s="97" t="str">
        <f t="shared" ca="1" si="34"/>
        <v>Evidence</v>
      </c>
      <c r="G182" s="218"/>
      <c r="H182" s="218"/>
      <c r="I182" s="93"/>
      <c r="J182" s="91"/>
      <c r="K182" s="91"/>
      <c r="L182" s="91"/>
      <c r="M182" s="91"/>
      <c r="N182" s="91"/>
      <c r="O182" s="91"/>
      <c r="P182" s="91"/>
      <c r="Q182" s="91"/>
      <c r="R182" s="91"/>
      <c r="S182" s="91"/>
      <c r="T182" s="126"/>
      <c r="U182" s="183" t="str">
        <f t="shared" ca="1" si="35"/>
        <v/>
      </c>
      <c r="V182" s="183" t="str">
        <f t="shared" ca="1" si="36"/>
        <v/>
      </c>
      <c r="W182" s="183">
        <f t="shared" ca="1" si="37"/>
        <v>1</v>
      </c>
      <c r="X182" s="183" t="e">
        <f t="shared" ca="1" si="38"/>
        <v>#VALUE!</v>
      </c>
      <c r="Y182" s="126"/>
      <c r="Z182" s="126"/>
    </row>
    <row r="183" spans="1:26" s="124" customFormat="1" ht="30" x14ac:dyDescent="0.25">
      <c r="A183" s="89">
        <v>437</v>
      </c>
      <c r="B183" s="90" t="str">
        <f t="shared" ca="1" si="31"/>
        <v>2.3.18</v>
      </c>
      <c r="C183" s="91">
        <f t="shared" ca="1" si="32"/>
        <v>5</v>
      </c>
      <c r="D183" s="21"/>
      <c r="E183" s="220" t="str">
        <f t="shared" ca="1" si="33"/>
        <v>2.3.18</v>
      </c>
      <c r="F183" s="93" t="str">
        <f t="shared" ca="1" si="34"/>
        <v>Do you take steps to preserve evidence when dealing with the cyber security?</v>
      </c>
      <c r="G183" s="149" t="str">
        <f ca="1">VLOOKUP(E183,Assessment_2_Reference_1,24,FALSE)</f>
        <v/>
      </c>
      <c r="H183" s="149" t="str">
        <f ca="1">VLOOKUP(E183,Assessment_2_Reference_1,5,FALSE)</f>
        <v/>
      </c>
      <c r="I183" s="220" t="str">
        <f ca="1">IF(VLOOKUP(E183,Assessment_2_Reference_1,6,FALSE)=0,"",VLOOKUP(E183,Assessment_2_Reference_1,6,FALSE))</f>
        <v/>
      </c>
      <c r="J183" s="91"/>
      <c r="K183" s="91"/>
      <c r="L183" s="91"/>
      <c r="M183" s="91"/>
      <c r="N183" s="91"/>
      <c r="O183" s="91"/>
      <c r="P183" s="91"/>
      <c r="Q183" s="91"/>
      <c r="R183" s="91"/>
      <c r="S183" s="91"/>
      <c r="T183" s="126"/>
      <c r="U183" s="183" t="str">
        <f t="shared" ca="1" si="35"/>
        <v>2.3</v>
      </c>
      <c r="V183" s="183">
        <f t="shared" ca="1" si="36"/>
        <v>2</v>
      </c>
      <c r="W183" s="183">
        <f t="shared" ca="1" si="37"/>
        <v>1</v>
      </c>
      <c r="X183" s="183">
        <f t="shared" ca="1" si="38"/>
        <v>6</v>
      </c>
      <c r="Y183" s="126"/>
      <c r="Z183" s="126"/>
    </row>
    <row r="184" spans="1:26" s="124" customFormat="1" ht="30" x14ac:dyDescent="0.25">
      <c r="A184" s="89">
        <v>438</v>
      </c>
      <c r="B184" s="90" t="str">
        <f t="shared" ca="1" si="31"/>
        <v>2.3.19</v>
      </c>
      <c r="C184" s="91">
        <f t="shared" ca="1" si="32"/>
        <v>5</v>
      </c>
      <c r="D184" s="21"/>
      <c r="E184" s="220" t="str">
        <f t="shared" ca="1" si="33"/>
        <v>2.3.19</v>
      </c>
      <c r="F184" s="93" t="str">
        <f t="shared" ca="1" si="34"/>
        <v>Do you have a formal process for handling evidence when dealing with the cyber security?</v>
      </c>
      <c r="G184" s="149" t="str">
        <f ca="1">VLOOKUP(E184,Assessment_2_Reference_1,24,FALSE)</f>
        <v/>
      </c>
      <c r="H184" s="149" t="str">
        <f ca="1">VLOOKUP(E184,Assessment_2_Reference_1,5,FALSE)</f>
        <v/>
      </c>
      <c r="I184" s="220" t="str">
        <f ca="1">IF(VLOOKUP(E184,Assessment_2_Reference_1,6,FALSE)=0,"",VLOOKUP(E184,Assessment_2_Reference_1,6,FALSE))</f>
        <v/>
      </c>
      <c r="J184" s="91"/>
      <c r="K184" s="91"/>
      <c r="L184" s="91"/>
      <c r="M184" s="91"/>
      <c r="N184" s="91"/>
      <c r="O184" s="91"/>
      <c r="P184" s="91"/>
      <c r="Q184" s="91"/>
      <c r="R184" s="91"/>
      <c r="S184" s="91"/>
      <c r="T184" s="126"/>
      <c r="U184" s="183" t="str">
        <f t="shared" ca="1" si="35"/>
        <v>2.3</v>
      </c>
      <c r="V184" s="183">
        <f t="shared" ca="1" si="36"/>
        <v>3</v>
      </c>
      <c r="W184" s="183">
        <f t="shared" ca="1" si="37"/>
        <v>1</v>
      </c>
      <c r="X184" s="183">
        <f t="shared" ca="1" si="38"/>
        <v>9</v>
      </c>
      <c r="Y184" s="126"/>
      <c r="Z184" s="126"/>
    </row>
    <row r="185" spans="1:26" s="124" customFormat="1" ht="30" customHeight="1" x14ac:dyDescent="0.25">
      <c r="A185" s="89">
        <v>439</v>
      </c>
      <c r="B185" s="90" t="str">
        <f t="shared" ca="1" si="31"/>
        <v>2.3.20</v>
      </c>
      <c r="C185" s="91">
        <f t="shared" ca="1" si="32"/>
        <v>4</v>
      </c>
      <c r="D185" s="21"/>
      <c r="E185" s="220" t="str">
        <f t="shared" ca="1" si="33"/>
        <v>2.3.20</v>
      </c>
      <c r="F185" s="93" t="str">
        <f t="shared" ca="1" si="34"/>
        <v>Does your process for handling evidence include:</v>
      </c>
      <c r="G185" s="149"/>
      <c r="H185" s="149"/>
      <c r="I185" s="220"/>
      <c r="J185" s="91"/>
      <c r="K185" s="91"/>
      <c r="L185" s="91"/>
      <c r="M185" s="91"/>
      <c r="N185" s="91"/>
      <c r="O185" s="91"/>
      <c r="P185" s="91"/>
      <c r="Q185" s="91"/>
      <c r="R185" s="91"/>
      <c r="S185" s="91"/>
      <c r="T185" s="126"/>
      <c r="U185" s="183" t="str">
        <f t="shared" ca="1" si="35"/>
        <v/>
      </c>
      <c r="V185" s="183" t="str">
        <f t="shared" ca="1" si="36"/>
        <v>N/A</v>
      </c>
      <c r="W185" s="183">
        <f t="shared" ca="1" si="37"/>
        <v>1</v>
      </c>
      <c r="X185" s="183" t="e">
        <f t="shared" ca="1" si="38"/>
        <v>#VALUE!</v>
      </c>
      <c r="Y185" s="126"/>
      <c r="Z185" s="126"/>
    </row>
    <row r="186" spans="1:26" s="124" customFormat="1" ht="30" x14ac:dyDescent="0.25">
      <c r="A186" s="89">
        <v>440</v>
      </c>
      <c r="B186" s="90" t="str">
        <f t="shared" ca="1" si="31"/>
        <v>2.3.20a</v>
      </c>
      <c r="C186" s="91">
        <f t="shared" ca="1" si="32"/>
        <v>6</v>
      </c>
      <c r="D186" s="21"/>
      <c r="E186" s="220" t="str">
        <f t="shared" ca="1" si="33"/>
        <v>2.3.20a</v>
      </c>
      <c r="F186" s="98" t="str">
        <f t="shared" ca="1" si="34"/>
        <v>Allowing for admissibility of evidence (whether or not the evidence can be used in court)?</v>
      </c>
      <c r="G186" s="149" t="str">
        <f ca="1">VLOOKUP(E186,Assessment_2_Reference_1,24,FALSE)</f>
        <v/>
      </c>
      <c r="H186" s="149" t="str">
        <f ca="1">VLOOKUP(E186,Assessment_2_Reference_1,5,FALSE)</f>
        <v/>
      </c>
      <c r="I186" s="220" t="str">
        <f ca="1">IF(VLOOKUP(E186,Assessment_2_Reference_1,6,FALSE)=0,"",VLOOKUP(E186,Assessment_2_Reference_1,6,FALSE))</f>
        <v/>
      </c>
      <c r="J186" s="91"/>
      <c r="K186" s="91"/>
      <c r="L186" s="91"/>
      <c r="M186" s="91"/>
      <c r="N186" s="91"/>
      <c r="O186" s="91"/>
      <c r="P186" s="91"/>
      <c r="Q186" s="91"/>
      <c r="R186" s="91"/>
      <c r="S186" s="91"/>
      <c r="T186" s="126"/>
      <c r="U186" s="183" t="str">
        <f t="shared" ca="1" si="35"/>
        <v>2.3</v>
      </c>
      <c r="V186" s="183">
        <f t="shared" ca="1" si="36"/>
        <v>3</v>
      </c>
      <c r="W186" s="183">
        <f t="shared" ca="1" si="37"/>
        <v>1</v>
      </c>
      <c r="X186" s="183">
        <f t="shared" ca="1" si="38"/>
        <v>9</v>
      </c>
      <c r="Y186" s="126"/>
      <c r="Z186" s="126"/>
    </row>
    <row r="187" spans="1:26" s="124" customFormat="1" ht="30" x14ac:dyDescent="0.25">
      <c r="A187" s="89">
        <v>441</v>
      </c>
      <c r="B187" s="90" t="str">
        <f t="shared" ca="1" si="31"/>
        <v>2.3.20b</v>
      </c>
      <c r="C187" s="91">
        <f t="shared" ca="1" si="32"/>
        <v>6</v>
      </c>
      <c r="D187" s="21"/>
      <c r="E187" s="220" t="str">
        <f t="shared" ca="1" si="33"/>
        <v>2.3.20b</v>
      </c>
      <c r="F187" s="98" t="str">
        <f t="shared" ca="1" si="34"/>
        <v>Allowing for weight of evidence (the quality and completeness of evidence)?</v>
      </c>
      <c r="G187" s="149" t="str">
        <f ca="1">VLOOKUP(E187,Assessment_2_Reference_1,24,FALSE)</f>
        <v/>
      </c>
      <c r="H187" s="149" t="str">
        <f ca="1">VLOOKUP(E187,Assessment_2_Reference_1,5,FALSE)</f>
        <v/>
      </c>
      <c r="I187" s="220" t="str">
        <f ca="1">IF(VLOOKUP(E187,Assessment_2_Reference_1,6,FALSE)=0,"",VLOOKUP(E187,Assessment_2_Reference_1,6,FALSE))</f>
        <v/>
      </c>
      <c r="J187" s="91"/>
      <c r="K187" s="91"/>
      <c r="L187" s="91"/>
      <c r="M187" s="91"/>
      <c r="N187" s="91"/>
      <c r="O187" s="91"/>
      <c r="P187" s="91"/>
      <c r="Q187" s="91"/>
      <c r="R187" s="91"/>
      <c r="S187" s="91"/>
      <c r="T187" s="126"/>
      <c r="U187" s="183" t="str">
        <f t="shared" ca="1" si="35"/>
        <v>2.3</v>
      </c>
      <c r="V187" s="183">
        <f t="shared" ca="1" si="36"/>
        <v>3</v>
      </c>
      <c r="W187" s="183">
        <f t="shared" ca="1" si="37"/>
        <v>1</v>
      </c>
      <c r="X187" s="183">
        <f t="shared" ca="1" si="38"/>
        <v>9</v>
      </c>
      <c r="Y187" s="126"/>
      <c r="Z187" s="126"/>
    </row>
    <row r="188" spans="1:26" s="124" customFormat="1" ht="45" x14ac:dyDescent="0.25">
      <c r="A188" s="89">
        <v>442</v>
      </c>
      <c r="B188" s="90" t="str">
        <f t="shared" ca="1" si="31"/>
        <v>2.3.20c</v>
      </c>
      <c r="C188" s="91">
        <f t="shared" ca="1" si="32"/>
        <v>6</v>
      </c>
      <c r="D188" s="21"/>
      <c r="E188" s="220" t="str">
        <f t="shared" ca="1" si="33"/>
        <v>2.3.20c</v>
      </c>
      <c r="F188" s="98" t="str">
        <f t="shared" ca="1" si="34"/>
        <v>Adherence to an approved set of guidelines, such as the Association of Chief Police Officers (ACPO) Guidelines on Computer Evidence (ACPO)?</v>
      </c>
      <c r="G188" s="149" t="str">
        <f ca="1">VLOOKUP(E188,Assessment_2_Reference_1,24,FALSE)</f>
        <v/>
      </c>
      <c r="H188" s="149" t="str">
        <f ca="1">VLOOKUP(E188,Assessment_2_Reference_1,5,FALSE)</f>
        <v/>
      </c>
      <c r="I188" s="220" t="str">
        <f ca="1">IF(VLOOKUP(E188,Assessment_2_Reference_1,6,FALSE)=0,"",VLOOKUP(E188,Assessment_2_Reference_1,6,FALSE))</f>
        <v/>
      </c>
      <c r="J188" s="91"/>
      <c r="K188" s="91"/>
      <c r="L188" s="91"/>
      <c r="M188" s="91"/>
      <c r="N188" s="91"/>
      <c r="O188" s="91"/>
      <c r="P188" s="91"/>
      <c r="Q188" s="91"/>
      <c r="R188" s="91"/>
      <c r="S188" s="91"/>
      <c r="T188" s="126"/>
      <c r="U188" s="183" t="str">
        <f t="shared" ca="1" si="35"/>
        <v>2.3</v>
      </c>
      <c r="V188" s="183">
        <f t="shared" ca="1" si="36"/>
        <v>3</v>
      </c>
      <c r="W188" s="183">
        <f t="shared" ca="1" si="37"/>
        <v>1</v>
      </c>
      <c r="X188" s="183">
        <f t="shared" ca="1" si="38"/>
        <v>9</v>
      </c>
      <c r="Y188" s="126"/>
      <c r="Z188" s="126"/>
    </row>
    <row r="189" spans="1:26" s="124" customFormat="1" ht="30" customHeight="1" x14ac:dyDescent="0.25">
      <c r="A189" s="89">
        <v>443</v>
      </c>
      <c r="B189" s="90" t="str">
        <f t="shared" ca="1" si="31"/>
        <v>2.3.20d</v>
      </c>
      <c r="C189" s="91">
        <f t="shared" ca="1" si="32"/>
        <v>6</v>
      </c>
      <c r="D189" s="21"/>
      <c r="E189" s="220" t="str">
        <f t="shared" ca="1" si="33"/>
        <v>2.3.20d</v>
      </c>
      <c r="F189" s="98" t="str">
        <f t="shared" ca="1" si="34"/>
        <v>Complying with relevant laws?</v>
      </c>
      <c r="G189" s="149" t="str">
        <f ca="1">VLOOKUP(E189,Assessment_2_Reference_1,24,FALSE)</f>
        <v/>
      </c>
      <c r="H189" s="149" t="str">
        <f ca="1">VLOOKUP(E189,Assessment_2_Reference_1,5,FALSE)</f>
        <v/>
      </c>
      <c r="I189" s="220" t="str">
        <f ca="1">IF(VLOOKUP(E189,Assessment_2_Reference_1,6,FALSE)=0,"",VLOOKUP(E189,Assessment_2_Reference_1,6,FALSE))</f>
        <v/>
      </c>
      <c r="J189" s="91"/>
      <c r="K189" s="91"/>
      <c r="L189" s="91"/>
      <c r="M189" s="91"/>
      <c r="N189" s="91"/>
      <c r="O189" s="91"/>
      <c r="P189" s="91"/>
      <c r="Q189" s="91"/>
      <c r="R189" s="91"/>
      <c r="S189" s="91"/>
      <c r="T189" s="126"/>
      <c r="U189" s="183" t="str">
        <f t="shared" ca="1" si="35"/>
        <v>2.3</v>
      </c>
      <c r="V189" s="183">
        <f t="shared" ca="1" si="36"/>
        <v>3</v>
      </c>
      <c r="W189" s="183">
        <f t="shared" ca="1" si="37"/>
        <v>1</v>
      </c>
      <c r="X189" s="183">
        <f t="shared" ca="1" si="38"/>
        <v>9</v>
      </c>
      <c r="Y189" s="126"/>
      <c r="Z189" s="126"/>
    </row>
    <row r="190" spans="1:26" s="124" customFormat="1" ht="30" x14ac:dyDescent="0.25">
      <c r="A190" s="89">
        <v>444</v>
      </c>
      <c r="B190" s="90" t="str">
        <f t="shared" ca="1" si="31"/>
        <v>2.3.21</v>
      </c>
      <c r="C190" s="91">
        <f t="shared" ca="1" si="32"/>
        <v>4</v>
      </c>
      <c r="D190" s="21"/>
      <c r="E190" s="220" t="str">
        <f t="shared" ca="1" si="33"/>
        <v>2.3.21</v>
      </c>
      <c r="F190" s="93" t="str">
        <f t="shared" ca="1" si="34"/>
        <v>Does your process for handling evidence explicitly include complying with the:</v>
      </c>
      <c r="G190" s="149"/>
      <c r="H190" s="149"/>
      <c r="I190" s="220"/>
      <c r="J190" s="91"/>
      <c r="K190" s="91"/>
      <c r="L190" s="91"/>
      <c r="M190" s="91"/>
      <c r="N190" s="91"/>
      <c r="O190" s="91"/>
      <c r="P190" s="91"/>
      <c r="Q190" s="91"/>
      <c r="R190" s="91"/>
      <c r="S190" s="91"/>
      <c r="T190" s="126"/>
      <c r="U190" s="183" t="str">
        <f t="shared" ca="1" si="35"/>
        <v/>
      </c>
      <c r="V190" s="183" t="str">
        <f t="shared" ca="1" si="36"/>
        <v>N/A</v>
      </c>
      <c r="W190" s="183">
        <f t="shared" ca="1" si="37"/>
        <v>1</v>
      </c>
      <c r="X190" s="183" t="e">
        <f t="shared" ca="1" si="38"/>
        <v>#VALUE!</v>
      </c>
      <c r="Y190" s="126"/>
      <c r="Z190" s="126"/>
    </row>
    <row r="191" spans="1:26" s="124" customFormat="1" ht="30" customHeight="1" x14ac:dyDescent="0.25">
      <c r="A191" s="89">
        <v>445</v>
      </c>
      <c r="B191" s="90" t="str">
        <f t="shared" ca="1" si="31"/>
        <v>2.3.21a</v>
      </c>
      <c r="C191" s="91">
        <f t="shared" ca="1" si="32"/>
        <v>6</v>
      </c>
      <c r="D191" s="21"/>
      <c r="E191" s="220" t="str">
        <f t="shared" ca="1" si="33"/>
        <v>2.3.21a</v>
      </c>
      <c r="F191" s="98" t="str">
        <f t="shared" ca="1" si="34"/>
        <v>Police and Criminal evidence act 1984 (PACE)?</v>
      </c>
      <c r="G191" s="149" t="str">
        <f ca="1">VLOOKUP(E191,Assessment_2_Reference_1,24,FALSE)</f>
        <v/>
      </c>
      <c r="H191" s="149" t="str">
        <f ca="1">VLOOKUP(E191,Assessment_2_Reference_1,5,FALSE)</f>
        <v/>
      </c>
      <c r="I191" s="220" t="str">
        <f ca="1">IF(VLOOKUP(E191,Assessment_2_Reference_1,6,FALSE)=0,"",VLOOKUP(E191,Assessment_2_Reference_1,6,FALSE))</f>
        <v/>
      </c>
      <c r="J191" s="91"/>
      <c r="K191" s="91"/>
      <c r="L191" s="91"/>
      <c r="M191" s="91"/>
      <c r="N191" s="91"/>
      <c r="O191" s="91"/>
      <c r="P191" s="91"/>
      <c r="Q191" s="91"/>
      <c r="R191" s="91"/>
      <c r="S191" s="91"/>
      <c r="T191" s="126"/>
      <c r="U191" s="183" t="str">
        <f t="shared" ca="1" si="35"/>
        <v>2.3</v>
      </c>
      <c r="V191" s="183">
        <f t="shared" ca="1" si="36"/>
        <v>3</v>
      </c>
      <c r="W191" s="183">
        <f t="shared" ca="1" si="37"/>
        <v>1</v>
      </c>
      <c r="X191" s="183">
        <f t="shared" ca="1" si="38"/>
        <v>9</v>
      </c>
      <c r="Y191" s="126"/>
      <c r="Z191" s="126"/>
    </row>
    <row r="192" spans="1:26" s="124" customFormat="1" ht="30" customHeight="1" x14ac:dyDescent="0.25">
      <c r="A192" s="89">
        <v>446</v>
      </c>
      <c r="B192" s="90" t="str">
        <f t="shared" ca="1" si="31"/>
        <v>2.3.21b</v>
      </c>
      <c r="C192" s="91">
        <f t="shared" ca="1" si="32"/>
        <v>6</v>
      </c>
      <c r="D192" s="21"/>
      <c r="E192" s="220" t="str">
        <f t="shared" ca="1" si="33"/>
        <v>2.3.21b</v>
      </c>
      <c r="F192" s="98" t="str">
        <f t="shared" ca="1" si="34"/>
        <v>Data Protection Act 1988?</v>
      </c>
      <c r="G192" s="149" t="str">
        <f ca="1">VLOOKUP(E192,Assessment_2_Reference_1,24,FALSE)</f>
        <v/>
      </c>
      <c r="H192" s="149" t="str">
        <f ca="1">VLOOKUP(E192,Assessment_2_Reference_1,5,FALSE)</f>
        <v/>
      </c>
      <c r="I192" s="220" t="str">
        <f ca="1">IF(VLOOKUP(E192,Assessment_2_Reference_1,6,FALSE)=0,"",VLOOKUP(E192,Assessment_2_Reference_1,6,FALSE))</f>
        <v/>
      </c>
      <c r="J192" s="91"/>
      <c r="K192" s="91"/>
      <c r="L192" s="91"/>
      <c r="M192" s="91"/>
      <c r="N192" s="91"/>
      <c r="O192" s="91"/>
      <c r="P192" s="91"/>
      <c r="Q192" s="91"/>
      <c r="R192" s="91"/>
      <c r="S192" s="91"/>
      <c r="T192" s="126"/>
      <c r="U192" s="183" t="str">
        <f t="shared" ca="1" si="35"/>
        <v>2.3</v>
      </c>
      <c r="V192" s="183">
        <f t="shared" ca="1" si="36"/>
        <v>3</v>
      </c>
      <c r="W192" s="183">
        <f t="shared" ca="1" si="37"/>
        <v>1</v>
      </c>
      <c r="X192" s="183">
        <f t="shared" ca="1" si="38"/>
        <v>9</v>
      </c>
      <c r="Y192" s="126"/>
      <c r="Z192" s="126"/>
    </row>
    <row r="193" spans="1:26" s="124" customFormat="1" ht="30" customHeight="1" x14ac:dyDescent="0.25">
      <c r="A193" s="89">
        <v>447</v>
      </c>
      <c r="B193" s="90" t="str">
        <f t="shared" ca="1" si="31"/>
        <v>2.3.21c</v>
      </c>
      <c r="C193" s="91">
        <f t="shared" ca="1" si="32"/>
        <v>6</v>
      </c>
      <c r="D193" s="21"/>
      <c r="E193" s="220" t="str">
        <f t="shared" ca="1" si="33"/>
        <v>2.3.21c</v>
      </c>
      <c r="F193" s="98" t="str">
        <f t="shared" ca="1" si="34"/>
        <v>Computer Misuse Act 1990?</v>
      </c>
      <c r="G193" s="149" t="str">
        <f ca="1">VLOOKUP(E193,Assessment_2_Reference_1,24,FALSE)</f>
        <v/>
      </c>
      <c r="H193" s="149" t="str">
        <f ca="1">VLOOKUP(E193,Assessment_2_Reference_1,5,FALSE)</f>
        <v/>
      </c>
      <c r="I193" s="220" t="str">
        <f ca="1">IF(VLOOKUP(E193,Assessment_2_Reference_1,6,FALSE)=0,"",VLOOKUP(E193,Assessment_2_Reference_1,6,FALSE))</f>
        <v/>
      </c>
      <c r="J193" s="91"/>
      <c r="K193" s="91"/>
      <c r="L193" s="91"/>
      <c r="M193" s="91"/>
      <c r="N193" s="91"/>
      <c r="O193" s="91"/>
      <c r="P193" s="91"/>
      <c r="Q193" s="91"/>
      <c r="R193" s="91"/>
      <c r="S193" s="91"/>
      <c r="T193" s="126"/>
      <c r="U193" s="183" t="str">
        <f t="shared" ca="1" si="35"/>
        <v>2.3</v>
      </c>
      <c r="V193" s="183">
        <f t="shared" ca="1" si="36"/>
        <v>3</v>
      </c>
      <c r="W193" s="183">
        <f t="shared" ca="1" si="37"/>
        <v>1</v>
      </c>
      <c r="X193" s="183">
        <f t="shared" ca="1" si="38"/>
        <v>9</v>
      </c>
      <c r="Y193" s="126"/>
      <c r="Z193" s="126"/>
    </row>
    <row r="194" spans="1:26" s="124" customFormat="1" ht="30" customHeight="1" x14ac:dyDescent="0.25">
      <c r="A194" s="89">
        <v>448</v>
      </c>
      <c r="B194" s="90" t="str">
        <f t="shared" ca="1" si="31"/>
        <v>2.3.21d</v>
      </c>
      <c r="C194" s="91">
        <f t="shared" ca="1" si="32"/>
        <v>6</v>
      </c>
      <c r="D194" s="21"/>
      <c r="E194" s="220" t="str">
        <f t="shared" ca="1" si="33"/>
        <v>2.3.21d</v>
      </c>
      <c r="F194" s="98" t="str">
        <f t="shared" ca="1" si="34"/>
        <v>Regulation of Investigatory Powers 2000 (RIPA)?</v>
      </c>
      <c r="G194" s="149" t="str">
        <f ca="1">VLOOKUP(E194,Assessment_2_Reference_1,24,FALSE)</f>
        <v/>
      </c>
      <c r="H194" s="149" t="str">
        <f ca="1">VLOOKUP(E194,Assessment_2_Reference_1,5,FALSE)</f>
        <v/>
      </c>
      <c r="I194" s="220" t="str">
        <f ca="1">IF(VLOOKUP(E194,Assessment_2_Reference_1,6,FALSE)=0,"",VLOOKUP(E194,Assessment_2_Reference_1,6,FALSE))</f>
        <v/>
      </c>
      <c r="J194" s="91"/>
      <c r="K194" s="91"/>
      <c r="L194" s="91"/>
      <c r="M194" s="91"/>
      <c r="N194" s="91"/>
      <c r="O194" s="91"/>
      <c r="P194" s="91"/>
      <c r="Q194" s="91"/>
      <c r="R194" s="91"/>
      <c r="S194" s="91"/>
      <c r="T194" s="126"/>
      <c r="U194" s="183" t="str">
        <f t="shared" ca="1" si="35"/>
        <v>2.3</v>
      </c>
      <c r="V194" s="183">
        <f t="shared" ca="1" si="36"/>
        <v>3</v>
      </c>
      <c r="W194" s="183">
        <f t="shared" ca="1" si="37"/>
        <v>1</v>
      </c>
      <c r="X194" s="183">
        <f t="shared" ca="1" si="38"/>
        <v>9</v>
      </c>
      <c r="Y194" s="126"/>
      <c r="Z194" s="126"/>
    </row>
    <row r="195" spans="1:26" s="124" customFormat="1" ht="30" customHeight="1" x14ac:dyDescent="0.25">
      <c r="A195" s="89">
        <v>449</v>
      </c>
      <c r="B195" s="90" t="str">
        <f t="shared" ca="1" si="31"/>
        <v>2.3.22</v>
      </c>
      <c r="C195" s="91">
        <f t="shared" ca="1" si="32"/>
        <v>4</v>
      </c>
      <c r="D195" s="21"/>
      <c r="E195" s="220" t="str">
        <f t="shared" ca="1" si="33"/>
        <v>2.3.22</v>
      </c>
      <c r="F195" s="93" t="str">
        <f t="shared" ca="1" si="34"/>
        <v>When handling evidence do you maintain a chain of evidence for:</v>
      </c>
      <c r="G195" s="149"/>
      <c r="H195" s="149"/>
      <c r="I195" s="220"/>
      <c r="J195" s="91"/>
      <c r="K195" s="91"/>
      <c r="L195" s="91"/>
      <c r="M195" s="91"/>
      <c r="N195" s="91"/>
      <c r="O195" s="91"/>
      <c r="P195" s="91"/>
      <c r="Q195" s="91"/>
      <c r="R195" s="91"/>
      <c r="S195" s="91"/>
      <c r="T195" s="126"/>
      <c r="U195" s="183" t="str">
        <f t="shared" ca="1" si="35"/>
        <v/>
      </c>
      <c r="V195" s="183" t="str">
        <f t="shared" ca="1" si="36"/>
        <v>N/A</v>
      </c>
      <c r="W195" s="183">
        <f t="shared" ca="1" si="37"/>
        <v>1</v>
      </c>
      <c r="X195" s="183" t="e">
        <f t="shared" ca="1" si="38"/>
        <v>#VALUE!</v>
      </c>
      <c r="Y195" s="126"/>
      <c r="Z195" s="126"/>
    </row>
    <row r="196" spans="1:26" s="124" customFormat="1" ht="30" customHeight="1" x14ac:dyDescent="0.25">
      <c r="A196" s="89">
        <v>450</v>
      </c>
      <c r="B196" s="90" t="str">
        <f t="shared" ca="1" si="31"/>
        <v>2.3.22a</v>
      </c>
      <c r="C196" s="91">
        <f t="shared" ca="1" si="32"/>
        <v>6</v>
      </c>
      <c r="D196" s="21"/>
      <c r="E196" s="220" t="str">
        <f t="shared" ca="1" si="33"/>
        <v>2.3.22a</v>
      </c>
      <c r="F196" s="98" t="str">
        <f t="shared" ca="1" si="34"/>
        <v>Paper-based information?</v>
      </c>
      <c r="G196" s="149" t="str">
        <f ca="1">VLOOKUP(E196,Assessment_2_Reference_1,24,FALSE)</f>
        <v/>
      </c>
      <c r="H196" s="149" t="str">
        <f ca="1">VLOOKUP(E196,Assessment_2_Reference_1,5,FALSE)</f>
        <v/>
      </c>
      <c r="I196" s="220" t="str">
        <f ca="1">IF(VLOOKUP(E196,Assessment_2_Reference_1,6,FALSE)=0,"",VLOOKUP(E196,Assessment_2_Reference_1,6,FALSE))</f>
        <v/>
      </c>
      <c r="J196" s="91"/>
      <c r="K196" s="91"/>
      <c r="L196" s="91"/>
      <c r="M196" s="91"/>
      <c r="N196" s="91"/>
      <c r="O196" s="91"/>
      <c r="P196" s="91"/>
      <c r="Q196" s="91"/>
      <c r="R196" s="91"/>
      <c r="S196" s="91"/>
      <c r="T196" s="126"/>
      <c r="U196" s="183" t="str">
        <f t="shared" ca="1" si="35"/>
        <v>2.3</v>
      </c>
      <c r="V196" s="183">
        <f t="shared" ca="1" si="36"/>
        <v>3</v>
      </c>
      <c r="W196" s="183">
        <f t="shared" ca="1" si="37"/>
        <v>1</v>
      </c>
      <c r="X196" s="183">
        <f t="shared" ca="1" si="38"/>
        <v>9</v>
      </c>
      <c r="Y196" s="126"/>
      <c r="Z196" s="126"/>
    </row>
    <row r="197" spans="1:26" s="124" customFormat="1" ht="30" customHeight="1" x14ac:dyDescent="0.25">
      <c r="A197" s="89">
        <v>451</v>
      </c>
      <c r="B197" s="90" t="str">
        <f t="shared" ca="1" si="31"/>
        <v>2.3.22b</v>
      </c>
      <c r="C197" s="91">
        <f t="shared" ca="1" si="32"/>
        <v>6</v>
      </c>
      <c r="D197" s="21"/>
      <c r="E197" s="220" t="str">
        <f t="shared" ca="1" si="33"/>
        <v>2.3.22b</v>
      </c>
      <c r="F197" s="98" t="str">
        <f t="shared" ca="1" si="34"/>
        <v>Electronic information?</v>
      </c>
      <c r="G197" s="149" t="str">
        <f ca="1">VLOOKUP(E197,Assessment_2_Reference_1,24,FALSE)</f>
        <v/>
      </c>
      <c r="H197" s="149" t="str">
        <f ca="1">VLOOKUP(E197,Assessment_2_Reference_1,5,FALSE)</f>
        <v/>
      </c>
      <c r="I197" s="220" t="str">
        <f ca="1">IF(VLOOKUP(E197,Assessment_2_Reference_1,6,FALSE)=0,"",VLOOKUP(E197,Assessment_2_Reference_1,6,FALSE))</f>
        <v/>
      </c>
      <c r="J197" s="91"/>
      <c r="K197" s="91"/>
      <c r="L197" s="91"/>
      <c r="M197" s="91"/>
      <c r="N197" s="91"/>
      <c r="O197" s="91"/>
      <c r="P197" s="91"/>
      <c r="Q197" s="91"/>
      <c r="R197" s="91"/>
      <c r="S197" s="91"/>
      <c r="T197" s="126"/>
      <c r="U197" s="183" t="str">
        <f t="shared" ca="1" si="35"/>
        <v>2.3</v>
      </c>
      <c r="V197" s="183">
        <f t="shared" ca="1" si="36"/>
        <v>3</v>
      </c>
      <c r="W197" s="183">
        <f t="shared" ca="1" si="37"/>
        <v>1</v>
      </c>
      <c r="X197" s="183">
        <f t="shared" ca="1" si="38"/>
        <v>9</v>
      </c>
      <c r="Y197" s="126"/>
      <c r="Z197" s="126"/>
    </row>
    <row r="198" spans="1:26" s="124" customFormat="1" ht="30" x14ac:dyDescent="0.25">
      <c r="A198" s="89">
        <v>452</v>
      </c>
      <c r="B198" s="90" t="str">
        <f t="shared" ca="1" si="31"/>
        <v>2.3.23</v>
      </c>
      <c r="C198" s="91">
        <f t="shared" ca="1" si="32"/>
        <v>5</v>
      </c>
      <c r="D198" s="21"/>
      <c r="E198" s="220" t="str">
        <f t="shared" ca="1" si="33"/>
        <v>2.3.23</v>
      </c>
      <c r="F198" s="93" t="str">
        <f t="shared" ca="1" si="34"/>
        <v>Do you keep a detailed written log of every action taken during the investigation?</v>
      </c>
      <c r="G198" s="149" t="str">
        <f ca="1">VLOOKUP(E198,Assessment_2_Reference_1,24,FALSE)</f>
        <v/>
      </c>
      <c r="H198" s="149" t="str">
        <f ca="1">VLOOKUP(E198,Assessment_2_Reference_1,5,FALSE)</f>
        <v/>
      </c>
      <c r="I198" s="220" t="str">
        <f ca="1">IF(VLOOKUP(E198,Assessment_2_Reference_1,6,FALSE)=0,"",VLOOKUP(E198,Assessment_2_Reference_1,6,FALSE))</f>
        <v/>
      </c>
      <c r="J198" s="91"/>
      <c r="K198" s="91"/>
      <c r="L198" s="91"/>
      <c r="M198" s="91"/>
      <c r="N198" s="91"/>
      <c r="O198" s="91"/>
      <c r="P198" s="91"/>
      <c r="Q198" s="91"/>
      <c r="R198" s="91"/>
      <c r="S198" s="91"/>
      <c r="T198" s="126"/>
      <c r="U198" s="183" t="str">
        <f t="shared" ca="1" si="35"/>
        <v>2.3</v>
      </c>
      <c r="V198" s="183">
        <f t="shared" ca="1" si="36"/>
        <v>3</v>
      </c>
      <c r="W198" s="183">
        <f t="shared" ca="1" si="37"/>
        <v>1</v>
      </c>
      <c r="X198" s="183">
        <f t="shared" ca="1" si="38"/>
        <v>9</v>
      </c>
      <c r="Y198" s="126"/>
      <c r="Z198" s="126"/>
    </row>
    <row r="199" spans="1:26" s="124" customFormat="1" ht="30" customHeight="1" x14ac:dyDescent="0.25">
      <c r="A199" s="89">
        <v>453</v>
      </c>
      <c r="B199" s="90" t="str">
        <f t="shared" ca="1" si="31"/>
        <v>2.3.24</v>
      </c>
      <c r="C199" s="91">
        <f t="shared" ca="1" si="32"/>
        <v>4</v>
      </c>
      <c r="D199" s="21"/>
      <c r="E199" s="220" t="str">
        <f t="shared" ca="1" si="33"/>
        <v>2.3.24</v>
      </c>
      <c r="F199" s="93" t="str">
        <f t="shared" ca="1" si="34"/>
        <v>Does this action log include:</v>
      </c>
      <c r="G199" s="149"/>
      <c r="H199" s="149"/>
      <c r="I199" s="220"/>
      <c r="J199" s="91"/>
      <c r="K199" s="91"/>
      <c r="L199" s="91"/>
      <c r="M199" s="91"/>
      <c r="N199" s="91"/>
      <c r="O199" s="91"/>
      <c r="P199" s="91"/>
      <c r="Q199" s="91"/>
      <c r="R199" s="91"/>
      <c r="S199" s="91"/>
      <c r="T199" s="126"/>
      <c r="U199" s="183" t="str">
        <f t="shared" ca="1" si="35"/>
        <v/>
      </c>
      <c r="V199" s="183" t="str">
        <f t="shared" ca="1" si="36"/>
        <v>N/A</v>
      </c>
      <c r="W199" s="183">
        <f t="shared" ca="1" si="37"/>
        <v>1</v>
      </c>
      <c r="X199" s="183" t="e">
        <f t="shared" ca="1" si="38"/>
        <v>#VALUE!</v>
      </c>
      <c r="Y199" s="126"/>
      <c r="Z199" s="126"/>
    </row>
    <row r="200" spans="1:26" s="124" customFormat="1" ht="45" x14ac:dyDescent="0.25">
      <c r="A200" s="89">
        <v>454</v>
      </c>
      <c r="B200" s="90" t="str">
        <f t="shared" ref="B200:B263" ca="1" si="48">VLOOKUP(A200,Contents_Text,2,FALSE)</f>
        <v>2.3.24a</v>
      </c>
      <c r="C200" s="91">
        <f t="shared" ref="C200:C267" ca="1" si="49">VLOOKUP(A200,Contents_Text,15,FALSE)</f>
        <v>6</v>
      </c>
      <c r="D200" s="21"/>
      <c r="E200" s="220" t="str">
        <f t="shared" ref="E200:E267" ca="1" si="50">IF(C200=1,"Phase "&amp;B200,IF(C200=2,"Step "&amp;VLOOKUP(A200,Contents_Text,4,FALSE),B200))</f>
        <v>2.3.24a</v>
      </c>
      <c r="F200" s="98" t="str">
        <f t="shared" ref="F200:F267" ca="1" si="51">VLOOKUP(A200,Contents_Text,7,FALSE)</f>
        <v>Identifying information (eg the location, serial number, model number, hostname, media access control (MAC) addresses, and IP addresses of a computer)?</v>
      </c>
      <c r="G200" s="149" t="str">
        <f t="shared" ref="G200:G205" ca="1" si="52">VLOOKUP(E200,Assessment_2_Reference_1,24,FALSE)</f>
        <v/>
      </c>
      <c r="H200" s="149" t="str">
        <f t="shared" ref="H200:H205" ca="1" si="53">VLOOKUP(E200,Assessment_2_Reference_1,5,FALSE)</f>
        <v/>
      </c>
      <c r="I200" s="220" t="str">
        <f t="shared" ref="I200:I205" ca="1" si="54">IF(VLOOKUP(E200,Assessment_2_Reference_1,6,FALSE)=0,"",VLOOKUP(E200,Assessment_2_Reference_1,6,FALSE))</f>
        <v/>
      </c>
      <c r="J200" s="91"/>
      <c r="K200" s="91"/>
      <c r="L200" s="91"/>
      <c r="M200" s="91"/>
      <c r="N200" s="91"/>
      <c r="O200" s="91"/>
      <c r="P200" s="91"/>
      <c r="Q200" s="91"/>
      <c r="R200" s="91"/>
      <c r="S200" s="91"/>
      <c r="T200" s="126"/>
      <c r="U200" s="183" t="str">
        <f t="shared" ref="U200:U267" ca="1" si="55">IF(AND(C200&gt;4,VLOOKUP(B200,Assessment_2_Reference_1,23,FALSE)&lt;&gt;7),LEFT(B200,3),"")</f>
        <v>2.3</v>
      </c>
      <c r="V200" s="183">
        <f t="shared" ref="V200:V267" ca="1" si="56">VLOOKUP(B200,Weightings_Ref,5,FALSE)</f>
        <v>4</v>
      </c>
      <c r="W200" s="183">
        <f t="shared" ref="W200:W267" ca="1" si="57">IF(VLOOKUP(B200,Assessment_2_Reference_2,26,FALSE)=7,0,1)</f>
        <v>1</v>
      </c>
      <c r="X200" s="183">
        <f t="shared" ref="X200:X263" ca="1" si="58">W200*V200*3</f>
        <v>12</v>
      </c>
      <c r="Y200" s="126"/>
      <c r="Z200" s="126"/>
    </row>
    <row r="201" spans="1:26" s="124" customFormat="1" ht="30" customHeight="1" x14ac:dyDescent="0.25">
      <c r="A201" s="89">
        <v>455</v>
      </c>
      <c r="B201" s="90" t="str">
        <f t="shared" ca="1" si="48"/>
        <v>2.3.24b</v>
      </c>
      <c r="C201" s="91">
        <f t="shared" ca="1" si="49"/>
        <v>6</v>
      </c>
      <c r="D201" s="21"/>
      <c r="E201" s="220" t="str">
        <f t="shared" ca="1" si="50"/>
        <v>2.3.24b</v>
      </c>
      <c r="F201" s="98" t="str">
        <f t="shared" ca="1" si="51"/>
        <v>Showing who did what, where, when, how and to what?</v>
      </c>
      <c r="G201" s="149" t="str">
        <f t="shared" ca="1" si="52"/>
        <v/>
      </c>
      <c r="H201" s="149" t="str">
        <f t="shared" ca="1" si="53"/>
        <v/>
      </c>
      <c r="I201" s="220" t="str">
        <f t="shared" ca="1" si="54"/>
        <v/>
      </c>
      <c r="J201" s="91"/>
      <c r="K201" s="91"/>
      <c r="L201" s="91"/>
      <c r="M201" s="91"/>
      <c r="N201" s="91"/>
      <c r="O201" s="91"/>
      <c r="P201" s="91"/>
      <c r="Q201" s="91"/>
      <c r="R201" s="91"/>
      <c r="S201" s="91"/>
      <c r="T201" s="126"/>
      <c r="U201" s="183" t="str">
        <f t="shared" ca="1" si="55"/>
        <v>2.3</v>
      </c>
      <c r="V201" s="183">
        <f t="shared" ca="1" si="56"/>
        <v>4</v>
      </c>
      <c r="W201" s="183">
        <f t="shared" ca="1" si="57"/>
        <v>1</v>
      </c>
      <c r="X201" s="183">
        <f t="shared" ca="1" si="58"/>
        <v>12</v>
      </c>
      <c r="Y201" s="126"/>
      <c r="Z201" s="126"/>
    </row>
    <row r="202" spans="1:26" s="124" customFormat="1" ht="30" x14ac:dyDescent="0.25">
      <c r="A202" s="89">
        <v>456</v>
      </c>
      <c r="B202" s="90" t="str">
        <f t="shared" ca="1" si="48"/>
        <v>2.3.24c</v>
      </c>
      <c r="C202" s="91">
        <f t="shared" ca="1" si="49"/>
        <v>6</v>
      </c>
      <c r="D202" s="21"/>
      <c r="E202" s="220" t="str">
        <f t="shared" ca="1" si="50"/>
        <v>2.3.24c</v>
      </c>
      <c r="F202" s="98" t="str">
        <f t="shared" ca="1" si="51"/>
        <v>Identifying where, when and how certain actions were taken by the perpetrators, such as command and control; exfiltration?</v>
      </c>
      <c r="G202" s="149" t="str">
        <f t="shared" ca="1" si="52"/>
        <v/>
      </c>
      <c r="H202" s="149" t="str">
        <f t="shared" ca="1" si="53"/>
        <v/>
      </c>
      <c r="I202" s="220" t="str">
        <f t="shared" ca="1" si="54"/>
        <v/>
      </c>
      <c r="J202" s="91"/>
      <c r="K202" s="91"/>
      <c r="L202" s="91"/>
      <c r="M202" s="91"/>
      <c r="N202" s="91"/>
      <c r="O202" s="91"/>
      <c r="P202" s="91"/>
      <c r="Q202" s="91"/>
      <c r="R202" s="91"/>
      <c r="S202" s="91"/>
      <c r="T202" s="126"/>
      <c r="U202" s="183" t="str">
        <f t="shared" ca="1" si="55"/>
        <v>2.3</v>
      </c>
      <c r="V202" s="183">
        <f t="shared" ca="1" si="56"/>
        <v>4</v>
      </c>
      <c r="W202" s="183">
        <f t="shared" ca="1" si="57"/>
        <v>1</v>
      </c>
      <c r="X202" s="183">
        <f t="shared" ca="1" si="58"/>
        <v>12</v>
      </c>
      <c r="Y202" s="126"/>
      <c r="Z202" s="126"/>
    </row>
    <row r="203" spans="1:26" s="124" customFormat="1" ht="30" x14ac:dyDescent="0.25">
      <c r="A203" s="89">
        <v>457</v>
      </c>
      <c r="B203" s="90" t="str">
        <f t="shared" ca="1" si="48"/>
        <v>2.3.24d</v>
      </c>
      <c r="C203" s="91">
        <f t="shared" ca="1" si="49"/>
        <v>6</v>
      </c>
      <c r="D203" s="21"/>
      <c r="E203" s="220" t="str">
        <f t="shared" ca="1" si="50"/>
        <v>2.3.24d</v>
      </c>
      <c r="F203" s="98" t="str">
        <f t="shared" ca="1" si="51"/>
        <v>Name, title, and phone number of each individual who collected or handled the evidence during the investigation?</v>
      </c>
      <c r="G203" s="149" t="str">
        <f t="shared" ca="1" si="52"/>
        <v/>
      </c>
      <c r="H203" s="149" t="str">
        <f t="shared" ca="1" si="53"/>
        <v/>
      </c>
      <c r="I203" s="220" t="str">
        <f t="shared" ca="1" si="54"/>
        <v/>
      </c>
      <c r="J203" s="91"/>
      <c r="K203" s="91"/>
      <c r="L203" s="91"/>
      <c r="M203" s="91"/>
      <c r="N203" s="91"/>
      <c r="O203" s="91"/>
      <c r="P203" s="91"/>
      <c r="Q203" s="91"/>
      <c r="R203" s="91"/>
      <c r="S203" s="91"/>
      <c r="T203" s="126"/>
      <c r="U203" s="183" t="str">
        <f t="shared" ca="1" si="55"/>
        <v>2.3</v>
      </c>
      <c r="V203" s="183">
        <f t="shared" ca="1" si="56"/>
        <v>4</v>
      </c>
      <c r="W203" s="183">
        <f t="shared" ca="1" si="57"/>
        <v>1</v>
      </c>
      <c r="X203" s="183">
        <f t="shared" ca="1" si="58"/>
        <v>12</v>
      </c>
      <c r="Y203" s="126"/>
      <c r="Z203" s="126"/>
    </row>
    <row r="204" spans="1:26" s="124" customFormat="1" ht="30" x14ac:dyDescent="0.25">
      <c r="A204" s="89">
        <v>458</v>
      </c>
      <c r="B204" s="90" t="str">
        <f t="shared" ca="1" si="48"/>
        <v>2.3.24e</v>
      </c>
      <c r="C204" s="91">
        <f t="shared" ca="1" si="49"/>
        <v>6</v>
      </c>
      <c r="D204" s="21"/>
      <c r="E204" s="220" t="str">
        <f t="shared" ca="1" si="50"/>
        <v>2.3.24e</v>
      </c>
      <c r="F204" s="98" t="str">
        <f t="shared" ca="1" si="51"/>
        <v>Time and date (including time zone) of each occurrence of evidence handling?</v>
      </c>
      <c r="G204" s="149" t="str">
        <f t="shared" ca="1" si="52"/>
        <v/>
      </c>
      <c r="H204" s="149" t="str">
        <f t="shared" ca="1" si="53"/>
        <v/>
      </c>
      <c r="I204" s="220" t="str">
        <f t="shared" ca="1" si="54"/>
        <v/>
      </c>
      <c r="J204" s="91"/>
      <c r="K204" s="91"/>
      <c r="L204" s="91"/>
      <c r="M204" s="91"/>
      <c r="N204" s="91"/>
      <c r="O204" s="91"/>
      <c r="P204" s="91"/>
      <c r="Q204" s="91"/>
      <c r="R204" s="91"/>
      <c r="S204" s="91"/>
      <c r="T204" s="126"/>
      <c r="U204" s="183" t="str">
        <f t="shared" ca="1" si="55"/>
        <v>2.3</v>
      </c>
      <c r="V204" s="183">
        <f t="shared" ca="1" si="56"/>
        <v>4</v>
      </c>
      <c r="W204" s="183">
        <f t="shared" ca="1" si="57"/>
        <v>1</v>
      </c>
      <c r="X204" s="183">
        <f t="shared" ca="1" si="58"/>
        <v>12</v>
      </c>
      <c r="Y204" s="126"/>
      <c r="Z204" s="126"/>
    </row>
    <row r="205" spans="1:26" s="124" customFormat="1" ht="30" customHeight="1" x14ac:dyDescent="0.25">
      <c r="A205" s="89">
        <v>459</v>
      </c>
      <c r="B205" s="90" t="str">
        <f t="shared" ca="1" si="48"/>
        <v>2.3.24f</v>
      </c>
      <c r="C205" s="91">
        <f t="shared" ca="1" si="49"/>
        <v>6</v>
      </c>
      <c r="D205" s="21"/>
      <c r="E205" s="220" t="str">
        <f t="shared" ca="1" si="50"/>
        <v>2.3.24f</v>
      </c>
      <c r="F205" s="98" t="str">
        <f t="shared" ca="1" si="51"/>
        <v>Locations where the evidence was stored?</v>
      </c>
      <c r="G205" s="149" t="str">
        <f t="shared" ca="1" si="52"/>
        <v/>
      </c>
      <c r="H205" s="149" t="str">
        <f t="shared" ca="1" si="53"/>
        <v/>
      </c>
      <c r="I205" s="220" t="str">
        <f t="shared" ca="1" si="54"/>
        <v/>
      </c>
      <c r="J205" s="91"/>
      <c r="K205" s="91"/>
      <c r="L205" s="91"/>
      <c r="M205" s="91"/>
      <c r="N205" s="91"/>
      <c r="O205" s="91"/>
      <c r="P205" s="91"/>
      <c r="Q205" s="91"/>
      <c r="R205" s="91"/>
      <c r="S205" s="91"/>
      <c r="T205" s="126"/>
      <c r="U205" s="183" t="str">
        <f t="shared" ca="1" si="55"/>
        <v>2.3</v>
      </c>
      <c r="V205" s="183">
        <f t="shared" ca="1" si="56"/>
        <v>4</v>
      </c>
      <c r="W205" s="183">
        <f t="shared" ca="1" si="57"/>
        <v>1</v>
      </c>
      <c r="X205" s="183">
        <f t="shared" ca="1" si="58"/>
        <v>12</v>
      </c>
      <c r="Y205" s="126"/>
      <c r="Z205" s="126"/>
    </row>
    <row r="206" spans="1:26" s="124" customFormat="1" ht="30" customHeight="1" x14ac:dyDescent="0.25">
      <c r="A206" s="89">
        <v>460</v>
      </c>
      <c r="B206" s="90" t="str">
        <f t="shared" ca="1" si="48"/>
        <v>2.3.25</v>
      </c>
      <c r="C206" s="91">
        <f t="shared" ca="1" si="49"/>
        <v>4</v>
      </c>
      <c r="D206" s="21"/>
      <c r="E206" s="220" t="str">
        <f t="shared" ca="1" si="50"/>
        <v>2.3.25</v>
      </c>
      <c r="F206" s="93" t="str">
        <f t="shared" ca="1" si="51"/>
        <v>Does the content of the action log enable:</v>
      </c>
      <c r="G206" s="149"/>
      <c r="H206" s="149"/>
      <c r="I206" s="220"/>
      <c r="J206" s="91"/>
      <c r="K206" s="91"/>
      <c r="L206" s="91"/>
      <c r="M206" s="91"/>
      <c r="N206" s="91"/>
      <c r="O206" s="91"/>
      <c r="P206" s="91"/>
      <c r="Q206" s="91"/>
      <c r="R206" s="91"/>
      <c r="S206" s="91"/>
      <c r="T206" s="126"/>
      <c r="U206" s="183" t="str">
        <f t="shared" ca="1" si="55"/>
        <v/>
      </c>
      <c r="V206" s="183" t="str">
        <f t="shared" ca="1" si="56"/>
        <v>N/A</v>
      </c>
      <c r="W206" s="183">
        <f t="shared" ca="1" si="57"/>
        <v>1</v>
      </c>
      <c r="X206" s="183" t="e">
        <f t="shared" ca="1" si="58"/>
        <v>#VALUE!</v>
      </c>
      <c r="Y206" s="126"/>
      <c r="Z206" s="126"/>
    </row>
    <row r="207" spans="1:26" s="124" customFormat="1" ht="30" customHeight="1" x14ac:dyDescent="0.25">
      <c r="A207" s="89">
        <v>461</v>
      </c>
      <c r="B207" s="90" t="str">
        <f t="shared" ca="1" si="48"/>
        <v>2.3.25a</v>
      </c>
      <c r="C207" s="91">
        <f t="shared" ca="1" si="49"/>
        <v>6</v>
      </c>
      <c r="D207" s="21"/>
      <c r="E207" s="220" t="str">
        <f t="shared" ca="1" si="50"/>
        <v>2.3.25a</v>
      </c>
      <c r="F207" s="98" t="str">
        <f t="shared" ca="1" si="51"/>
        <v>Clear and precise evidence to be referred to at a later date?</v>
      </c>
      <c r="G207" s="149" t="str">
        <f ca="1">VLOOKUP(E207,Assessment_2_Reference_1,24,FALSE)</f>
        <v/>
      </c>
      <c r="H207" s="149" t="str">
        <f ca="1">VLOOKUP(E207,Assessment_2_Reference_1,5,FALSE)</f>
        <v/>
      </c>
      <c r="I207" s="220" t="str">
        <f ca="1">IF(VLOOKUP(E207,Assessment_2_Reference_1,6,FALSE)=0,"",VLOOKUP(E207,Assessment_2_Reference_1,6,FALSE))</f>
        <v/>
      </c>
      <c r="J207" s="91"/>
      <c r="K207" s="91"/>
      <c r="L207" s="91"/>
      <c r="M207" s="91"/>
      <c r="N207" s="91"/>
      <c r="O207" s="91"/>
      <c r="P207" s="91"/>
      <c r="Q207" s="91"/>
      <c r="R207" s="91"/>
      <c r="S207" s="91"/>
      <c r="T207" s="126"/>
      <c r="U207" s="183" t="str">
        <f t="shared" ca="1" si="55"/>
        <v>2.3</v>
      </c>
      <c r="V207" s="183">
        <f t="shared" ca="1" si="56"/>
        <v>5</v>
      </c>
      <c r="W207" s="183">
        <f t="shared" ca="1" si="57"/>
        <v>1</v>
      </c>
      <c r="X207" s="183">
        <f t="shared" ca="1" si="58"/>
        <v>15</v>
      </c>
      <c r="Y207" s="126"/>
      <c r="Z207" s="126"/>
    </row>
    <row r="208" spans="1:26" s="124" customFormat="1" ht="30" x14ac:dyDescent="0.25">
      <c r="A208" s="89">
        <v>462</v>
      </c>
      <c r="B208" s="90" t="str">
        <f t="shared" ca="1" si="48"/>
        <v>2.3.25b</v>
      </c>
      <c r="C208" s="91">
        <f t="shared" ca="1" si="49"/>
        <v>6</v>
      </c>
      <c r="D208" s="21"/>
      <c r="E208" s="220" t="str">
        <f t="shared" ca="1" si="50"/>
        <v>2.3.25b</v>
      </c>
      <c r="F208" s="98" t="str">
        <f t="shared" ca="1" si="51"/>
        <v>The sequence of events and actions taken to be repeated by opposition experts, if required?</v>
      </c>
      <c r="G208" s="149" t="str">
        <f ca="1">VLOOKUP(E208,Assessment_2_Reference_1,24,FALSE)</f>
        <v/>
      </c>
      <c r="H208" s="149" t="str">
        <f ca="1">VLOOKUP(E208,Assessment_2_Reference_1,5,FALSE)</f>
        <v/>
      </c>
      <c r="I208" s="220" t="str">
        <f ca="1">IF(VLOOKUP(E208,Assessment_2_Reference_1,6,FALSE)=0,"",VLOOKUP(E208,Assessment_2_Reference_1,6,FALSE))</f>
        <v/>
      </c>
      <c r="J208" s="91"/>
      <c r="K208" s="91"/>
      <c r="L208" s="91"/>
      <c r="M208" s="91"/>
      <c r="N208" s="91"/>
      <c r="O208" s="91"/>
      <c r="P208" s="91"/>
      <c r="Q208" s="91"/>
      <c r="R208" s="91"/>
      <c r="S208" s="91"/>
      <c r="T208" s="126"/>
      <c r="U208" s="183" t="str">
        <f t="shared" ca="1" si="55"/>
        <v>2.3</v>
      </c>
      <c r="V208" s="183">
        <f t="shared" ca="1" si="56"/>
        <v>5</v>
      </c>
      <c r="W208" s="183">
        <f t="shared" ca="1" si="57"/>
        <v>1</v>
      </c>
      <c r="X208" s="183">
        <f t="shared" ca="1" si="58"/>
        <v>15</v>
      </c>
      <c r="Y208" s="126"/>
      <c r="Z208" s="126"/>
    </row>
    <row r="209" spans="1:26" s="124" customFormat="1" ht="30" customHeight="1" x14ac:dyDescent="0.25">
      <c r="A209" s="89">
        <v>463</v>
      </c>
      <c r="B209" s="90" t="str">
        <f t="shared" ca="1" si="48"/>
        <v>2.3.26</v>
      </c>
      <c r="C209" s="91">
        <f t="shared" ca="1" si="49"/>
        <v>4</v>
      </c>
      <c r="D209" s="21"/>
      <c r="E209" s="220" t="str">
        <f t="shared" ca="1" si="50"/>
        <v>2.3.26</v>
      </c>
      <c r="F209" s="93" t="str">
        <f t="shared" ca="1" si="51"/>
        <v>When gathering data for a potential prosecution, do you ensure that:</v>
      </c>
      <c r="G209" s="149"/>
      <c r="H209" s="149"/>
      <c r="I209" s="220"/>
      <c r="J209" s="91"/>
      <c r="K209" s="91"/>
      <c r="L209" s="91"/>
      <c r="M209" s="91"/>
      <c r="N209" s="91"/>
      <c r="O209" s="91"/>
      <c r="P209" s="91"/>
      <c r="Q209" s="91"/>
      <c r="R209" s="91"/>
      <c r="S209" s="91"/>
      <c r="T209" s="126"/>
      <c r="U209" s="183" t="str">
        <f t="shared" ca="1" si="55"/>
        <v/>
      </c>
      <c r="V209" s="183" t="str">
        <f t="shared" ca="1" si="56"/>
        <v>N/A</v>
      </c>
      <c r="W209" s="183">
        <f t="shared" ca="1" si="57"/>
        <v>1</v>
      </c>
      <c r="X209" s="183" t="e">
        <f t="shared" ca="1" si="58"/>
        <v>#VALUE!</v>
      </c>
      <c r="Y209" s="126"/>
      <c r="Z209" s="126"/>
    </row>
    <row r="210" spans="1:26" s="124" customFormat="1" ht="30" x14ac:dyDescent="0.25">
      <c r="A210" s="89">
        <v>464</v>
      </c>
      <c r="B210" s="90" t="str">
        <f t="shared" ca="1" si="48"/>
        <v>2.3.26a</v>
      </c>
      <c r="C210" s="91">
        <f t="shared" ca="1" si="49"/>
        <v>6</v>
      </c>
      <c r="D210" s="21"/>
      <c r="E210" s="220" t="str">
        <f t="shared" ca="1" si="50"/>
        <v>2.3.26a</v>
      </c>
      <c r="F210" s="98" t="str">
        <f t="shared" ca="1" si="51"/>
        <v>Any systems under investigation are not turned off until an expert decision on the risk of doing so has been made?</v>
      </c>
      <c r="G210" s="149" t="str">
        <f ca="1">VLOOKUP(E210,Assessment_2_Reference_1,24,FALSE)</f>
        <v/>
      </c>
      <c r="H210" s="149" t="str">
        <f ca="1">VLOOKUP(E210,Assessment_2_Reference_1,5,FALSE)</f>
        <v/>
      </c>
      <c r="I210" s="220" t="str">
        <f ca="1">IF(VLOOKUP(E210,Assessment_2_Reference_1,6,FALSE)=0,"",VLOOKUP(E210,Assessment_2_Reference_1,6,FALSE))</f>
        <v/>
      </c>
      <c r="J210" s="91"/>
      <c r="K210" s="91"/>
      <c r="L210" s="91"/>
      <c r="M210" s="91"/>
      <c r="N210" s="91"/>
      <c r="O210" s="91"/>
      <c r="P210" s="91"/>
      <c r="Q210" s="91"/>
      <c r="R210" s="91"/>
      <c r="S210" s="91"/>
      <c r="T210" s="126"/>
      <c r="U210" s="183" t="str">
        <f t="shared" ca="1" si="55"/>
        <v>2.3</v>
      </c>
      <c r="V210" s="183">
        <f t="shared" ca="1" si="56"/>
        <v>5</v>
      </c>
      <c r="W210" s="183">
        <f t="shared" ca="1" si="57"/>
        <v>1</v>
      </c>
      <c r="X210" s="183">
        <f t="shared" ca="1" si="58"/>
        <v>15</v>
      </c>
      <c r="Y210" s="126"/>
      <c r="Z210" s="126"/>
    </row>
    <row r="211" spans="1:26" s="124" customFormat="1" ht="30" x14ac:dyDescent="0.25">
      <c r="A211" s="89">
        <v>465</v>
      </c>
      <c r="B211" s="90" t="str">
        <f t="shared" ca="1" si="48"/>
        <v>2.3.26b</v>
      </c>
      <c r="C211" s="91">
        <f t="shared" ca="1" si="49"/>
        <v>6</v>
      </c>
      <c r="D211" s="21"/>
      <c r="E211" s="220" t="str">
        <f t="shared" ca="1" si="50"/>
        <v>2.3.26b</v>
      </c>
      <c r="F211" s="98" t="str">
        <f t="shared" ca="1" si="51"/>
        <v>Analysis is not performed on a live system under investigation before a forensically safe image has been taken?</v>
      </c>
      <c r="G211" s="149" t="str">
        <f ca="1">VLOOKUP(E211,Assessment_2_Reference_1,24,FALSE)</f>
        <v/>
      </c>
      <c r="H211" s="149" t="str">
        <f ca="1">VLOOKUP(E211,Assessment_2_Reference_1,5,FALSE)</f>
        <v/>
      </c>
      <c r="I211" s="220" t="str">
        <f ca="1">IF(VLOOKUP(E211,Assessment_2_Reference_1,6,FALSE)=0,"",VLOOKUP(E211,Assessment_2_Reference_1,6,FALSE))</f>
        <v/>
      </c>
      <c r="J211" s="91"/>
      <c r="K211" s="91"/>
      <c r="L211" s="91"/>
      <c r="M211" s="91"/>
      <c r="N211" s="91"/>
      <c r="O211" s="91"/>
      <c r="P211" s="91"/>
      <c r="Q211" s="91"/>
      <c r="R211" s="91"/>
      <c r="S211" s="91"/>
      <c r="T211" s="126"/>
      <c r="U211" s="183" t="str">
        <f t="shared" ca="1" si="55"/>
        <v>2.3</v>
      </c>
      <c r="V211" s="183">
        <f t="shared" ca="1" si="56"/>
        <v>5</v>
      </c>
      <c r="W211" s="183">
        <f t="shared" ca="1" si="57"/>
        <v>1</v>
      </c>
      <c r="X211" s="183">
        <f t="shared" ca="1" si="58"/>
        <v>15</v>
      </c>
      <c r="Y211" s="126"/>
      <c r="Z211" s="126"/>
    </row>
    <row r="212" spans="1:26" s="124" customFormat="1" ht="30" customHeight="1" x14ac:dyDescent="0.25">
      <c r="A212" s="89">
        <v>466</v>
      </c>
      <c r="B212" s="90" t="str">
        <f t="shared" ca="1" si="48"/>
        <v>2.3.27</v>
      </c>
      <c r="C212" s="91">
        <f t="shared" ca="1" si="49"/>
        <v>4</v>
      </c>
      <c r="D212" s="21"/>
      <c r="E212" s="220" t="str">
        <f t="shared" ca="1" si="50"/>
        <v>2.3.27</v>
      </c>
      <c r="F212" s="93" t="str">
        <f t="shared" ca="1" si="51"/>
        <v>When supporting forensic work, do you ensure that:</v>
      </c>
      <c r="G212" s="149"/>
      <c r="H212" s="149"/>
      <c r="I212" s="220"/>
      <c r="J212" s="91"/>
      <c r="K212" s="91"/>
      <c r="L212" s="91"/>
      <c r="M212" s="91"/>
      <c r="N212" s="91"/>
      <c r="O212" s="91"/>
      <c r="P212" s="91"/>
      <c r="Q212" s="91"/>
      <c r="R212" s="91"/>
      <c r="S212" s="91"/>
      <c r="T212" s="126"/>
      <c r="U212" s="183" t="str">
        <f t="shared" ca="1" si="55"/>
        <v/>
      </c>
      <c r="V212" s="183" t="str">
        <f t="shared" ca="1" si="56"/>
        <v>N/A</v>
      </c>
      <c r="W212" s="183">
        <f t="shared" ca="1" si="57"/>
        <v>1</v>
      </c>
      <c r="X212" s="183" t="e">
        <f t="shared" ca="1" si="58"/>
        <v>#VALUE!</v>
      </c>
      <c r="Y212" s="126"/>
      <c r="Z212" s="126"/>
    </row>
    <row r="213" spans="1:26" s="124" customFormat="1" ht="30" x14ac:dyDescent="0.25">
      <c r="A213" s="89">
        <v>467</v>
      </c>
      <c r="B213" s="90" t="str">
        <f t="shared" ca="1" si="48"/>
        <v>2.3.27a</v>
      </c>
      <c r="C213" s="91">
        <f t="shared" ca="1" si="49"/>
        <v>6</v>
      </c>
      <c r="D213" s="21"/>
      <c r="E213" s="220" t="str">
        <f t="shared" ca="1" si="50"/>
        <v>2.3.27a</v>
      </c>
      <c r="F213" s="98" t="str">
        <f t="shared" ca="1" si="51"/>
        <v>Forensic work is only being performed on copies of the evidential material (eg using imaging technology)?</v>
      </c>
      <c r="G213" s="149" t="str">
        <f ca="1">VLOOKUP(E213,Assessment_2_Reference_1,24,FALSE)</f>
        <v/>
      </c>
      <c r="H213" s="149" t="str">
        <f ca="1">VLOOKUP(E213,Assessment_2_Reference_1,5,FALSE)</f>
        <v/>
      </c>
      <c r="I213" s="220" t="str">
        <f ca="1">IF(VLOOKUP(E213,Assessment_2_Reference_1,6,FALSE)=0,"",VLOOKUP(E213,Assessment_2_Reference_1,6,FALSE))</f>
        <v/>
      </c>
      <c r="J213" s="91"/>
      <c r="K213" s="91"/>
      <c r="L213" s="91"/>
      <c r="M213" s="91"/>
      <c r="N213" s="91"/>
      <c r="O213" s="91"/>
      <c r="P213" s="91"/>
      <c r="Q213" s="91"/>
      <c r="R213" s="91"/>
      <c r="S213" s="91"/>
      <c r="T213" s="126"/>
      <c r="U213" s="183" t="str">
        <f t="shared" ca="1" si="55"/>
        <v>2.3</v>
      </c>
      <c r="V213" s="183">
        <f t="shared" ca="1" si="56"/>
        <v>5</v>
      </c>
      <c r="W213" s="183">
        <f t="shared" ca="1" si="57"/>
        <v>1</v>
      </c>
      <c r="X213" s="183">
        <f t="shared" ca="1" si="58"/>
        <v>15</v>
      </c>
      <c r="Y213" s="126"/>
      <c r="Z213" s="126"/>
    </row>
    <row r="214" spans="1:26" s="124" customFormat="1" ht="30" customHeight="1" x14ac:dyDescent="0.25">
      <c r="A214" s="89">
        <v>468</v>
      </c>
      <c r="B214" s="90" t="str">
        <f t="shared" ca="1" si="48"/>
        <v>2.3.27b</v>
      </c>
      <c r="C214" s="91">
        <f t="shared" ca="1" si="49"/>
        <v>6</v>
      </c>
      <c r="D214" s="21"/>
      <c r="E214" s="230" t="str">
        <f t="shared" ca="1" si="50"/>
        <v>2.3.27b</v>
      </c>
      <c r="F214" s="101" t="str">
        <f t="shared" ca="1" si="51"/>
        <v>The integrity of all evidential material is protected?</v>
      </c>
      <c r="G214" s="149" t="str">
        <f ca="1">VLOOKUP(E214,Assessment_2_Reference_1,24,FALSE)</f>
        <v/>
      </c>
      <c r="H214" s="149" t="str">
        <f ca="1">VLOOKUP(E214,Assessment_2_Reference_1,5,FALSE)</f>
        <v/>
      </c>
      <c r="I214" s="230" t="str">
        <f ca="1">IF(VLOOKUP(E214,Assessment_2_Reference_1,6,FALSE)=0,"",VLOOKUP(E214,Assessment_2_Reference_1,6,FALSE))</f>
        <v/>
      </c>
      <c r="J214" s="99"/>
      <c r="K214" s="99"/>
      <c r="L214" s="99"/>
      <c r="M214" s="99"/>
      <c r="N214" s="99"/>
      <c r="O214" s="99"/>
      <c r="P214" s="99"/>
      <c r="Q214" s="99"/>
      <c r="R214" s="99"/>
      <c r="S214" s="99"/>
      <c r="T214" s="152"/>
      <c r="U214" s="225" t="str">
        <f t="shared" ca="1" si="55"/>
        <v>2.3</v>
      </c>
      <c r="V214" s="225">
        <f t="shared" ca="1" si="56"/>
        <v>5</v>
      </c>
      <c r="W214" s="225">
        <f t="shared" ca="1" si="57"/>
        <v>1</v>
      </c>
      <c r="X214" s="225">
        <f t="shared" ca="1" si="58"/>
        <v>15</v>
      </c>
      <c r="Y214" s="152"/>
      <c r="Z214" s="152"/>
    </row>
    <row r="215" spans="1:26" s="124" customFormat="1" ht="30" customHeight="1" x14ac:dyDescent="0.25">
      <c r="A215" s="89">
        <v>469</v>
      </c>
      <c r="B215" s="90" t="str">
        <f t="shared" ca="1" si="48"/>
        <v>2.4</v>
      </c>
      <c r="C215" s="91">
        <f t="shared" ca="1" si="49"/>
        <v>2</v>
      </c>
      <c r="D215" s="21"/>
      <c r="E215" s="88" t="str">
        <f t="shared" ca="1" si="50"/>
        <v>Step 4</v>
      </c>
      <c r="F215" s="114" t="str">
        <f t="shared" ca="1" si="51"/>
        <v>Recovery</v>
      </c>
      <c r="G215" s="115" t="str">
        <f ca="1">"Maturity level:  "&amp;O215</f>
        <v>Maturity level:  Level 1</v>
      </c>
      <c r="H215" s="116"/>
      <c r="I215" s="260"/>
      <c r="J215" s="116"/>
      <c r="K215" s="116"/>
      <c r="L215" s="116" t="str">
        <f ca="1">TEXT(B215,"0.0")</f>
        <v>2.4</v>
      </c>
      <c r="M215" s="115">
        <f ca="1">SUMIF(U:U,L215,H:H)/(SUMIF(U:U,L215,X:X))</f>
        <v>0</v>
      </c>
      <c r="N215" s="115" t="str">
        <f ca="1">HLOOKUP(M215*100,level_ref,2,TRUE)</f>
        <v>Level 1</v>
      </c>
      <c r="O215" s="115" t="str">
        <f ca="1">IF(ISERROR(N215),"",N215)</f>
        <v>Level 1</v>
      </c>
      <c r="P215" s="115">
        <f ca="1">HLOOKUP(M215*100,level_ref,3,TRUE)</f>
        <v>1</v>
      </c>
      <c r="Q215" s="115">
        <f ca="1">IF(ISERROR(P215),"",P215)</f>
        <v>1</v>
      </c>
      <c r="R215" s="116"/>
      <c r="S215" s="116"/>
      <c r="T215" s="116"/>
      <c r="U215" s="116" t="e">
        <f t="shared" ca="1" si="55"/>
        <v>#N/A</v>
      </c>
      <c r="V215" s="116" t="e">
        <f t="shared" ca="1" si="56"/>
        <v>#N/A</v>
      </c>
      <c r="W215" s="116">
        <f t="shared" ca="1" si="57"/>
        <v>1</v>
      </c>
      <c r="X215" s="116" t="e">
        <f t="shared" ca="1" si="58"/>
        <v>#N/A</v>
      </c>
      <c r="Y215" s="116"/>
      <c r="Z215" s="116"/>
    </row>
    <row r="216" spans="1:26" s="124" customFormat="1" ht="18.75" customHeight="1" x14ac:dyDescent="0.25">
      <c r="A216" s="89">
        <v>470</v>
      </c>
      <c r="B216" s="90" t="str">
        <f t="shared" ca="1" si="48"/>
        <v/>
      </c>
      <c r="C216" s="91">
        <f t="shared" ca="1" si="49"/>
        <v>3</v>
      </c>
      <c r="D216" s="21"/>
      <c r="E216" s="227" t="str">
        <f t="shared" ca="1" si="50"/>
        <v/>
      </c>
      <c r="F216" s="109" t="str">
        <f t="shared" ca="1" si="51"/>
        <v>Objectives</v>
      </c>
      <c r="G216" s="247"/>
      <c r="H216" s="247"/>
      <c r="I216" s="107"/>
      <c r="J216" s="105"/>
      <c r="K216" s="105"/>
      <c r="L216" s="105"/>
      <c r="M216" s="105"/>
      <c r="N216" s="105"/>
      <c r="O216" s="105"/>
      <c r="P216" s="105"/>
      <c r="Q216" s="105"/>
      <c r="R216" s="105"/>
      <c r="S216" s="105"/>
      <c r="T216" s="153"/>
      <c r="U216" s="241" t="str">
        <f t="shared" ca="1" si="55"/>
        <v/>
      </c>
      <c r="V216" s="241" t="str">
        <f t="shared" ca="1" si="56"/>
        <v/>
      </c>
      <c r="W216" s="241">
        <f t="shared" ca="1" si="57"/>
        <v>1</v>
      </c>
      <c r="X216" s="241" t="e">
        <f t="shared" ca="1" si="58"/>
        <v>#VALUE!</v>
      </c>
      <c r="Y216" s="153"/>
      <c r="Z216" s="153"/>
    </row>
    <row r="217" spans="1:26" s="124" customFormat="1" ht="30" x14ac:dyDescent="0.25">
      <c r="A217" s="89">
        <v>471</v>
      </c>
      <c r="B217" s="90" t="str">
        <f t="shared" ca="1" si="48"/>
        <v>2.4.01</v>
      </c>
      <c r="C217" s="91">
        <f t="shared" ca="1" si="49"/>
        <v>5</v>
      </c>
      <c r="D217" s="21"/>
      <c r="E217" s="220" t="str">
        <f t="shared" ca="1" si="50"/>
        <v>2.4.01</v>
      </c>
      <c r="F217" s="93" t="str">
        <f t="shared" ca="1" si="51"/>
        <v>Do you take steps to recover from a cyber security incident quickly and effectively?</v>
      </c>
      <c r="G217" s="149" t="str">
        <f ca="1">VLOOKUP(E217,Assessment_2_Reference_1,24,FALSE)</f>
        <v/>
      </c>
      <c r="H217" s="149" t="str">
        <f ca="1">VLOOKUP(E217,Assessment_2_Reference_1,5,FALSE)</f>
        <v/>
      </c>
      <c r="I217" s="220" t="str">
        <f ca="1">IF(VLOOKUP(E217,Assessment_2_Reference_1,6,FALSE)=0,"",VLOOKUP(E217,Assessment_2_Reference_1,6,FALSE))</f>
        <v/>
      </c>
      <c r="J217" s="91"/>
      <c r="K217" s="91"/>
      <c r="L217" s="91"/>
      <c r="M217" s="91"/>
      <c r="N217" s="91"/>
      <c r="O217" s="91"/>
      <c r="P217" s="91"/>
      <c r="Q217" s="91"/>
      <c r="R217" s="91"/>
      <c r="S217" s="91"/>
      <c r="T217" s="126"/>
      <c r="U217" s="183" t="str">
        <f t="shared" ca="1" si="55"/>
        <v>2.4</v>
      </c>
      <c r="V217" s="183">
        <f t="shared" ca="1" si="56"/>
        <v>1</v>
      </c>
      <c r="W217" s="183">
        <f t="shared" ca="1" si="57"/>
        <v>1</v>
      </c>
      <c r="X217" s="183">
        <f t="shared" ca="1" si="58"/>
        <v>3</v>
      </c>
      <c r="Y217" s="126"/>
      <c r="Z217" s="126"/>
    </row>
    <row r="218" spans="1:26" s="124" customFormat="1" ht="30" x14ac:dyDescent="0.25">
      <c r="A218" s="89">
        <v>472</v>
      </c>
      <c r="B218" s="90" t="str">
        <f t="shared" ca="1" si="48"/>
        <v>2.4.02</v>
      </c>
      <c r="C218" s="91">
        <f t="shared" ca="1" si="49"/>
        <v>4</v>
      </c>
      <c r="D218" s="21"/>
      <c r="E218" s="220" t="str">
        <f t="shared" ca="1" si="50"/>
        <v>2.4.02</v>
      </c>
      <c r="F218" s="93" t="str">
        <f t="shared" ca="1" si="51"/>
        <v>Do your objectives for recovering from a cyber security incident cover immediate business requirements, including:</v>
      </c>
      <c r="G218" s="149"/>
      <c r="H218" s="149"/>
      <c r="I218" s="220"/>
      <c r="J218" s="91"/>
      <c r="K218" s="91"/>
      <c r="L218" s="91"/>
      <c r="M218" s="91"/>
      <c r="N218" s="91"/>
      <c r="O218" s="91"/>
      <c r="P218" s="91"/>
      <c r="Q218" s="91"/>
      <c r="R218" s="91"/>
      <c r="S218" s="91"/>
      <c r="T218" s="126"/>
      <c r="U218" s="183" t="str">
        <f t="shared" ca="1" si="55"/>
        <v/>
      </c>
      <c r="V218" s="183" t="str">
        <f t="shared" ca="1" si="56"/>
        <v>N/A</v>
      </c>
      <c r="W218" s="183">
        <f t="shared" ca="1" si="57"/>
        <v>1</v>
      </c>
      <c r="X218" s="183" t="e">
        <f t="shared" ca="1" si="58"/>
        <v>#VALUE!</v>
      </c>
      <c r="Y218" s="126"/>
      <c r="Z218" s="126"/>
    </row>
    <row r="219" spans="1:26" s="124" customFormat="1" ht="30" customHeight="1" x14ac:dyDescent="0.25">
      <c r="A219" s="89">
        <v>473</v>
      </c>
      <c r="B219" s="90" t="str">
        <f t="shared" ca="1" si="48"/>
        <v>2.4.02a</v>
      </c>
      <c r="C219" s="91">
        <f t="shared" ca="1" si="49"/>
        <v>6</v>
      </c>
      <c r="D219" s="21"/>
      <c r="E219" s="220" t="str">
        <f t="shared" ca="1" si="50"/>
        <v>2.4.02a</v>
      </c>
      <c r="F219" s="98" t="str">
        <f t="shared" ca="1" si="51"/>
        <v>Restoring systems to normal operation as soon as possible?</v>
      </c>
      <c r="G219" s="149" t="str">
        <f t="shared" ref="G219:G226" ca="1" si="59">VLOOKUP(E219,Assessment_2_Reference_1,24,FALSE)</f>
        <v/>
      </c>
      <c r="H219" s="149" t="str">
        <f t="shared" ref="H219:H226" ca="1" si="60">VLOOKUP(E219,Assessment_2_Reference_1,5,FALSE)</f>
        <v/>
      </c>
      <c r="I219" s="220" t="str">
        <f t="shared" ref="I219:I226" ca="1" si="61">IF(VLOOKUP(E219,Assessment_2_Reference_1,6,FALSE)=0,"",VLOOKUP(E219,Assessment_2_Reference_1,6,FALSE))</f>
        <v/>
      </c>
      <c r="J219" s="91"/>
      <c r="K219" s="91"/>
      <c r="L219" s="91"/>
      <c r="M219" s="91"/>
      <c r="N219" s="91"/>
      <c r="O219" s="91"/>
      <c r="P219" s="91"/>
      <c r="Q219" s="91"/>
      <c r="R219" s="91"/>
      <c r="S219" s="91"/>
      <c r="T219" s="126"/>
      <c r="U219" s="183" t="str">
        <f t="shared" ca="1" si="55"/>
        <v>2.4</v>
      </c>
      <c r="V219" s="183">
        <f t="shared" ca="1" si="56"/>
        <v>2</v>
      </c>
      <c r="W219" s="183">
        <f t="shared" ca="1" si="57"/>
        <v>1</v>
      </c>
      <c r="X219" s="183">
        <f t="shared" ca="1" si="58"/>
        <v>6</v>
      </c>
      <c r="Y219" s="126"/>
      <c r="Z219" s="126"/>
    </row>
    <row r="220" spans="1:26" s="124" customFormat="1" ht="30" customHeight="1" x14ac:dyDescent="0.25">
      <c r="A220" s="89">
        <v>474</v>
      </c>
      <c r="B220" s="90" t="str">
        <f t="shared" ca="1" si="48"/>
        <v>2.4.02b</v>
      </c>
      <c r="C220" s="91">
        <f t="shared" ca="1" si="49"/>
        <v>6</v>
      </c>
      <c r="D220" s="21"/>
      <c r="E220" s="220" t="str">
        <f t="shared" ca="1" si="50"/>
        <v>2.4.02b</v>
      </c>
      <c r="F220" s="98" t="str">
        <f t="shared" ca="1" si="51"/>
        <v>Confirming that the systems are functioning normally?</v>
      </c>
      <c r="G220" s="149" t="str">
        <f t="shared" ca="1" si="59"/>
        <v/>
      </c>
      <c r="H220" s="149" t="str">
        <f t="shared" ca="1" si="60"/>
        <v/>
      </c>
      <c r="I220" s="220" t="str">
        <f t="shared" ca="1" si="61"/>
        <v/>
      </c>
      <c r="J220" s="91"/>
      <c r="K220" s="91"/>
      <c r="L220" s="91"/>
      <c r="M220" s="91"/>
      <c r="N220" s="91"/>
      <c r="O220" s="91"/>
      <c r="P220" s="91"/>
      <c r="Q220" s="91"/>
      <c r="R220" s="91"/>
      <c r="S220" s="91"/>
      <c r="T220" s="126"/>
      <c r="U220" s="183" t="str">
        <f t="shared" ca="1" si="55"/>
        <v>2.4</v>
      </c>
      <c r="V220" s="183">
        <f t="shared" ca="1" si="56"/>
        <v>2</v>
      </c>
      <c r="W220" s="183">
        <f t="shared" ca="1" si="57"/>
        <v>1</v>
      </c>
      <c r="X220" s="183">
        <f t="shared" ca="1" si="58"/>
        <v>6</v>
      </c>
      <c r="Y220" s="126"/>
      <c r="Z220" s="126"/>
    </row>
    <row r="221" spans="1:26" s="124" customFormat="1" ht="30" customHeight="1" x14ac:dyDescent="0.25">
      <c r="A221" s="89">
        <v>475</v>
      </c>
      <c r="B221" s="90" t="str">
        <f t="shared" ca="1" si="48"/>
        <v>2.4.02c</v>
      </c>
      <c r="C221" s="91">
        <f t="shared" ca="1" si="49"/>
        <v>6</v>
      </c>
      <c r="D221" s="21"/>
      <c r="E221" s="220" t="str">
        <f t="shared" ca="1" si="50"/>
        <v>2.4.02c</v>
      </c>
      <c r="F221" s="98" t="str">
        <f t="shared" ca="1" si="51"/>
        <v>Restricting the amount of financial loss?</v>
      </c>
      <c r="G221" s="149" t="str">
        <f t="shared" ca="1" si="59"/>
        <v/>
      </c>
      <c r="H221" s="149" t="str">
        <f t="shared" ca="1" si="60"/>
        <v/>
      </c>
      <c r="I221" s="220" t="str">
        <f t="shared" ca="1" si="61"/>
        <v/>
      </c>
      <c r="J221" s="91"/>
      <c r="K221" s="91"/>
      <c r="L221" s="91"/>
      <c r="M221" s="91"/>
      <c r="N221" s="91"/>
      <c r="O221" s="91"/>
      <c r="P221" s="91"/>
      <c r="Q221" s="91"/>
      <c r="R221" s="91"/>
      <c r="S221" s="91"/>
      <c r="T221" s="126"/>
      <c r="U221" s="183" t="str">
        <f t="shared" ca="1" si="55"/>
        <v>2.4</v>
      </c>
      <c r="V221" s="183">
        <f t="shared" ca="1" si="56"/>
        <v>3</v>
      </c>
      <c r="W221" s="183">
        <f t="shared" ca="1" si="57"/>
        <v>1</v>
      </c>
      <c r="X221" s="183">
        <f t="shared" ca="1" si="58"/>
        <v>9</v>
      </c>
      <c r="Y221" s="126"/>
      <c r="Z221" s="126"/>
    </row>
    <row r="222" spans="1:26" s="124" customFormat="1" ht="30" customHeight="1" x14ac:dyDescent="0.25">
      <c r="A222" s="89">
        <v>476</v>
      </c>
      <c r="B222" s="90" t="str">
        <f t="shared" ca="1" si="48"/>
        <v>2.4.02d</v>
      </c>
      <c r="C222" s="91">
        <f t="shared" ca="1" si="49"/>
        <v>6</v>
      </c>
      <c r="D222" s="21"/>
      <c r="E222" s="220" t="str">
        <f t="shared" ca="1" si="50"/>
        <v>2.4.02d</v>
      </c>
      <c r="F222" s="98" t="str">
        <f t="shared" ca="1" si="51"/>
        <v>Protecting the reputation of your organisation?</v>
      </c>
      <c r="G222" s="149" t="str">
        <f t="shared" ca="1" si="59"/>
        <v/>
      </c>
      <c r="H222" s="149" t="str">
        <f t="shared" ca="1" si="60"/>
        <v/>
      </c>
      <c r="I222" s="220" t="str">
        <f t="shared" ca="1" si="61"/>
        <v/>
      </c>
      <c r="J222" s="91"/>
      <c r="K222" s="91"/>
      <c r="L222" s="91"/>
      <c r="M222" s="91"/>
      <c r="N222" s="91"/>
      <c r="O222" s="91"/>
      <c r="P222" s="91"/>
      <c r="Q222" s="91"/>
      <c r="R222" s="91"/>
      <c r="S222" s="91"/>
      <c r="T222" s="126"/>
      <c r="U222" s="183" t="str">
        <f t="shared" ca="1" si="55"/>
        <v>2.4</v>
      </c>
      <c r="V222" s="183">
        <f t="shared" ca="1" si="56"/>
        <v>3</v>
      </c>
      <c r="W222" s="183">
        <f t="shared" ca="1" si="57"/>
        <v>1</v>
      </c>
      <c r="X222" s="183">
        <f t="shared" ca="1" si="58"/>
        <v>9</v>
      </c>
      <c r="Y222" s="126"/>
      <c r="Z222" s="126"/>
    </row>
    <row r="223" spans="1:26" s="124" customFormat="1" ht="30" customHeight="1" x14ac:dyDescent="0.25">
      <c r="A223" s="89">
        <v>477</v>
      </c>
      <c r="B223" s="90" t="str">
        <f t="shared" ca="1" si="48"/>
        <v>2.4.02e</v>
      </c>
      <c r="C223" s="91">
        <f t="shared" ca="1" si="49"/>
        <v>6</v>
      </c>
      <c r="D223" s="21"/>
      <c r="E223" s="220" t="str">
        <f t="shared" ca="1" si="50"/>
        <v>2.4.02e</v>
      </c>
      <c r="F223" s="98" t="str">
        <f t="shared" ca="1" si="51"/>
        <v>Protecting confidential information?</v>
      </c>
      <c r="G223" s="149" t="str">
        <f t="shared" ca="1" si="59"/>
        <v/>
      </c>
      <c r="H223" s="149" t="str">
        <f t="shared" ca="1" si="60"/>
        <v/>
      </c>
      <c r="I223" s="220" t="str">
        <f t="shared" ca="1" si="61"/>
        <v/>
      </c>
      <c r="J223" s="91"/>
      <c r="K223" s="91"/>
      <c r="L223" s="91"/>
      <c r="M223" s="91"/>
      <c r="N223" s="91"/>
      <c r="O223" s="91"/>
      <c r="P223" s="91"/>
      <c r="Q223" s="91"/>
      <c r="R223" s="91"/>
      <c r="S223" s="91"/>
      <c r="T223" s="126"/>
      <c r="U223" s="183" t="str">
        <f t="shared" ca="1" si="55"/>
        <v>2.4</v>
      </c>
      <c r="V223" s="183">
        <f t="shared" ca="1" si="56"/>
        <v>3</v>
      </c>
      <c r="W223" s="183">
        <f t="shared" ca="1" si="57"/>
        <v>1</v>
      </c>
      <c r="X223" s="183">
        <f t="shared" ca="1" si="58"/>
        <v>9</v>
      </c>
      <c r="Y223" s="126"/>
      <c r="Z223" s="126"/>
    </row>
    <row r="224" spans="1:26" s="124" customFormat="1" ht="30" x14ac:dyDescent="0.25">
      <c r="A224" s="89">
        <v>478</v>
      </c>
      <c r="B224" s="90" t="str">
        <f t="shared" ca="1" si="48"/>
        <v>2.4.02f</v>
      </c>
      <c r="C224" s="91">
        <f t="shared" ca="1" si="49"/>
        <v>6</v>
      </c>
      <c r="D224" s="21"/>
      <c r="E224" s="220" t="str">
        <f t="shared" ca="1" si="50"/>
        <v>2.4.02f</v>
      </c>
      <c r="F224" s="98" t="str">
        <f t="shared" ca="1" si="51"/>
        <v>Complying with legal and regulatory requirements (eg PCI / DSS, NERC, ISO 27001, HIPAA or FISMA)?</v>
      </c>
      <c r="G224" s="149" t="str">
        <f t="shared" ca="1" si="59"/>
        <v/>
      </c>
      <c r="H224" s="149" t="str">
        <f t="shared" ca="1" si="60"/>
        <v/>
      </c>
      <c r="I224" s="220" t="str">
        <f t="shared" ca="1" si="61"/>
        <v/>
      </c>
      <c r="J224" s="91"/>
      <c r="K224" s="91"/>
      <c r="L224" s="91"/>
      <c r="M224" s="91"/>
      <c r="N224" s="91"/>
      <c r="O224" s="91"/>
      <c r="P224" s="91"/>
      <c r="Q224" s="91"/>
      <c r="R224" s="91"/>
      <c r="S224" s="91"/>
      <c r="T224" s="126"/>
      <c r="U224" s="183" t="str">
        <f t="shared" ca="1" si="55"/>
        <v>2.4</v>
      </c>
      <c r="V224" s="183">
        <f t="shared" ca="1" si="56"/>
        <v>3</v>
      </c>
      <c r="W224" s="183">
        <f t="shared" ca="1" si="57"/>
        <v>1</v>
      </c>
      <c r="X224" s="183">
        <f t="shared" ca="1" si="58"/>
        <v>9</v>
      </c>
      <c r="Y224" s="126"/>
      <c r="Z224" s="126"/>
    </row>
    <row r="225" spans="1:26" s="124" customFormat="1" ht="30" x14ac:dyDescent="0.25">
      <c r="A225" s="89">
        <v>479</v>
      </c>
      <c r="B225" s="90" t="str">
        <f t="shared" ca="1" si="48"/>
        <v>2.4.02g</v>
      </c>
      <c r="C225" s="91">
        <f t="shared" ca="1" si="49"/>
        <v>6</v>
      </c>
      <c r="D225" s="21"/>
      <c r="E225" s="220" t="str">
        <f t="shared" ca="1" si="50"/>
        <v>2.4.02g</v>
      </c>
      <c r="F225" s="98" t="str">
        <f t="shared" ca="1" si="51"/>
        <v>Limiting liabilities if things go wrong - or if there is a court case (ie take ‘reasonable’ precautions)?</v>
      </c>
      <c r="G225" s="149" t="str">
        <f t="shared" ca="1" si="59"/>
        <v/>
      </c>
      <c r="H225" s="149" t="str">
        <f t="shared" ca="1" si="60"/>
        <v/>
      </c>
      <c r="I225" s="220" t="str">
        <f t="shared" ca="1" si="61"/>
        <v/>
      </c>
      <c r="J225" s="91"/>
      <c r="K225" s="91"/>
      <c r="L225" s="91"/>
      <c r="M225" s="91"/>
      <c r="N225" s="91"/>
      <c r="O225" s="91"/>
      <c r="P225" s="91"/>
      <c r="Q225" s="91"/>
      <c r="R225" s="91"/>
      <c r="S225" s="91"/>
      <c r="T225" s="126"/>
      <c r="U225" s="183" t="str">
        <f t="shared" ca="1" si="55"/>
        <v>2.4</v>
      </c>
      <c r="V225" s="183">
        <f t="shared" ca="1" si="56"/>
        <v>3</v>
      </c>
      <c r="W225" s="183">
        <f t="shared" ca="1" si="57"/>
        <v>1</v>
      </c>
      <c r="X225" s="183">
        <f t="shared" ca="1" si="58"/>
        <v>9</v>
      </c>
      <c r="Y225" s="126"/>
      <c r="Z225" s="126"/>
    </row>
    <row r="226" spans="1:26" s="124" customFormat="1" ht="30" customHeight="1" x14ac:dyDescent="0.25">
      <c r="A226" s="89">
        <v>480</v>
      </c>
      <c r="B226" s="90" t="str">
        <f t="shared" ca="1" si="48"/>
        <v>2.4.02h</v>
      </c>
      <c r="C226" s="91">
        <f t="shared" ca="1" si="49"/>
        <v>6</v>
      </c>
      <c r="D226" s="21"/>
      <c r="E226" s="220" t="str">
        <f t="shared" ca="1" si="50"/>
        <v>2.4.02h</v>
      </c>
      <c r="F226" s="98" t="str">
        <f t="shared" ca="1" si="51"/>
        <v>Providing assurance to third parties that everything is under control?</v>
      </c>
      <c r="G226" s="149" t="str">
        <f t="shared" ca="1" si="59"/>
        <v/>
      </c>
      <c r="H226" s="149" t="str">
        <f t="shared" ca="1" si="60"/>
        <v/>
      </c>
      <c r="I226" s="220" t="str">
        <f t="shared" ca="1" si="61"/>
        <v/>
      </c>
      <c r="J226" s="91"/>
      <c r="K226" s="91"/>
      <c r="L226" s="91"/>
      <c r="M226" s="91"/>
      <c r="N226" s="91"/>
      <c r="O226" s="91"/>
      <c r="P226" s="91"/>
      <c r="Q226" s="91"/>
      <c r="R226" s="91"/>
      <c r="S226" s="91"/>
      <c r="T226" s="126"/>
      <c r="U226" s="183" t="str">
        <f t="shared" ca="1" si="55"/>
        <v>2.4</v>
      </c>
      <c r="V226" s="183">
        <f t="shared" ca="1" si="56"/>
        <v>3</v>
      </c>
      <c r="W226" s="183">
        <f t="shared" ca="1" si="57"/>
        <v>1</v>
      </c>
      <c r="X226" s="183">
        <f t="shared" ca="1" si="58"/>
        <v>9</v>
      </c>
      <c r="Y226" s="126"/>
      <c r="Z226" s="126"/>
    </row>
    <row r="227" spans="1:26" s="124" customFormat="1" ht="45" x14ac:dyDescent="0.25">
      <c r="A227" s="89">
        <v>481</v>
      </c>
      <c r="B227" s="90" t="str">
        <f t="shared" ca="1" si="48"/>
        <v>2.4.03</v>
      </c>
      <c r="C227" s="91">
        <f t="shared" ca="1" si="49"/>
        <v>4</v>
      </c>
      <c r="D227" s="21"/>
      <c r="E227" s="220" t="str">
        <f t="shared" ca="1" si="50"/>
        <v>2.4.03</v>
      </c>
      <c r="F227" s="93" t="str">
        <f t="shared" ca="1" si="51"/>
        <v>Do your objectives for recovering from a cyber security incident cover wider implications for reducing the likelihood of future attacks, including:</v>
      </c>
      <c r="G227" s="149"/>
      <c r="H227" s="149"/>
      <c r="I227" s="220"/>
      <c r="J227" s="91"/>
      <c r="K227" s="91"/>
      <c r="L227" s="91"/>
      <c r="M227" s="91"/>
      <c r="N227" s="91"/>
      <c r="O227" s="91"/>
      <c r="P227" s="91"/>
      <c r="Q227" s="91"/>
      <c r="R227" s="91"/>
      <c r="S227" s="91"/>
      <c r="T227" s="126"/>
      <c r="U227" s="183" t="str">
        <f t="shared" ca="1" si="55"/>
        <v/>
      </c>
      <c r="V227" s="183" t="str">
        <f t="shared" ca="1" si="56"/>
        <v>N/A</v>
      </c>
      <c r="W227" s="183">
        <f t="shared" ca="1" si="57"/>
        <v>1</v>
      </c>
      <c r="X227" s="183" t="e">
        <f t="shared" ca="1" si="58"/>
        <v>#VALUE!</v>
      </c>
      <c r="Y227" s="126"/>
      <c r="Z227" s="126"/>
    </row>
    <row r="228" spans="1:26" s="124" customFormat="1" ht="30" customHeight="1" x14ac:dyDescent="0.25">
      <c r="A228" s="89">
        <v>482</v>
      </c>
      <c r="B228" s="90" t="str">
        <f t="shared" ca="1" si="48"/>
        <v>2.4.03a</v>
      </c>
      <c r="C228" s="91">
        <f t="shared" ca="1" si="49"/>
        <v>6</v>
      </c>
      <c r="D228" s="21"/>
      <c r="E228" s="220" t="str">
        <f t="shared" ca="1" si="50"/>
        <v>2.4.03a</v>
      </c>
      <c r="F228" s="98" t="str">
        <f t="shared" ca="1" si="51"/>
        <v>Remediating vulnerabilities to prevent similar incidents occurring?</v>
      </c>
      <c r="G228" s="149" t="str">
        <f t="shared" ref="G228:G233" ca="1" si="62">VLOOKUP(E228,Assessment_2_Reference_1,24,FALSE)</f>
        <v/>
      </c>
      <c r="H228" s="149" t="str">
        <f t="shared" ref="H228:H233" ca="1" si="63">VLOOKUP(E228,Assessment_2_Reference_1,5,FALSE)</f>
        <v/>
      </c>
      <c r="I228" s="220" t="str">
        <f t="shared" ref="I228:I233" ca="1" si="64">IF(VLOOKUP(E228,Assessment_2_Reference_1,6,FALSE)=0,"",VLOOKUP(E228,Assessment_2_Reference_1,6,FALSE))</f>
        <v/>
      </c>
      <c r="J228" s="91"/>
      <c r="K228" s="91"/>
      <c r="L228" s="91"/>
      <c r="M228" s="91"/>
      <c r="N228" s="91"/>
      <c r="O228" s="91"/>
      <c r="P228" s="91"/>
      <c r="Q228" s="91"/>
      <c r="R228" s="91"/>
      <c r="S228" s="91"/>
      <c r="T228" s="126"/>
      <c r="U228" s="183" t="str">
        <f t="shared" ca="1" si="55"/>
        <v>2.4</v>
      </c>
      <c r="V228" s="183">
        <f t="shared" ca="1" si="56"/>
        <v>2</v>
      </c>
      <c r="W228" s="183">
        <f t="shared" ca="1" si="57"/>
        <v>1</v>
      </c>
      <c r="X228" s="183">
        <f t="shared" ca="1" si="58"/>
        <v>6</v>
      </c>
      <c r="Y228" s="126"/>
      <c r="Z228" s="126"/>
    </row>
    <row r="229" spans="1:26" s="124" customFormat="1" ht="30" x14ac:dyDescent="0.25">
      <c r="A229" s="89">
        <v>483</v>
      </c>
      <c r="B229" s="90" t="str">
        <f t="shared" ca="1" si="48"/>
        <v>2.4.03b</v>
      </c>
      <c r="C229" s="91">
        <f t="shared" ca="1" si="49"/>
        <v>6</v>
      </c>
      <c r="D229" s="21"/>
      <c r="E229" s="220" t="str">
        <f t="shared" ca="1" si="50"/>
        <v>2.4.03b</v>
      </c>
      <c r="F229" s="98" t="str">
        <f t="shared" ca="1" si="51"/>
        <v>Addressing similar weaknesses in your cyber security controls enterprise-wide and beyond?</v>
      </c>
      <c r="G229" s="149" t="str">
        <f t="shared" ca="1" si="62"/>
        <v/>
      </c>
      <c r="H229" s="149" t="str">
        <f t="shared" ca="1" si="63"/>
        <v/>
      </c>
      <c r="I229" s="220" t="str">
        <f t="shared" ca="1" si="64"/>
        <v/>
      </c>
      <c r="J229" s="91"/>
      <c r="K229" s="91"/>
      <c r="L229" s="91"/>
      <c r="M229" s="91"/>
      <c r="N229" s="91"/>
      <c r="O229" s="91"/>
      <c r="P229" s="91"/>
      <c r="Q229" s="91"/>
      <c r="R229" s="91"/>
      <c r="S229" s="91"/>
      <c r="T229" s="126"/>
      <c r="U229" s="183" t="str">
        <f t="shared" ca="1" si="55"/>
        <v>2.4</v>
      </c>
      <c r="V229" s="183">
        <f t="shared" ca="1" si="56"/>
        <v>2</v>
      </c>
      <c r="W229" s="183">
        <f t="shared" ca="1" si="57"/>
        <v>1</v>
      </c>
      <c r="X229" s="183">
        <f t="shared" ca="1" si="58"/>
        <v>6</v>
      </c>
      <c r="Y229" s="126"/>
      <c r="Z229" s="126"/>
    </row>
    <row r="230" spans="1:26" s="124" customFormat="1" ht="30" customHeight="1" x14ac:dyDescent="0.25">
      <c r="A230" s="89">
        <v>484</v>
      </c>
      <c r="B230" s="90" t="str">
        <f t="shared" ca="1" si="48"/>
        <v>2.4.03c</v>
      </c>
      <c r="C230" s="91">
        <f t="shared" ca="1" si="49"/>
        <v>6</v>
      </c>
      <c r="D230" s="21"/>
      <c r="E230" s="220" t="str">
        <f t="shared" ca="1" si="50"/>
        <v>2.4.03c</v>
      </c>
      <c r="F230" s="98" t="str">
        <f t="shared" ca="1" si="51"/>
        <v>Reducing the frequency and impact of future security incidents?</v>
      </c>
      <c r="G230" s="149" t="str">
        <f t="shared" ca="1" si="62"/>
        <v/>
      </c>
      <c r="H230" s="149" t="str">
        <f t="shared" ca="1" si="63"/>
        <v/>
      </c>
      <c r="I230" s="220" t="str">
        <f t="shared" ca="1" si="64"/>
        <v/>
      </c>
      <c r="J230" s="91"/>
      <c r="K230" s="91"/>
      <c r="L230" s="91"/>
      <c r="M230" s="91"/>
      <c r="N230" s="91"/>
      <c r="O230" s="91"/>
      <c r="P230" s="91"/>
      <c r="Q230" s="91"/>
      <c r="R230" s="91"/>
      <c r="S230" s="91"/>
      <c r="T230" s="126"/>
      <c r="U230" s="183" t="str">
        <f t="shared" ca="1" si="55"/>
        <v>2.4</v>
      </c>
      <c r="V230" s="183">
        <f t="shared" ca="1" si="56"/>
        <v>3</v>
      </c>
      <c r="W230" s="183">
        <f t="shared" ca="1" si="57"/>
        <v>1</v>
      </c>
      <c r="X230" s="183">
        <f t="shared" ca="1" si="58"/>
        <v>9</v>
      </c>
      <c r="Y230" s="126"/>
      <c r="Z230" s="126"/>
    </row>
    <row r="231" spans="1:26" s="124" customFormat="1" ht="30" x14ac:dyDescent="0.25">
      <c r="A231" s="89">
        <v>485</v>
      </c>
      <c r="B231" s="90" t="str">
        <f t="shared" ca="1" si="48"/>
        <v>2.4.03d</v>
      </c>
      <c r="C231" s="91">
        <f t="shared" ca="1" si="49"/>
        <v>6</v>
      </c>
      <c r="D231" s="21"/>
      <c r="E231" s="220" t="str">
        <f t="shared" ca="1" si="50"/>
        <v>2.4.03d</v>
      </c>
      <c r="F231" s="98" t="str">
        <f t="shared" ca="1" si="51"/>
        <v>Proactively responding to the attack (eg by closing channels or 'attacking the attacker')?</v>
      </c>
      <c r="G231" s="149" t="str">
        <f t="shared" ca="1" si="62"/>
        <v/>
      </c>
      <c r="H231" s="149" t="str">
        <f t="shared" ca="1" si="63"/>
        <v/>
      </c>
      <c r="I231" s="220" t="str">
        <f t="shared" ca="1" si="64"/>
        <v/>
      </c>
      <c r="J231" s="91"/>
      <c r="K231" s="91"/>
      <c r="L231" s="91"/>
      <c r="M231" s="91"/>
      <c r="N231" s="91"/>
      <c r="O231" s="91"/>
      <c r="P231" s="91"/>
      <c r="Q231" s="91"/>
      <c r="R231" s="91"/>
      <c r="S231" s="91"/>
      <c r="T231" s="126"/>
      <c r="U231" s="183" t="str">
        <f t="shared" ca="1" si="55"/>
        <v>2.4</v>
      </c>
      <c r="V231" s="183">
        <f t="shared" ca="1" si="56"/>
        <v>5</v>
      </c>
      <c r="W231" s="183">
        <f t="shared" ca="1" si="57"/>
        <v>1</v>
      </c>
      <c r="X231" s="183">
        <f t="shared" ca="1" si="58"/>
        <v>15</v>
      </c>
      <c r="Y231" s="126"/>
      <c r="Z231" s="126"/>
    </row>
    <row r="232" spans="1:26" s="124" customFormat="1" ht="30" customHeight="1" x14ac:dyDescent="0.25">
      <c r="A232" s="89">
        <v>486</v>
      </c>
      <c r="B232" s="90" t="str">
        <f t="shared" ca="1" si="48"/>
        <v>2.4.03e</v>
      </c>
      <c r="C232" s="91">
        <f t="shared" ca="1" si="49"/>
        <v>6</v>
      </c>
      <c r="D232" s="21"/>
      <c r="E232" s="220" t="str">
        <f t="shared" ca="1" si="50"/>
        <v>2.4.03e</v>
      </c>
      <c r="F232" s="98" t="str">
        <f t="shared" ca="1" si="51"/>
        <v>Closing down any criminal operation?</v>
      </c>
      <c r="G232" s="149" t="str">
        <f t="shared" ca="1" si="62"/>
        <v/>
      </c>
      <c r="H232" s="149" t="str">
        <f t="shared" ca="1" si="63"/>
        <v/>
      </c>
      <c r="I232" s="220" t="str">
        <f t="shared" ca="1" si="64"/>
        <v/>
      </c>
      <c r="J232" s="91"/>
      <c r="K232" s="91"/>
      <c r="L232" s="91"/>
      <c r="M232" s="91"/>
      <c r="N232" s="91"/>
      <c r="O232" s="91"/>
      <c r="P232" s="91"/>
      <c r="Q232" s="91"/>
      <c r="R232" s="91"/>
      <c r="S232" s="91"/>
      <c r="T232" s="126"/>
      <c r="U232" s="183" t="str">
        <f t="shared" ca="1" si="55"/>
        <v>2.4</v>
      </c>
      <c r="V232" s="183">
        <f t="shared" ca="1" si="56"/>
        <v>5</v>
      </c>
      <c r="W232" s="183">
        <f t="shared" ca="1" si="57"/>
        <v>1</v>
      </c>
      <c r="X232" s="183">
        <f t="shared" ca="1" si="58"/>
        <v>15</v>
      </c>
      <c r="Y232" s="126"/>
      <c r="Z232" s="126"/>
    </row>
    <row r="233" spans="1:26" s="124" customFormat="1" ht="30" x14ac:dyDescent="0.25">
      <c r="A233" s="89">
        <v>487</v>
      </c>
      <c r="B233" s="90" t="str">
        <f t="shared" ca="1" si="48"/>
        <v>2.4.03f</v>
      </c>
      <c r="C233" s="91">
        <f t="shared" ca="1" si="49"/>
        <v>6</v>
      </c>
      <c r="D233" s="21"/>
      <c r="E233" s="220" t="str">
        <f t="shared" ca="1" si="50"/>
        <v>2.4.03f</v>
      </c>
      <c r="F233" s="98" t="str">
        <f t="shared" ca="1" si="51"/>
        <v>Punishing offenders (eg prosecuting criminals, exposing national saboteurs and disciplining insiders?</v>
      </c>
      <c r="G233" s="149" t="str">
        <f t="shared" ca="1" si="62"/>
        <v/>
      </c>
      <c r="H233" s="149" t="str">
        <f t="shared" ca="1" si="63"/>
        <v/>
      </c>
      <c r="I233" s="220" t="str">
        <f t="shared" ca="1" si="64"/>
        <v/>
      </c>
      <c r="J233" s="91"/>
      <c r="K233" s="91"/>
      <c r="L233" s="91"/>
      <c r="M233" s="91"/>
      <c r="N233" s="91"/>
      <c r="O233" s="91"/>
      <c r="P233" s="91"/>
      <c r="Q233" s="91"/>
      <c r="R233" s="91"/>
      <c r="S233" s="91"/>
      <c r="T233" s="126"/>
      <c r="U233" s="183" t="str">
        <f t="shared" ca="1" si="55"/>
        <v>2.4</v>
      </c>
      <c r="V233" s="183">
        <f t="shared" ca="1" si="56"/>
        <v>4</v>
      </c>
      <c r="W233" s="183">
        <f t="shared" ca="1" si="57"/>
        <v>1</v>
      </c>
      <c r="X233" s="183">
        <f t="shared" ca="1" si="58"/>
        <v>12</v>
      </c>
      <c r="Y233" s="126"/>
      <c r="Z233" s="126"/>
    </row>
    <row r="234" spans="1:26" s="124" customFormat="1" ht="18.75" customHeight="1" x14ac:dyDescent="0.25">
      <c r="A234" s="89">
        <v>488</v>
      </c>
      <c r="B234" s="90" t="str">
        <f t="shared" ca="1" si="48"/>
        <v/>
      </c>
      <c r="C234" s="91">
        <f t="shared" ca="1" si="49"/>
        <v>3</v>
      </c>
      <c r="D234" s="21"/>
      <c r="E234" s="219" t="str">
        <f t="shared" ca="1" si="50"/>
        <v/>
      </c>
      <c r="F234" s="97" t="str">
        <f t="shared" ca="1" si="51"/>
        <v>Recovery Plan</v>
      </c>
      <c r="G234" s="218"/>
      <c r="H234" s="218"/>
      <c r="I234" s="93"/>
      <c r="J234" s="91"/>
      <c r="K234" s="91"/>
      <c r="L234" s="91"/>
      <c r="M234" s="91"/>
      <c r="N234" s="91"/>
      <c r="O234" s="91"/>
      <c r="P234" s="91"/>
      <c r="Q234" s="91"/>
      <c r="R234" s="91"/>
      <c r="S234" s="91"/>
      <c r="T234" s="126"/>
      <c r="U234" s="183" t="str">
        <f t="shared" ca="1" si="55"/>
        <v/>
      </c>
      <c r="V234" s="183" t="str">
        <f t="shared" ca="1" si="56"/>
        <v/>
      </c>
      <c r="W234" s="183">
        <f t="shared" ca="1" si="57"/>
        <v>1</v>
      </c>
      <c r="X234" s="183" t="e">
        <f t="shared" ca="1" si="58"/>
        <v>#VALUE!</v>
      </c>
      <c r="Y234" s="126"/>
      <c r="Z234" s="126"/>
    </row>
    <row r="235" spans="1:26" s="124" customFormat="1" ht="30" x14ac:dyDescent="0.25">
      <c r="A235" s="89">
        <v>489</v>
      </c>
      <c r="B235" s="90" t="str">
        <f t="shared" ca="1" si="48"/>
        <v>2.4.04</v>
      </c>
      <c r="C235" s="91">
        <f t="shared" ca="1" si="49"/>
        <v>5</v>
      </c>
      <c r="D235" s="21"/>
      <c r="E235" s="220" t="str">
        <f t="shared" ca="1" si="50"/>
        <v>2.4.04</v>
      </c>
      <c r="F235" s="93" t="str">
        <f t="shared" ca="1" si="51"/>
        <v>Do you have a formal recovery plan for recovering from a cyber security incident?</v>
      </c>
      <c r="G235" s="149" t="str">
        <f ca="1">VLOOKUP(E235,Assessment_2_Reference_1,24,FALSE)</f>
        <v/>
      </c>
      <c r="H235" s="149" t="str">
        <f ca="1">VLOOKUP(E235,Assessment_2_Reference_1,5,FALSE)</f>
        <v/>
      </c>
      <c r="I235" s="220" t="str">
        <f ca="1">IF(VLOOKUP(E235,Assessment_2_Reference_1,6,FALSE)=0,"",VLOOKUP(E235,Assessment_2_Reference_1,6,FALSE))</f>
        <v/>
      </c>
      <c r="J235" s="91"/>
      <c r="K235" s="91"/>
      <c r="L235" s="91"/>
      <c r="M235" s="91"/>
      <c r="N235" s="91"/>
      <c r="O235" s="91"/>
      <c r="P235" s="91"/>
      <c r="Q235" s="91"/>
      <c r="R235" s="91"/>
      <c r="S235" s="91"/>
      <c r="T235" s="126"/>
      <c r="U235" s="183" t="str">
        <f t="shared" ca="1" si="55"/>
        <v>2.4</v>
      </c>
      <c r="V235" s="183">
        <f t="shared" ca="1" si="56"/>
        <v>2</v>
      </c>
      <c r="W235" s="183">
        <f t="shared" ca="1" si="57"/>
        <v>1</v>
      </c>
      <c r="X235" s="183">
        <f t="shared" ca="1" si="58"/>
        <v>6</v>
      </c>
      <c r="Y235" s="126"/>
      <c r="Z235" s="126"/>
    </row>
    <row r="236" spans="1:26" s="124" customFormat="1" ht="30" x14ac:dyDescent="0.25">
      <c r="A236" s="89">
        <v>490</v>
      </c>
      <c r="B236" s="90" t="str">
        <f t="shared" ca="1" si="48"/>
        <v>2.4.05</v>
      </c>
      <c r="C236" s="91">
        <f t="shared" ca="1" si="49"/>
        <v>4</v>
      </c>
      <c r="D236" s="21"/>
      <c r="E236" s="220" t="str">
        <f t="shared" ca="1" si="50"/>
        <v>2.4.05</v>
      </c>
      <c r="F236" s="93" t="str">
        <f t="shared" ca="1" si="51"/>
        <v>Does your recovery plan enable you to recover from a cyber security incident:</v>
      </c>
      <c r="G236" s="149"/>
      <c r="H236" s="149"/>
      <c r="I236" s="220"/>
      <c r="J236" s="91"/>
      <c r="K236" s="91"/>
      <c r="L236" s="91"/>
      <c r="M236" s="91"/>
      <c r="N236" s="91"/>
      <c r="O236" s="91"/>
      <c r="P236" s="91"/>
      <c r="Q236" s="91"/>
      <c r="R236" s="91"/>
      <c r="S236" s="91"/>
      <c r="T236" s="126"/>
      <c r="U236" s="183" t="str">
        <f t="shared" ca="1" si="55"/>
        <v/>
      </c>
      <c r="V236" s="183" t="str">
        <f t="shared" ca="1" si="56"/>
        <v>N/A</v>
      </c>
      <c r="W236" s="183">
        <f t="shared" ca="1" si="57"/>
        <v>1</v>
      </c>
      <c r="X236" s="183" t="e">
        <f t="shared" ca="1" si="58"/>
        <v>#VALUE!</v>
      </c>
      <c r="Y236" s="126"/>
      <c r="Z236" s="126"/>
    </row>
    <row r="237" spans="1:26" s="124" customFormat="1" ht="30" customHeight="1" x14ac:dyDescent="0.25">
      <c r="A237" s="89">
        <v>491</v>
      </c>
      <c r="B237" s="90" t="str">
        <f t="shared" ca="1" si="48"/>
        <v>2.4.05a</v>
      </c>
      <c r="C237" s="91">
        <f t="shared" ca="1" si="49"/>
        <v>6</v>
      </c>
      <c r="D237" s="21"/>
      <c r="E237" s="220" t="str">
        <f t="shared" ca="1" si="50"/>
        <v>2.4.05a</v>
      </c>
      <c r="F237" s="98" t="str">
        <f t="shared" ca="1" si="51"/>
        <v>Quickly (ie within critical timescales)?</v>
      </c>
      <c r="G237" s="149" t="str">
        <f ca="1">VLOOKUP(E237,Assessment_2_Reference_1,24,FALSE)</f>
        <v/>
      </c>
      <c r="H237" s="149" t="str">
        <f ca="1">VLOOKUP(E237,Assessment_2_Reference_1,5,FALSE)</f>
        <v/>
      </c>
      <c r="I237" s="220" t="str">
        <f ca="1">IF(VLOOKUP(E237,Assessment_2_Reference_1,6,FALSE)=0,"",VLOOKUP(E237,Assessment_2_Reference_1,6,FALSE))</f>
        <v/>
      </c>
      <c r="J237" s="91"/>
      <c r="K237" s="91"/>
      <c r="L237" s="91"/>
      <c r="M237" s="91"/>
      <c r="N237" s="91"/>
      <c r="O237" s="91"/>
      <c r="P237" s="91"/>
      <c r="Q237" s="91"/>
      <c r="R237" s="91"/>
      <c r="S237" s="91"/>
      <c r="T237" s="126"/>
      <c r="U237" s="183" t="str">
        <f t="shared" ca="1" si="55"/>
        <v>2.4</v>
      </c>
      <c r="V237" s="183">
        <f t="shared" ca="1" si="56"/>
        <v>3</v>
      </c>
      <c r="W237" s="183">
        <f t="shared" ca="1" si="57"/>
        <v>1</v>
      </c>
      <c r="X237" s="183">
        <f t="shared" ca="1" si="58"/>
        <v>9</v>
      </c>
      <c r="Y237" s="126"/>
      <c r="Z237" s="126"/>
    </row>
    <row r="238" spans="1:26" s="124" customFormat="1" ht="30" x14ac:dyDescent="0.25">
      <c r="A238" s="89">
        <v>492</v>
      </c>
      <c r="B238" s="90" t="str">
        <f t="shared" ca="1" si="48"/>
        <v>2.4.05b</v>
      </c>
      <c r="C238" s="91">
        <f t="shared" ca="1" si="49"/>
        <v>6</v>
      </c>
      <c r="D238" s="21"/>
      <c r="E238" s="220" t="str">
        <f t="shared" ca="1" si="50"/>
        <v>2.4.05b</v>
      </c>
      <c r="F238" s="98" t="str">
        <f t="shared" ca="1" si="51"/>
        <v>Effectively (ensuring that all services have been restored to working order)?</v>
      </c>
      <c r="G238" s="149" t="str">
        <f ca="1">VLOOKUP(E238,Assessment_2_Reference_1,24,FALSE)</f>
        <v/>
      </c>
      <c r="H238" s="149" t="str">
        <f ca="1">VLOOKUP(E238,Assessment_2_Reference_1,5,FALSE)</f>
        <v/>
      </c>
      <c r="I238" s="220" t="str">
        <f ca="1">IF(VLOOKUP(E238,Assessment_2_Reference_1,6,FALSE)=0,"",VLOOKUP(E238,Assessment_2_Reference_1,6,FALSE))</f>
        <v/>
      </c>
      <c r="J238" s="91"/>
      <c r="K238" s="91"/>
      <c r="L238" s="91"/>
      <c r="M238" s="91"/>
      <c r="N238" s="91"/>
      <c r="O238" s="91"/>
      <c r="P238" s="91"/>
      <c r="Q238" s="91"/>
      <c r="R238" s="91"/>
      <c r="S238" s="91"/>
      <c r="T238" s="126"/>
      <c r="U238" s="183" t="str">
        <f t="shared" ca="1" si="55"/>
        <v>2.4</v>
      </c>
      <c r="V238" s="183">
        <f t="shared" ca="1" si="56"/>
        <v>3</v>
      </c>
      <c r="W238" s="183">
        <f t="shared" ca="1" si="57"/>
        <v>1</v>
      </c>
      <c r="X238" s="183">
        <f t="shared" ca="1" si="58"/>
        <v>9</v>
      </c>
      <c r="Y238" s="126"/>
      <c r="Z238" s="126"/>
    </row>
    <row r="239" spans="1:26" s="124" customFormat="1" ht="30" customHeight="1" x14ac:dyDescent="0.25">
      <c r="A239" s="89">
        <v>493</v>
      </c>
      <c r="B239" s="90" t="str">
        <f t="shared" ca="1" si="48"/>
        <v>2.4.05c</v>
      </c>
      <c r="C239" s="91">
        <f t="shared" ca="1" si="49"/>
        <v>6</v>
      </c>
      <c r="D239" s="21"/>
      <c r="E239" s="220" t="str">
        <f t="shared" ca="1" si="50"/>
        <v>2.4.05c</v>
      </c>
      <c r="F239" s="98" t="str">
        <f t="shared" ca="1" si="51"/>
        <v>In a consistent manner?</v>
      </c>
      <c r="G239" s="149" t="str">
        <f ca="1">VLOOKUP(E239,Assessment_2_Reference_1,24,FALSE)</f>
        <v/>
      </c>
      <c r="H239" s="149" t="str">
        <f ca="1">VLOOKUP(E239,Assessment_2_Reference_1,5,FALSE)</f>
        <v/>
      </c>
      <c r="I239" s="220" t="str">
        <f ca="1">IF(VLOOKUP(E239,Assessment_2_Reference_1,6,FALSE)=0,"",VLOOKUP(E239,Assessment_2_Reference_1,6,FALSE))</f>
        <v/>
      </c>
      <c r="J239" s="91"/>
      <c r="K239" s="91"/>
      <c r="L239" s="91"/>
      <c r="M239" s="91"/>
      <c r="N239" s="91"/>
      <c r="O239" s="91"/>
      <c r="P239" s="91"/>
      <c r="Q239" s="91"/>
      <c r="R239" s="91"/>
      <c r="S239" s="91"/>
      <c r="T239" s="126"/>
      <c r="U239" s="183" t="str">
        <f t="shared" ca="1" si="55"/>
        <v>2.4</v>
      </c>
      <c r="V239" s="183">
        <f t="shared" ca="1" si="56"/>
        <v>3</v>
      </c>
      <c r="W239" s="183">
        <f t="shared" ca="1" si="57"/>
        <v>1</v>
      </c>
      <c r="X239" s="183">
        <f t="shared" ca="1" si="58"/>
        <v>9</v>
      </c>
      <c r="Y239" s="126"/>
      <c r="Z239" s="126"/>
    </row>
    <row r="240" spans="1:26" s="124" customFormat="1" ht="30" customHeight="1" x14ac:dyDescent="0.25">
      <c r="A240" s="89">
        <v>494</v>
      </c>
      <c r="B240" s="90" t="str">
        <f t="shared" ca="1" si="48"/>
        <v>2.4.06</v>
      </c>
      <c r="C240" s="91">
        <f t="shared" ca="1" si="49"/>
        <v>4</v>
      </c>
      <c r="D240" s="21"/>
      <c r="E240" s="220" t="str">
        <f t="shared" ca="1" si="50"/>
        <v>2.4.06</v>
      </c>
      <c r="F240" s="93" t="str">
        <f t="shared" ca="1" si="51"/>
        <v>Does your recovery plan cover basic recovery techniques including:</v>
      </c>
      <c r="G240" s="149"/>
      <c r="H240" s="149"/>
      <c r="I240" s="220"/>
      <c r="J240" s="91"/>
      <c r="K240" s="91"/>
      <c r="L240" s="91"/>
      <c r="M240" s="91"/>
      <c r="N240" s="91"/>
      <c r="O240" s="91"/>
      <c r="P240" s="91"/>
      <c r="Q240" s="91"/>
      <c r="R240" s="91"/>
      <c r="S240" s="91"/>
      <c r="T240" s="126"/>
      <c r="U240" s="183" t="str">
        <f t="shared" ca="1" si="55"/>
        <v/>
      </c>
      <c r="V240" s="183" t="str">
        <f t="shared" ca="1" si="56"/>
        <v>N/A</v>
      </c>
      <c r="W240" s="183">
        <f t="shared" ca="1" si="57"/>
        <v>1</v>
      </c>
      <c r="X240" s="183" t="e">
        <f t="shared" ca="1" si="58"/>
        <v>#VALUE!</v>
      </c>
      <c r="Y240" s="126"/>
      <c r="Z240" s="126"/>
    </row>
    <row r="241" spans="1:26" s="124" customFormat="1" ht="30" customHeight="1" x14ac:dyDescent="0.25">
      <c r="A241" s="89">
        <v>495</v>
      </c>
      <c r="B241" s="90" t="str">
        <f t="shared" ca="1" si="48"/>
        <v>2.4.06a</v>
      </c>
      <c r="C241" s="91">
        <f t="shared" ca="1" si="49"/>
        <v>6</v>
      </c>
      <c r="D241" s="21"/>
      <c r="E241" s="220" t="str">
        <f t="shared" ca="1" si="50"/>
        <v>2.4.06a</v>
      </c>
      <c r="F241" s="98" t="str">
        <f t="shared" ca="1" si="51"/>
        <v>Rebuilding infected systems (often from known ‘clean’ sources)</v>
      </c>
      <c r="G241" s="149" t="str">
        <f ca="1">VLOOKUP(E241,Assessment_2_Reference_1,24,FALSE)</f>
        <v/>
      </c>
      <c r="H241" s="149" t="str">
        <f ca="1">VLOOKUP(E241,Assessment_2_Reference_1,5,FALSE)</f>
        <v/>
      </c>
      <c r="I241" s="220" t="str">
        <f ca="1">IF(VLOOKUP(E241,Assessment_2_Reference_1,6,FALSE)=0,"",VLOOKUP(E241,Assessment_2_Reference_1,6,FALSE))</f>
        <v/>
      </c>
      <c r="J241" s="91"/>
      <c r="K241" s="91"/>
      <c r="L241" s="91"/>
      <c r="M241" s="91"/>
      <c r="N241" s="91"/>
      <c r="O241" s="91"/>
      <c r="P241" s="91"/>
      <c r="Q241" s="91"/>
      <c r="R241" s="91"/>
      <c r="S241" s="91"/>
      <c r="T241" s="126"/>
      <c r="U241" s="183" t="str">
        <f t="shared" ca="1" si="55"/>
        <v>2.4</v>
      </c>
      <c r="V241" s="183">
        <f t="shared" ca="1" si="56"/>
        <v>2</v>
      </c>
      <c r="W241" s="183">
        <f t="shared" ca="1" si="57"/>
        <v>1</v>
      </c>
      <c r="X241" s="183">
        <f t="shared" ca="1" si="58"/>
        <v>6</v>
      </c>
      <c r="Y241" s="126"/>
      <c r="Z241" s="126"/>
    </row>
    <row r="242" spans="1:26" s="124" customFormat="1" ht="30" customHeight="1" x14ac:dyDescent="0.25">
      <c r="A242" s="89">
        <v>496</v>
      </c>
      <c r="B242" s="90" t="str">
        <f t="shared" ca="1" si="48"/>
        <v>2.4.06b</v>
      </c>
      <c r="C242" s="91">
        <f t="shared" ca="1" si="49"/>
        <v>6</v>
      </c>
      <c r="D242" s="21"/>
      <c r="E242" s="220" t="str">
        <f t="shared" ca="1" si="50"/>
        <v>2.4.06b</v>
      </c>
      <c r="F242" s="98" t="str">
        <f t="shared" ca="1" si="51"/>
        <v>Reconnecting networks</v>
      </c>
      <c r="G242" s="149" t="str">
        <f ca="1">VLOOKUP(E242,Assessment_2_Reference_1,24,FALSE)</f>
        <v/>
      </c>
      <c r="H242" s="149" t="str">
        <f ca="1">VLOOKUP(E242,Assessment_2_Reference_1,5,FALSE)</f>
        <v/>
      </c>
      <c r="I242" s="220" t="str">
        <f ca="1">IF(VLOOKUP(E242,Assessment_2_Reference_1,6,FALSE)=0,"",VLOOKUP(E242,Assessment_2_Reference_1,6,FALSE))</f>
        <v/>
      </c>
      <c r="J242" s="91"/>
      <c r="K242" s="91"/>
      <c r="L242" s="91"/>
      <c r="M242" s="91"/>
      <c r="N242" s="91"/>
      <c r="O242" s="91"/>
      <c r="P242" s="91"/>
      <c r="Q242" s="91"/>
      <c r="R242" s="91"/>
      <c r="S242" s="91"/>
      <c r="T242" s="126"/>
      <c r="U242" s="183" t="str">
        <f t="shared" ca="1" si="55"/>
        <v>2.4</v>
      </c>
      <c r="V242" s="183">
        <f t="shared" ca="1" si="56"/>
        <v>2</v>
      </c>
      <c r="W242" s="183">
        <f t="shared" ca="1" si="57"/>
        <v>1</v>
      </c>
      <c r="X242" s="183">
        <f t="shared" ca="1" si="58"/>
        <v>6</v>
      </c>
      <c r="Y242" s="126"/>
      <c r="Z242" s="126"/>
    </row>
    <row r="243" spans="1:26" s="124" customFormat="1" ht="30" customHeight="1" x14ac:dyDescent="0.25">
      <c r="A243" s="89">
        <v>497</v>
      </c>
      <c r="B243" s="90" t="str">
        <f t="shared" ca="1" si="48"/>
        <v>2.4.06c</v>
      </c>
      <c r="C243" s="91">
        <f t="shared" ca="1" si="49"/>
        <v>6</v>
      </c>
      <c r="D243" s="21"/>
      <c r="E243" s="220" t="str">
        <f t="shared" ca="1" si="50"/>
        <v>2.4.06c</v>
      </c>
      <c r="F243" s="98" t="str">
        <f t="shared" ca="1" si="51"/>
        <v>Restoring, recreating or correcting information?</v>
      </c>
      <c r="G243" s="149" t="str">
        <f ca="1">VLOOKUP(E243,Assessment_2_Reference_1,24,FALSE)</f>
        <v/>
      </c>
      <c r="H243" s="149" t="str">
        <f ca="1">VLOOKUP(E243,Assessment_2_Reference_1,5,FALSE)</f>
        <v/>
      </c>
      <c r="I243" s="220" t="str">
        <f ca="1">IF(VLOOKUP(E243,Assessment_2_Reference_1,6,FALSE)=0,"",VLOOKUP(E243,Assessment_2_Reference_1,6,FALSE))</f>
        <v/>
      </c>
      <c r="J243" s="91"/>
      <c r="K243" s="91"/>
      <c r="L243" s="91"/>
      <c r="M243" s="91"/>
      <c r="N243" s="91"/>
      <c r="O243" s="91"/>
      <c r="P243" s="91"/>
      <c r="Q243" s="91"/>
      <c r="R243" s="91"/>
      <c r="S243" s="91"/>
      <c r="T243" s="126"/>
      <c r="U243" s="183" t="str">
        <f t="shared" ca="1" si="55"/>
        <v>2.4</v>
      </c>
      <c r="V243" s="183">
        <f t="shared" ca="1" si="56"/>
        <v>2</v>
      </c>
      <c r="W243" s="183">
        <f t="shared" ca="1" si="57"/>
        <v>1</v>
      </c>
      <c r="X243" s="183">
        <f t="shared" ca="1" si="58"/>
        <v>6</v>
      </c>
      <c r="Y243" s="126"/>
      <c r="Z243" s="126"/>
    </row>
    <row r="244" spans="1:26" s="124" customFormat="1" ht="30" customHeight="1" x14ac:dyDescent="0.25">
      <c r="A244" s="89">
        <v>498</v>
      </c>
      <c r="B244" s="90" t="str">
        <f t="shared" ca="1" si="48"/>
        <v>2.4.06d</v>
      </c>
      <c r="C244" s="91">
        <f t="shared" ca="1" si="49"/>
        <v>6</v>
      </c>
      <c r="D244" s="21"/>
      <c r="E244" s="220" t="str">
        <f t="shared" ca="1" si="50"/>
        <v>2.4.06d</v>
      </c>
      <c r="F244" s="98" t="str">
        <f t="shared" ca="1" si="51"/>
        <v>Documenting changes made to the infrastructure?</v>
      </c>
      <c r="G244" s="149" t="str">
        <f ca="1">VLOOKUP(E244,Assessment_2_Reference_1,24,FALSE)</f>
        <v/>
      </c>
      <c r="H244" s="149" t="str">
        <f ca="1">VLOOKUP(E244,Assessment_2_Reference_1,5,FALSE)</f>
        <v/>
      </c>
      <c r="I244" s="220" t="str">
        <f ca="1">IF(VLOOKUP(E244,Assessment_2_Reference_1,6,FALSE)=0,"",VLOOKUP(E244,Assessment_2_Reference_1,6,FALSE))</f>
        <v/>
      </c>
      <c r="J244" s="91"/>
      <c r="K244" s="91"/>
      <c r="L244" s="91"/>
      <c r="M244" s="91"/>
      <c r="N244" s="91"/>
      <c r="O244" s="91"/>
      <c r="P244" s="91"/>
      <c r="Q244" s="91"/>
      <c r="R244" s="91"/>
      <c r="S244" s="91"/>
      <c r="T244" s="126"/>
      <c r="U244" s="183" t="str">
        <f t="shared" ca="1" si="55"/>
        <v>2.4</v>
      </c>
      <c r="V244" s="183">
        <f t="shared" ca="1" si="56"/>
        <v>2</v>
      </c>
      <c r="W244" s="183">
        <f t="shared" ca="1" si="57"/>
        <v>1</v>
      </c>
      <c r="X244" s="183">
        <f t="shared" ca="1" si="58"/>
        <v>6</v>
      </c>
      <c r="Y244" s="126"/>
      <c r="Z244" s="126"/>
    </row>
    <row r="245" spans="1:26" s="124" customFormat="1" ht="30" x14ac:dyDescent="0.25">
      <c r="A245" s="89">
        <v>499</v>
      </c>
      <c r="B245" s="90" t="str">
        <f t="shared" ca="1" si="48"/>
        <v>2.4.06e</v>
      </c>
      <c r="C245" s="91">
        <f t="shared" ca="1" si="49"/>
        <v>6</v>
      </c>
      <c r="D245" s="21"/>
      <c r="E245" s="220" t="str">
        <f t="shared" ca="1" si="50"/>
        <v>2.4.06e</v>
      </c>
      <c r="F245" s="98" t="str">
        <f t="shared" ca="1" si="51"/>
        <v>Dealing with parts of your systems or networks that cannot be recovered?</v>
      </c>
      <c r="G245" s="149" t="str">
        <f ca="1">VLOOKUP(E245,Assessment_2_Reference_1,24,FALSE)</f>
        <v/>
      </c>
      <c r="H245" s="149" t="str">
        <f ca="1">VLOOKUP(E245,Assessment_2_Reference_1,5,FALSE)</f>
        <v/>
      </c>
      <c r="I245" s="220" t="str">
        <f ca="1">IF(VLOOKUP(E245,Assessment_2_Reference_1,6,FALSE)=0,"",VLOOKUP(E245,Assessment_2_Reference_1,6,FALSE))</f>
        <v/>
      </c>
      <c r="J245" s="91"/>
      <c r="K245" s="91"/>
      <c r="L245" s="91"/>
      <c r="M245" s="91"/>
      <c r="N245" s="91"/>
      <c r="O245" s="91"/>
      <c r="P245" s="91"/>
      <c r="Q245" s="91"/>
      <c r="R245" s="91"/>
      <c r="S245" s="91"/>
      <c r="T245" s="126"/>
      <c r="U245" s="183" t="str">
        <f t="shared" ca="1" si="55"/>
        <v>2.4</v>
      </c>
      <c r="V245" s="183">
        <f t="shared" ca="1" si="56"/>
        <v>2</v>
      </c>
      <c r="W245" s="183">
        <f t="shared" ca="1" si="57"/>
        <v>1</v>
      </c>
      <c r="X245" s="183">
        <f t="shared" ca="1" si="58"/>
        <v>6</v>
      </c>
      <c r="Y245" s="126"/>
      <c r="Z245" s="126"/>
    </row>
    <row r="246" spans="1:26" s="124" customFormat="1" ht="30" customHeight="1" x14ac:dyDescent="0.25">
      <c r="A246" s="89">
        <v>500</v>
      </c>
      <c r="B246" s="90" t="str">
        <f t="shared" ca="1" si="48"/>
        <v>2.4.07</v>
      </c>
      <c r="C246" s="91">
        <f t="shared" ca="1" si="49"/>
        <v>4</v>
      </c>
      <c r="D246" s="21"/>
      <c r="E246" s="220" t="str">
        <f t="shared" ca="1" si="50"/>
        <v>2.4.07</v>
      </c>
      <c r="F246" s="93" t="str">
        <f t="shared" ca="1" si="51"/>
        <v>Does your recovery plan cover additional recovery techniques including:</v>
      </c>
      <c r="G246" s="149"/>
      <c r="H246" s="149"/>
      <c r="I246" s="220"/>
      <c r="J246" s="91"/>
      <c r="K246" s="91"/>
      <c r="L246" s="91"/>
      <c r="M246" s="91"/>
      <c r="N246" s="91"/>
      <c r="O246" s="91"/>
      <c r="P246" s="91"/>
      <c r="Q246" s="91"/>
      <c r="R246" s="91"/>
      <c r="S246" s="91"/>
      <c r="T246" s="126"/>
      <c r="U246" s="183" t="str">
        <f t="shared" ca="1" si="55"/>
        <v/>
      </c>
      <c r="V246" s="183" t="str">
        <f t="shared" ca="1" si="56"/>
        <v>N/A</v>
      </c>
      <c r="W246" s="183">
        <f t="shared" ca="1" si="57"/>
        <v>1</v>
      </c>
      <c r="X246" s="183" t="e">
        <f t="shared" ca="1" si="58"/>
        <v>#VALUE!</v>
      </c>
      <c r="Y246" s="126"/>
      <c r="Z246" s="126"/>
    </row>
    <row r="247" spans="1:26" s="124" customFormat="1" ht="30" customHeight="1" x14ac:dyDescent="0.25">
      <c r="A247" s="89">
        <v>501</v>
      </c>
      <c r="B247" s="90" t="str">
        <f t="shared" ca="1" si="48"/>
        <v>2.4.07a</v>
      </c>
      <c r="C247" s="91">
        <f t="shared" ca="1" si="49"/>
        <v>6</v>
      </c>
      <c r="D247" s="21"/>
      <c r="E247" s="220" t="str">
        <f t="shared" ca="1" si="50"/>
        <v>2.4.07a</v>
      </c>
      <c r="F247" s="98" t="str">
        <f t="shared" ca="1" si="51"/>
        <v>Replacing compromised files with clean versions?</v>
      </c>
      <c r="G247" s="149" t="str">
        <f t="shared" ref="G247:G253" ca="1" si="65">VLOOKUP(E247,Assessment_2_Reference_1,24,FALSE)</f>
        <v/>
      </c>
      <c r="H247" s="149" t="str">
        <f t="shared" ref="H247:H253" ca="1" si="66">VLOOKUP(E247,Assessment_2_Reference_1,5,FALSE)</f>
        <v/>
      </c>
      <c r="I247" s="220" t="str">
        <f t="shared" ref="I247:I253" ca="1" si="67">IF(VLOOKUP(E247,Assessment_2_Reference_1,6,FALSE)=0,"",VLOOKUP(E247,Assessment_2_Reference_1,6,FALSE))</f>
        <v/>
      </c>
      <c r="J247" s="91"/>
      <c r="K247" s="91"/>
      <c r="L247" s="91"/>
      <c r="M247" s="91"/>
      <c r="N247" s="91"/>
      <c r="O247" s="91"/>
      <c r="P247" s="91"/>
      <c r="Q247" s="91"/>
      <c r="R247" s="91"/>
      <c r="S247" s="91"/>
      <c r="T247" s="126"/>
      <c r="U247" s="183" t="str">
        <f t="shared" ca="1" si="55"/>
        <v>2.4</v>
      </c>
      <c r="V247" s="183">
        <f t="shared" ca="1" si="56"/>
        <v>3</v>
      </c>
      <c r="W247" s="183">
        <f t="shared" ca="1" si="57"/>
        <v>1</v>
      </c>
      <c r="X247" s="183">
        <f t="shared" ca="1" si="58"/>
        <v>9</v>
      </c>
      <c r="Y247" s="126"/>
      <c r="Z247" s="126"/>
    </row>
    <row r="248" spans="1:26" s="124" customFormat="1" ht="30" x14ac:dyDescent="0.25">
      <c r="A248" s="89">
        <v>502</v>
      </c>
      <c r="B248" s="90" t="str">
        <f t="shared" ca="1" si="48"/>
        <v>2.4.07b</v>
      </c>
      <c r="C248" s="91">
        <f t="shared" ca="1" si="49"/>
        <v>6</v>
      </c>
      <c r="D248" s="21"/>
      <c r="E248" s="220" t="str">
        <f t="shared" ca="1" si="50"/>
        <v>2.4.07b</v>
      </c>
      <c r="F248" s="98" t="str">
        <f t="shared" ca="1" si="51"/>
        <v>Removing temporary constraints imposed during the containment period?</v>
      </c>
      <c r="G248" s="149" t="str">
        <f t="shared" ca="1" si="65"/>
        <v/>
      </c>
      <c r="H248" s="149" t="str">
        <f t="shared" ca="1" si="66"/>
        <v/>
      </c>
      <c r="I248" s="220" t="str">
        <f t="shared" ca="1" si="67"/>
        <v/>
      </c>
      <c r="J248" s="91"/>
      <c r="K248" s="91"/>
      <c r="L248" s="91"/>
      <c r="M248" s="91"/>
      <c r="N248" s="91"/>
      <c r="O248" s="91"/>
      <c r="P248" s="91"/>
      <c r="Q248" s="91"/>
      <c r="R248" s="91"/>
      <c r="S248" s="91"/>
      <c r="T248" s="126"/>
      <c r="U248" s="183" t="str">
        <f t="shared" ca="1" si="55"/>
        <v>2.4</v>
      </c>
      <c r="V248" s="183">
        <f t="shared" ca="1" si="56"/>
        <v>3</v>
      </c>
      <c r="W248" s="183">
        <f t="shared" ca="1" si="57"/>
        <v>1</v>
      </c>
      <c r="X248" s="183">
        <f t="shared" ca="1" si="58"/>
        <v>9</v>
      </c>
      <c r="Y248" s="126"/>
      <c r="Z248" s="126"/>
    </row>
    <row r="249" spans="1:26" s="124" customFormat="1" ht="30" customHeight="1" x14ac:dyDescent="0.25">
      <c r="A249" s="89">
        <v>503</v>
      </c>
      <c r="B249" s="90" t="str">
        <f t="shared" ca="1" si="48"/>
        <v>2.4.07c</v>
      </c>
      <c r="C249" s="91">
        <f t="shared" ca="1" si="49"/>
        <v>6</v>
      </c>
      <c r="D249" s="21"/>
      <c r="E249" s="220" t="str">
        <f t="shared" ca="1" si="50"/>
        <v>2.4.07c</v>
      </c>
      <c r="F249" s="98" t="str">
        <f t="shared" ca="1" si="51"/>
        <v>Resetting passwords on compromised accounts?</v>
      </c>
      <c r="G249" s="149" t="str">
        <f t="shared" ca="1" si="65"/>
        <v/>
      </c>
      <c r="H249" s="149" t="str">
        <f t="shared" ca="1" si="66"/>
        <v/>
      </c>
      <c r="I249" s="220" t="str">
        <f t="shared" ca="1" si="67"/>
        <v/>
      </c>
      <c r="J249" s="91"/>
      <c r="K249" s="91"/>
      <c r="L249" s="91"/>
      <c r="M249" s="91"/>
      <c r="N249" s="91"/>
      <c r="O249" s="91"/>
      <c r="P249" s="91"/>
      <c r="Q249" s="91"/>
      <c r="R249" s="91"/>
      <c r="S249" s="91"/>
      <c r="T249" s="126"/>
      <c r="U249" s="183" t="str">
        <f t="shared" ca="1" si="55"/>
        <v>2.4</v>
      </c>
      <c r="V249" s="183">
        <f t="shared" ca="1" si="56"/>
        <v>3</v>
      </c>
      <c r="W249" s="183">
        <f t="shared" ca="1" si="57"/>
        <v>1</v>
      </c>
      <c r="X249" s="183">
        <f t="shared" ca="1" si="58"/>
        <v>9</v>
      </c>
      <c r="Y249" s="126"/>
      <c r="Z249" s="126"/>
    </row>
    <row r="250" spans="1:26" s="124" customFormat="1" ht="30" x14ac:dyDescent="0.25">
      <c r="A250" s="89">
        <v>504</v>
      </c>
      <c r="B250" s="90" t="str">
        <f t="shared" ca="1" si="48"/>
        <v>2.4.07d</v>
      </c>
      <c r="C250" s="91">
        <f t="shared" ca="1" si="49"/>
        <v>6</v>
      </c>
      <c r="D250" s="21"/>
      <c r="E250" s="220" t="str">
        <f t="shared" ca="1" si="50"/>
        <v>2.4.07d</v>
      </c>
      <c r="F250" s="98" t="str">
        <f t="shared" ca="1" si="51"/>
        <v>Installing patches, changing passwords and tightening network perimeter security, such as firewall rulesets?</v>
      </c>
      <c r="G250" s="149" t="str">
        <f t="shared" ca="1" si="65"/>
        <v/>
      </c>
      <c r="H250" s="149" t="str">
        <f t="shared" ca="1" si="66"/>
        <v/>
      </c>
      <c r="I250" s="220" t="str">
        <f t="shared" ca="1" si="67"/>
        <v/>
      </c>
      <c r="J250" s="91"/>
      <c r="K250" s="91"/>
      <c r="L250" s="91"/>
      <c r="M250" s="91"/>
      <c r="N250" s="91"/>
      <c r="O250" s="91"/>
      <c r="P250" s="91"/>
      <c r="Q250" s="91"/>
      <c r="R250" s="91"/>
      <c r="S250" s="91"/>
      <c r="T250" s="126"/>
      <c r="U250" s="183" t="str">
        <f t="shared" ca="1" si="55"/>
        <v>2.4</v>
      </c>
      <c r="V250" s="183">
        <f t="shared" ca="1" si="56"/>
        <v>4</v>
      </c>
      <c r="W250" s="183">
        <f t="shared" ca="1" si="57"/>
        <v>1</v>
      </c>
      <c r="X250" s="183">
        <f t="shared" ca="1" si="58"/>
        <v>12</v>
      </c>
      <c r="Y250" s="126"/>
      <c r="Z250" s="126"/>
    </row>
    <row r="251" spans="1:26" s="124" customFormat="1" ht="30" customHeight="1" x14ac:dyDescent="0.25">
      <c r="A251" s="89">
        <v>505</v>
      </c>
      <c r="B251" s="90" t="str">
        <f t="shared" ca="1" si="48"/>
        <v>2.4.07e</v>
      </c>
      <c r="C251" s="91">
        <f t="shared" ca="1" si="49"/>
        <v>6</v>
      </c>
      <c r="D251" s="21"/>
      <c r="E251" s="220" t="str">
        <f t="shared" ca="1" si="50"/>
        <v>2.4.07e</v>
      </c>
      <c r="F251" s="98" t="str">
        <f t="shared" ca="1" si="51"/>
        <v>Testing systems thoroughly – including security controls?</v>
      </c>
      <c r="G251" s="149" t="str">
        <f t="shared" ca="1" si="65"/>
        <v/>
      </c>
      <c r="H251" s="149" t="str">
        <f t="shared" ca="1" si="66"/>
        <v/>
      </c>
      <c r="I251" s="220" t="str">
        <f t="shared" ca="1" si="67"/>
        <v/>
      </c>
      <c r="J251" s="91"/>
      <c r="K251" s="91"/>
      <c r="L251" s="91"/>
      <c r="M251" s="91"/>
      <c r="N251" s="91"/>
      <c r="O251" s="91"/>
      <c r="P251" s="91"/>
      <c r="Q251" s="91"/>
      <c r="R251" s="91"/>
      <c r="S251" s="91"/>
      <c r="T251" s="126"/>
      <c r="U251" s="183" t="str">
        <f t="shared" ca="1" si="55"/>
        <v>2.4</v>
      </c>
      <c r="V251" s="183">
        <f t="shared" ca="1" si="56"/>
        <v>4</v>
      </c>
      <c r="W251" s="183">
        <f t="shared" ca="1" si="57"/>
        <v>1</v>
      </c>
      <c r="X251" s="183">
        <f t="shared" ca="1" si="58"/>
        <v>12</v>
      </c>
      <c r="Y251" s="126"/>
      <c r="Z251" s="126"/>
    </row>
    <row r="252" spans="1:26" s="124" customFormat="1" ht="30" customHeight="1" x14ac:dyDescent="0.25">
      <c r="A252" s="89">
        <v>506</v>
      </c>
      <c r="B252" s="90" t="str">
        <f t="shared" ca="1" si="48"/>
        <v>2.4.07f</v>
      </c>
      <c r="C252" s="91">
        <f t="shared" ca="1" si="49"/>
        <v>6</v>
      </c>
      <c r="D252" s="21"/>
      <c r="E252" s="220" t="str">
        <f t="shared" ca="1" si="50"/>
        <v>2.4.07f</v>
      </c>
      <c r="F252" s="98" t="str">
        <f t="shared" ca="1" si="51"/>
        <v>Confirming the integrity of business systems and controls?</v>
      </c>
      <c r="G252" s="149" t="str">
        <f t="shared" ca="1" si="65"/>
        <v/>
      </c>
      <c r="H252" s="149" t="str">
        <f t="shared" ca="1" si="66"/>
        <v/>
      </c>
      <c r="I252" s="220" t="str">
        <f t="shared" ca="1" si="67"/>
        <v/>
      </c>
      <c r="J252" s="91"/>
      <c r="K252" s="91"/>
      <c r="L252" s="91"/>
      <c r="M252" s="91"/>
      <c r="N252" s="91"/>
      <c r="O252" s="91"/>
      <c r="P252" s="91"/>
      <c r="Q252" s="91"/>
      <c r="R252" s="91"/>
      <c r="S252" s="91"/>
      <c r="T252" s="126"/>
      <c r="U252" s="183" t="str">
        <f t="shared" ca="1" si="55"/>
        <v>2.4</v>
      </c>
      <c r="V252" s="183">
        <f t="shared" ca="1" si="56"/>
        <v>3</v>
      </c>
      <c r="W252" s="183">
        <f t="shared" ca="1" si="57"/>
        <v>1</v>
      </c>
      <c r="X252" s="183">
        <f t="shared" ca="1" si="58"/>
        <v>9</v>
      </c>
      <c r="Y252" s="126"/>
      <c r="Z252" s="126"/>
    </row>
    <row r="253" spans="1:26" s="124" customFormat="1" ht="30" x14ac:dyDescent="0.25">
      <c r="A253" s="89">
        <v>507</v>
      </c>
      <c r="B253" s="90" t="str">
        <f t="shared" ca="1" si="48"/>
        <v>2.4.07g</v>
      </c>
      <c r="C253" s="91">
        <f t="shared" ca="1" si="49"/>
        <v>6</v>
      </c>
      <c r="D253" s="21"/>
      <c r="E253" s="220" t="str">
        <f t="shared" ca="1" si="50"/>
        <v>2.4.07g</v>
      </c>
      <c r="F253" s="98" t="str">
        <f t="shared" ca="1" si="51"/>
        <v>Announcing the resumption of business services to all relevant stakeholders?</v>
      </c>
      <c r="G253" s="149" t="str">
        <f t="shared" ca="1" si="65"/>
        <v/>
      </c>
      <c r="H253" s="149" t="str">
        <f t="shared" ca="1" si="66"/>
        <v/>
      </c>
      <c r="I253" s="220" t="str">
        <f t="shared" ca="1" si="67"/>
        <v/>
      </c>
      <c r="J253" s="91"/>
      <c r="K253" s="91"/>
      <c r="L253" s="91"/>
      <c r="M253" s="91"/>
      <c r="N253" s="91"/>
      <c r="O253" s="91"/>
      <c r="P253" s="91"/>
      <c r="Q253" s="91"/>
      <c r="R253" s="91"/>
      <c r="S253" s="91"/>
      <c r="T253" s="126"/>
      <c r="U253" s="183" t="str">
        <f t="shared" ca="1" si="55"/>
        <v>2.4</v>
      </c>
      <c r="V253" s="183">
        <f t="shared" ca="1" si="56"/>
        <v>3</v>
      </c>
      <c r="W253" s="183">
        <f t="shared" ca="1" si="57"/>
        <v>1</v>
      </c>
      <c r="X253" s="183">
        <f t="shared" ca="1" si="58"/>
        <v>9</v>
      </c>
      <c r="Y253" s="126"/>
      <c r="Z253" s="126"/>
    </row>
    <row r="254" spans="1:26" s="124" customFormat="1" ht="30" customHeight="1" x14ac:dyDescent="0.25">
      <c r="A254" s="89">
        <v>508</v>
      </c>
      <c r="B254" s="90" t="str">
        <f t="shared" ca="1" si="48"/>
        <v>2.4.08</v>
      </c>
      <c r="C254" s="91">
        <f t="shared" ca="1" si="49"/>
        <v>4</v>
      </c>
      <c r="D254" s="21"/>
      <c r="E254" s="220" t="str">
        <f t="shared" ca="1" si="50"/>
        <v>2.4.08</v>
      </c>
      <c r="F254" s="93" t="str">
        <f t="shared" ca="1" si="51"/>
        <v>Is your recovery plan:</v>
      </c>
      <c r="G254" s="149"/>
      <c r="H254" s="149"/>
      <c r="I254" s="220"/>
      <c r="J254" s="91"/>
      <c r="K254" s="91"/>
      <c r="L254" s="91"/>
      <c r="M254" s="91"/>
      <c r="N254" s="91"/>
      <c r="O254" s="91"/>
      <c r="P254" s="91"/>
      <c r="Q254" s="91"/>
      <c r="R254" s="91"/>
      <c r="S254" s="91"/>
      <c r="T254" s="126"/>
      <c r="U254" s="183" t="str">
        <f t="shared" ca="1" si="55"/>
        <v/>
      </c>
      <c r="V254" s="183" t="str">
        <f t="shared" ca="1" si="56"/>
        <v>N/A</v>
      </c>
      <c r="W254" s="183">
        <f t="shared" ca="1" si="57"/>
        <v>1</v>
      </c>
      <c r="X254" s="183" t="e">
        <f t="shared" ca="1" si="58"/>
        <v>#VALUE!</v>
      </c>
      <c r="Y254" s="126"/>
      <c r="Z254" s="126"/>
    </row>
    <row r="255" spans="1:26" s="124" customFormat="1" ht="30" customHeight="1" x14ac:dyDescent="0.25">
      <c r="A255" s="89">
        <v>509</v>
      </c>
      <c r="B255" s="90" t="str">
        <f t="shared" ca="1" si="48"/>
        <v>2.4.08a</v>
      </c>
      <c r="C255" s="91">
        <f t="shared" ca="1" si="49"/>
        <v>6</v>
      </c>
      <c r="D255" s="21"/>
      <c r="E255" s="220" t="str">
        <f t="shared" ca="1" si="50"/>
        <v>2.4.08a</v>
      </c>
      <c r="F255" s="98" t="str">
        <f t="shared" ca="1" si="51"/>
        <v>Linked to the nature of the attack</v>
      </c>
      <c r="G255" s="149" t="str">
        <f ca="1">VLOOKUP(E255,Assessment_2_Reference_1,24,FALSE)</f>
        <v/>
      </c>
      <c r="H255" s="149" t="str">
        <f ca="1">VLOOKUP(E255,Assessment_2_Reference_1,5,FALSE)</f>
        <v/>
      </c>
      <c r="I255" s="220" t="str">
        <f ca="1">IF(VLOOKUP(E255,Assessment_2_Reference_1,6,FALSE)=0,"",VLOOKUP(E255,Assessment_2_Reference_1,6,FALSE))</f>
        <v/>
      </c>
      <c r="J255" s="91"/>
      <c r="K255" s="91"/>
      <c r="L255" s="91"/>
      <c r="M255" s="91"/>
      <c r="N255" s="91"/>
      <c r="O255" s="91"/>
      <c r="P255" s="91"/>
      <c r="Q255" s="91"/>
      <c r="R255" s="91"/>
      <c r="S255" s="91"/>
      <c r="T255" s="126"/>
      <c r="U255" s="183" t="str">
        <f t="shared" ca="1" si="55"/>
        <v>2.4</v>
      </c>
      <c r="V255" s="183">
        <f t="shared" ca="1" si="56"/>
        <v>5</v>
      </c>
      <c r="W255" s="183">
        <f t="shared" ca="1" si="57"/>
        <v>1</v>
      </c>
      <c r="X255" s="183">
        <f t="shared" ca="1" si="58"/>
        <v>15</v>
      </c>
      <c r="Y255" s="126"/>
      <c r="Z255" s="126"/>
    </row>
    <row r="256" spans="1:26" s="124" customFormat="1" ht="30" customHeight="1" x14ac:dyDescent="0.25">
      <c r="A256" s="89">
        <v>510</v>
      </c>
      <c r="B256" s="90" t="str">
        <f t="shared" ca="1" si="48"/>
        <v>2.4.08b</v>
      </c>
      <c r="C256" s="91">
        <f t="shared" ca="1" si="49"/>
        <v>6</v>
      </c>
      <c r="D256" s="21"/>
      <c r="E256" s="220" t="str">
        <f t="shared" ca="1" si="50"/>
        <v>2.4.08b</v>
      </c>
      <c r="F256" s="98" t="str">
        <f t="shared" ca="1" si="51"/>
        <v>Based on a risk-based approach to recovery?</v>
      </c>
      <c r="G256" s="149" t="str">
        <f ca="1">VLOOKUP(E256,Assessment_2_Reference_1,24,FALSE)</f>
        <v/>
      </c>
      <c r="H256" s="149" t="str">
        <f ca="1">VLOOKUP(E256,Assessment_2_Reference_1,5,FALSE)</f>
        <v/>
      </c>
      <c r="I256" s="220" t="str">
        <f ca="1">IF(VLOOKUP(E256,Assessment_2_Reference_1,6,FALSE)=0,"",VLOOKUP(E256,Assessment_2_Reference_1,6,FALSE))</f>
        <v/>
      </c>
      <c r="J256" s="91"/>
      <c r="K256" s="91"/>
      <c r="L256" s="91"/>
      <c r="M256" s="91"/>
      <c r="N256" s="91"/>
      <c r="O256" s="91"/>
      <c r="P256" s="91"/>
      <c r="Q256" s="91"/>
      <c r="R256" s="91"/>
      <c r="S256" s="91"/>
      <c r="T256" s="126"/>
      <c r="U256" s="183" t="str">
        <f t="shared" ca="1" si="55"/>
        <v>2.4</v>
      </c>
      <c r="V256" s="183">
        <f t="shared" ca="1" si="56"/>
        <v>5</v>
      </c>
      <c r="W256" s="183">
        <f t="shared" ca="1" si="57"/>
        <v>1</v>
      </c>
      <c r="X256" s="183">
        <f t="shared" ca="1" si="58"/>
        <v>15</v>
      </c>
      <c r="Y256" s="126"/>
      <c r="Z256" s="126"/>
    </row>
    <row r="257" spans="1:26" s="124" customFormat="1" ht="30" x14ac:dyDescent="0.25">
      <c r="A257" s="89">
        <v>511</v>
      </c>
      <c r="B257" s="90" t="str">
        <f t="shared" ca="1" si="48"/>
        <v>2.4.08c</v>
      </c>
      <c r="C257" s="91">
        <f t="shared" ca="1" si="49"/>
        <v>6</v>
      </c>
      <c r="D257" s="21"/>
      <c r="E257" s="220" t="str">
        <f t="shared" ca="1" si="50"/>
        <v>2.4.08c</v>
      </c>
      <c r="F257" s="98" t="str">
        <f t="shared" ca="1" si="51"/>
        <v>Designed to prevent exacerbating current risks caused by the incident or introducing new risks?</v>
      </c>
      <c r="G257" s="149" t="str">
        <f ca="1">VLOOKUP(E257,Assessment_2_Reference_1,24,FALSE)</f>
        <v/>
      </c>
      <c r="H257" s="149" t="str">
        <f ca="1">VLOOKUP(E257,Assessment_2_Reference_1,5,FALSE)</f>
        <v/>
      </c>
      <c r="I257" s="220" t="str">
        <f ca="1">IF(VLOOKUP(E257,Assessment_2_Reference_1,6,FALSE)=0,"",VLOOKUP(E257,Assessment_2_Reference_1,6,FALSE))</f>
        <v/>
      </c>
      <c r="J257" s="91"/>
      <c r="K257" s="91"/>
      <c r="L257" s="91"/>
      <c r="M257" s="91"/>
      <c r="N257" s="91"/>
      <c r="O257" s="91"/>
      <c r="P257" s="91"/>
      <c r="Q257" s="91"/>
      <c r="R257" s="91"/>
      <c r="S257" s="91"/>
      <c r="T257" s="126"/>
      <c r="U257" s="183" t="str">
        <f t="shared" ca="1" si="55"/>
        <v>2.4</v>
      </c>
      <c r="V257" s="183">
        <f t="shared" ca="1" si="56"/>
        <v>5</v>
      </c>
      <c r="W257" s="183">
        <f t="shared" ca="1" si="57"/>
        <v>1</v>
      </c>
      <c r="X257" s="183">
        <f t="shared" ca="1" si="58"/>
        <v>15</v>
      </c>
      <c r="Y257" s="126"/>
      <c r="Z257" s="126"/>
    </row>
    <row r="258" spans="1:26" s="124" customFormat="1" ht="18.75" customHeight="1" x14ac:dyDescent="0.25">
      <c r="A258" s="89">
        <v>512</v>
      </c>
      <c r="B258" s="90" t="str">
        <f t="shared" ca="1" si="48"/>
        <v/>
      </c>
      <c r="C258" s="91">
        <f t="shared" ca="1" si="49"/>
        <v>3</v>
      </c>
      <c r="D258" s="21"/>
      <c r="E258" s="219" t="str">
        <f t="shared" ca="1" si="50"/>
        <v/>
      </c>
      <c r="F258" s="97" t="str">
        <f t="shared" ca="1" si="51"/>
        <v>Validation</v>
      </c>
      <c r="G258" s="218"/>
      <c r="H258" s="218"/>
      <c r="I258" s="93"/>
      <c r="J258" s="91"/>
      <c r="K258" s="91"/>
      <c r="L258" s="91"/>
      <c r="M258" s="91"/>
      <c r="N258" s="91"/>
      <c r="O258" s="91"/>
      <c r="P258" s="91"/>
      <c r="Q258" s="91"/>
      <c r="R258" s="91"/>
      <c r="S258" s="91"/>
      <c r="T258" s="126"/>
      <c r="U258" s="183" t="str">
        <f t="shared" ca="1" si="55"/>
        <v/>
      </c>
      <c r="V258" s="183" t="str">
        <f t="shared" ca="1" si="56"/>
        <v/>
      </c>
      <c r="W258" s="183">
        <f t="shared" ca="1" si="57"/>
        <v>1</v>
      </c>
      <c r="X258" s="183" t="e">
        <f t="shared" ca="1" si="58"/>
        <v>#VALUE!</v>
      </c>
      <c r="Y258" s="126"/>
      <c r="Z258" s="126"/>
    </row>
    <row r="259" spans="1:26" s="124" customFormat="1" ht="30" customHeight="1" x14ac:dyDescent="0.25">
      <c r="A259" s="89">
        <v>513</v>
      </c>
      <c r="B259" s="90" t="str">
        <f t="shared" ca="1" si="48"/>
        <v>2.4.09</v>
      </c>
      <c r="C259" s="91">
        <f t="shared" ca="1" si="49"/>
        <v>4</v>
      </c>
      <c r="D259" s="21"/>
      <c r="E259" s="220" t="str">
        <f t="shared" ca="1" si="50"/>
        <v>2.4.09</v>
      </c>
      <c r="F259" s="93" t="str">
        <f t="shared" ca="1" si="51"/>
        <v>Do you validate that systems are operating normally again by:</v>
      </c>
      <c r="G259" s="149"/>
      <c r="H259" s="149"/>
      <c r="I259" s="220"/>
      <c r="J259" s="91"/>
      <c r="K259" s="91"/>
      <c r="L259" s="91"/>
      <c r="M259" s="91"/>
      <c r="N259" s="91"/>
      <c r="O259" s="91"/>
      <c r="P259" s="91"/>
      <c r="Q259" s="91"/>
      <c r="R259" s="91"/>
      <c r="S259" s="91"/>
      <c r="T259" s="126"/>
      <c r="U259" s="183" t="str">
        <f t="shared" ca="1" si="55"/>
        <v/>
      </c>
      <c r="V259" s="183" t="str">
        <f t="shared" ca="1" si="56"/>
        <v>N/A</v>
      </c>
      <c r="W259" s="183">
        <f t="shared" ca="1" si="57"/>
        <v>1</v>
      </c>
      <c r="X259" s="183" t="e">
        <f t="shared" ca="1" si="58"/>
        <v>#VALUE!</v>
      </c>
      <c r="Y259" s="126"/>
      <c r="Z259" s="126"/>
    </row>
    <row r="260" spans="1:26" s="124" customFormat="1" ht="30" x14ac:dyDescent="0.25">
      <c r="A260" s="89">
        <v>514</v>
      </c>
      <c r="B260" s="90" t="str">
        <f t="shared" ca="1" si="48"/>
        <v>2.4.09a</v>
      </c>
      <c r="C260" s="91">
        <f t="shared" ca="1" si="49"/>
        <v>6</v>
      </c>
      <c r="D260" s="21"/>
      <c r="E260" s="220" t="str">
        <f t="shared" ca="1" si="50"/>
        <v>2.4.09a</v>
      </c>
      <c r="F260" s="98" t="str">
        <f t="shared" ca="1" si="51"/>
        <v>Carrying out an independent penetration test of the affected systems?</v>
      </c>
      <c r="G260" s="149" t="str">
        <f ca="1">VLOOKUP(E260,Assessment_2_Reference_1,24,FALSE)</f>
        <v/>
      </c>
      <c r="H260" s="149" t="str">
        <f ca="1">VLOOKUP(E260,Assessment_2_Reference_1,5,FALSE)</f>
        <v/>
      </c>
      <c r="I260" s="220" t="str">
        <f ca="1">IF(VLOOKUP(E260,Assessment_2_Reference_1,6,FALSE)=0,"",VLOOKUP(E260,Assessment_2_Reference_1,6,FALSE))</f>
        <v/>
      </c>
      <c r="J260" s="91"/>
      <c r="K260" s="91"/>
      <c r="L260" s="91"/>
      <c r="M260" s="91"/>
      <c r="N260" s="91"/>
      <c r="O260" s="91"/>
      <c r="P260" s="91"/>
      <c r="Q260" s="91"/>
      <c r="R260" s="91"/>
      <c r="S260" s="91"/>
      <c r="T260" s="126"/>
      <c r="U260" s="183" t="str">
        <f t="shared" ca="1" si="55"/>
        <v>2.4</v>
      </c>
      <c r="V260" s="183">
        <f t="shared" ca="1" si="56"/>
        <v>4</v>
      </c>
      <c r="W260" s="183">
        <f t="shared" ca="1" si="57"/>
        <v>1</v>
      </c>
      <c r="X260" s="183">
        <f t="shared" ca="1" si="58"/>
        <v>12</v>
      </c>
      <c r="Y260" s="126"/>
      <c r="Z260" s="126"/>
    </row>
    <row r="261" spans="1:26" s="124" customFormat="1" ht="30" customHeight="1" x14ac:dyDescent="0.25">
      <c r="A261" s="89">
        <v>515</v>
      </c>
      <c r="B261" s="90" t="str">
        <f t="shared" ca="1" si="48"/>
        <v>2.4.09b</v>
      </c>
      <c r="C261" s="91">
        <f t="shared" ca="1" si="49"/>
        <v>6</v>
      </c>
      <c r="D261" s="21"/>
      <c r="E261" s="220" t="str">
        <f t="shared" ca="1" si="50"/>
        <v>2.4.09b</v>
      </c>
      <c r="F261" s="98" t="str">
        <f t="shared" ca="1" si="51"/>
        <v>Undertaking a security controls assessment?</v>
      </c>
      <c r="G261" s="149" t="str">
        <f ca="1">VLOOKUP(E261,Assessment_2_Reference_1,24,FALSE)</f>
        <v/>
      </c>
      <c r="H261" s="149" t="str">
        <f ca="1">VLOOKUP(E261,Assessment_2_Reference_1,5,FALSE)</f>
        <v/>
      </c>
      <c r="I261" s="220" t="str">
        <f ca="1">IF(VLOOKUP(E261,Assessment_2_Reference_1,6,FALSE)=0,"",VLOOKUP(E261,Assessment_2_Reference_1,6,FALSE))</f>
        <v/>
      </c>
      <c r="J261" s="91"/>
      <c r="K261" s="91"/>
      <c r="L261" s="91"/>
      <c r="M261" s="91"/>
      <c r="N261" s="91"/>
      <c r="O261" s="91"/>
      <c r="P261" s="91"/>
      <c r="Q261" s="91"/>
      <c r="R261" s="91"/>
      <c r="S261" s="91"/>
      <c r="T261" s="126"/>
      <c r="U261" s="183" t="str">
        <f t="shared" ca="1" si="55"/>
        <v>2.4</v>
      </c>
      <c r="V261" s="183">
        <f t="shared" ca="1" si="56"/>
        <v>4</v>
      </c>
      <c r="W261" s="183">
        <f t="shared" ca="1" si="57"/>
        <v>1</v>
      </c>
      <c r="X261" s="183">
        <f t="shared" ca="1" si="58"/>
        <v>12</v>
      </c>
      <c r="Y261" s="126"/>
      <c r="Z261" s="126"/>
    </row>
    <row r="262" spans="1:26" s="124" customFormat="1" ht="30" customHeight="1" x14ac:dyDescent="0.25">
      <c r="A262" s="89">
        <v>516</v>
      </c>
      <c r="B262" s="90" t="str">
        <f t="shared" ca="1" si="48"/>
        <v>2.4.10</v>
      </c>
      <c r="C262" s="91">
        <f t="shared" ca="1" si="49"/>
        <v>4</v>
      </c>
      <c r="D262" s="21"/>
      <c r="E262" s="220" t="str">
        <f t="shared" ca="1" si="50"/>
        <v>2.4.10</v>
      </c>
      <c r="F262" s="93" t="str">
        <f t="shared" ca="1" si="51"/>
        <v>To help detect further attacks (or attempted attacks) do you:</v>
      </c>
      <c r="G262" s="149"/>
      <c r="H262" s="149"/>
      <c r="I262" s="220"/>
      <c r="J262" s="91"/>
      <c r="K262" s="91"/>
      <c r="L262" s="91"/>
      <c r="M262" s="91"/>
      <c r="N262" s="91"/>
      <c r="O262" s="91"/>
      <c r="P262" s="91"/>
      <c r="Q262" s="91"/>
      <c r="R262" s="91"/>
      <c r="S262" s="91"/>
      <c r="T262" s="126"/>
      <c r="U262" s="183" t="str">
        <f t="shared" ca="1" si="55"/>
        <v/>
      </c>
      <c r="V262" s="183" t="str">
        <f t="shared" ca="1" si="56"/>
        <v>N/A</v>
      </c>
      <c r="W262" s="183">
        <f t="shared" ca="1" si="57"/>
        <v>1</v>
      </c>
      <c r="X262" s="183" t="e">
        <f t="shared" ca="1" si="58"/>
        <v>#VALUE!</v>
      </c>
      <c r="Y262" s="126"/>
      <c r="Z262" s="126"/>
    </row>
    <row r="263" spans="1:26" s="124" customFormat="1" ht="30" x14ac:dyDescent="0.25">
      <c r="A263" s="89">
        <v>517</v>
      </c>
      <c r="B263" s="90" t="str">
        <f t="shared" ca="1" si="48"/>
        <v>2.4.10a</v>
      </c>
      <c r="C263" s="91">
        <f t="shared" ca="1" si="49"/>
        <v>6</v>
      </c>
      <c r="D263" s="21"/>
      <c r="E263" s="220" t="str">
        <f t="shared" ca="1" si="50"/>
        <v>2.4.10a</v>
      </c>
      <c r="F263" s="98" t="str">
        <f t="shared" ca="1" si="51"/>
        <v>Retain cyber security threat intelligence (including network situational awareness)?</v>
      </c>
      <c r="G263" s="149" t="str">
        <f ca="1">VLOOKUP(E263,Assessment_2_Reference_1,24,FALSE)</f>
        <v/>
      </c>
      <c r="H263" s="149" t="str">
        <f ca="1">VLOOKUP(E263,Assessment_2_Reference_1,5,FALSE)</f>
        <v/>
      </c>
      <c r="I263" s="220" t="str">
        <f ca="1">IF(VLOOKUP(E263,Assessment_2_Reference_1,6,FALSE)=0,"",VLOOKUP(E263,Assessment_2_Reference_1,6,FALSE))</f>
        <v/>
      </c>
      <c r="J263" s="91"/>
      <c r="K263" s="91"/>
      <c r="L263" s="91"/>
      <c r="M263" s="91"/>
      <c r="N263" s="91"/>
      <c r="O263" s="91"/>
      <c r="P263" s="91"/>
      <c r="Q263" s="91"/>
      <c r="R263" s="91"/>
      <c r="S263" s="91"/>
      <c r="T263" s="126"/>
      <c r="U263" s="183" t="str">
        <f t="shared" ca="1" si="55"/>
        <v>2.4</v>
      </c>
      <c r="V263" s="183">
        <f t="shared" ca="1" si="56"/>
        <v>5</v>
      </c>
      <c r="W263" s="183">
        <f t="shared" ca="1" si="57"/>
        <v>1</v>
      </c>
      <c r="X263" s="183">
        <f t="shared" ca="1" si="58"/>
        <v>15</v>
      </c>
      <c r="Y263" s="126"/>
      <c r="Z263" s="126"/>
    </row>
    <row r="264" spans="1:26" s="124" customFormat="1" ht="30" customHeight="1" x14ac:dyDescent="0.25">
      <c r="A264" s="89">
        <v>518</v>
      </c>
      <c r="B264" s="90" t="str">
        <f t="shared" ref="B264:B267" ca="1" si="68">VLOOKUP(A264,Contents_Text,2,FALSE)</f>
        <v>2.4.10b</v>
      </c>
      <c r="C264" s="91">
        <f t="shared" ca="1" si="49"/>
        <v>6</v>
      </c>
      <c r="D264" s="21"/>
      <c r="E264" s="220" t="str">
        <f t="shared" ca="1" si="50"/>
        <v>2.4.10b</v>
      </c>
      <c r="F264" s="98" t="str">
        <f t="shared" ca="1" si="51"/>
        <v>Monitor the network over an extended time?</v>
      </c>
      <c r="G264" s="149" t="str">
        <f ca="1">VLOOKUP(E264,Assessment_2_Reference_1,24,FALSE)</f>
        <v/>
      </c>
      <c r="H264" s="149" t="str">
        <f ca="1">VLOOKUP(E264,Assessment_2_Reference_1,5,FALSE)</f>
        <v/>
      </c>
      <c r="I264" s="220" t="str">
        <f ca="1">IF(VLOOKUP(E264,Assessment_2_Reference_1,6,FALSE)=0,"",VLOOKUP(E264,Assessment_2_Reference_1,6,FALSE))</f>
        <v/>
      </c>
      <c r="J264" s="91"/>
      <c r="K264" s="91"/>
      <c r="L264" s="91"/>
      <c r="M264" s="91"/>
      <c r="N264" s="91"/>
      <c r="O264" s="91"/>
      <c r="P264" s="91"/>
      <c r="Q264" s="91"/>
      <c r="R264" s="91"/>
      <c r="S264" s="91"/>
      <c r="T264" s="126"/>
      <c r="U264" s="183" t="str">
        <f t="shared" ca="1" si="55"/>
        <v>2.4</v>
      </c>
      <c r="V264" s="183">
        <f t="shared" ca="1" si="56"/>
        <v>5</v>
      </c>
      <c r="W264" s="183">
        <f t="shared" ca="1" si="57"/>
        <v>1</v>
      </c>
      <c r="X264" s="183">
        <f t="shared" ref="X264:X267" ca="1" si="69">W264*V264*3</f>
        <v>15</v>
      </c>
      <c r="Y264" s="126"/>
      <c r="Z264" s="126"/>
    </row>
    <row r="265" spans="1:26" s="124" customFormat="1" ht="30" x14ac:dyDescent="0.25">
      <c r="A265" s="89">
        <v>519</v>
      </c>
      <c r="B265" s="90" t="str">
        <f t="shared" ca="1" si="68"/>
        <v>2.4.11</v>
      </c>
      <c r="C265" s="91">
        <f t="shared" ca="1" si="49"/>
        <v>4</v>
      </c>
      <c r="D265" s="21"/>
      <c r="E265" s="220" t="str">
        <f t="shared" ca="1" si="50"/>
        <v>2.4.11</v>
      </c>
      <c r="F265" s="93" t="str">
        <f t="shared" ca="1" si="51"/>
        <v>Once systems have been recovered and controls have been tested do you:</v>
      </c>
      <c r="G265" s="149"/>
      <c r="H265" s="149"/>
      <c r="I265" s="220"/>
      <c r="J265" s="91"/>
      <c r="K265" s="91"/>
      <c r="L265" s="91"/>
      <c r="M265" s="91"/>
      <c r="N265" s="91"/>
      <c r="O265" s="91"/>
      <c r="P265" s="91"/>
      <c r="Q265" s="91"/>
      <c r="R265" s="91"/>
      <c r="S265" s="91"/>
      <c r="T265" s="126"/>
      <c r="U265" s="183" t="str">
        <f t="shared" ca="1" si="55"/>
        <v/>
      </c>
      <c r="V265" s="183" t="str">
        <f t="shared" ca="1" si="56"/>
        <v>N/A</v>
      </c>
      <c r="W265" s="183">
        <f t="shared" ca="1" si="57"/>
        <v>1</v>
      </c>
      <c r="X265" s="183" t="e">
        <f t="shared" ca="1" si="69"/>
        <v>#VALUE!</v>
      </c>
      <c r="Y265" s="126"/>
      <c r="Z265" s="126"/>
    </row>
    <row r="266" spans="1:26" s="124" customFormat="1" ht="30" customHeight="1" x14ac:dyDescent="0.25">
      <c r="A266" s="89">
        <v>520</v>
      </c>
      <c r="B266" s="90" t="str">
        <f t="shared" ca="1" si="68"/>
        <v>2.4.11a</v>
      </c>
      <c r="C266" s="91">
        <f t="shared" ca="1" si="49"/>
        <v>6</v>
      </c>
      <c r="D266" s="21"/>
      <c r="E266" s="220" t="str">
        <f t="shared" ca="1" si="50"/>
        <v>2.4.11a</v>
      </c>
      <c r="F266" s="98" t="str">
        <f t="shared" ca="1" si="51"/>
        <v>Provided stakeholders with a brief summary of what took place?</v>
      </c>
      <c r="G266" s="149" t="str">
        <f ca="1">VLOOKUP(E266,Assessment_2_Reference_1,24,FALSE)</f>
        <v/>
      </c>
      <c r="H266" s="149" t="str">
        <f ca="1">VLOOKUP(E266,Assessment_2_Reference_1,5,FALSE)</f>
        <v/>
      </c>
      <c r="I266" s="220" t="str">
        <f ca="1">IF(VLOOKUP(E266,Assessment_2_Reference_1,6,FALSE)=0,"",VLOOKUP(E266,Assessment_2_Reference_1,6,FALSE))</f>
        <v/>
      </c>
      <c r="J266" s="91"/>
      <c r="K266" s="91"/>
      <c r="L266" s="91"/>
      <c r="M266" s="91"/>
      <c r="N266" s="91"/>
      <c r="O266" s="91"/>
      <c r="P266" s="91"/>
      <c r="Q266" s="91"/>
      <c r="R266" s="91"/>
      <c r="S266" s="91"/>
      <c r="T266" s="126"/>
      <c r="U266" s="183" t="str">
        <f t="shared" ca="1" si="55"/>
        <v>2.4</v>
      </c>
      <c r="V266" s="183">
        <f t="shared" ca="1" si="56"/>
        <v>3</v>
      </c>
      <c r="W266" s="183">
        <f t="shared" ca="1" si="57"/>
        <v>1</v>
      </c>
      <c r="X266" s="183">
        <f t="shared" ca="1" si="69"/>
        <v>9</v>
      </c>
      <c r="Y266" s="126"/>
      <c r="Z266" s="126"/>
    </row>
    <row r="267" spans="1:26" s="124" customFormat="1" ht="30" customHeight="1" x14ac:dyDescent="0.25">
      <c r="A267" s="89">
        <v>521</v>
      </c>
      <c r="B267" s="90" t="str">
        <f t="shared" ca="1" si="68"/>
        <v>2.4.11b</v>
      </c>
      <c r="C267" s="91">
        <f t="shared" ca="1" si="49"/>
        <v>6</v>
      </c>
      <c r="D267" s="21"/>
      <c r="E267" s="220" t="str">
        <f t="shared" ca="1" si="50"/>
        <v>2.4.11b</v>
      </c>
      <c r="F267" s="98" t="str">
        <f t="shared" ca="1" si="51"/>
        <v>Brief stakeholders within a day or so of the event?</v>
      </c>
      <c r="G267" s="149" t="str">
        <f ca="1">VLOOKUP(E267,Assessment_2_Reference_1,24,FALSE)</f>
        <v/>
      </c>
      <c r="H267" s="149" t="str">
        <f ca="1">VLOOKUP(E267,Assessment_2_Reference_1,5,FALSE)</f>
        <v/>
      </c>
      <c r="I267" s="220" t="str">
        <f ca="1">IF(VLOOKUP(E267,Assessment_2_Reference_1,6,FALSE)=0,"",VLOOKUP(E267,Assessment_2_Reference_1,6,FALSE))</f>
        <v/>
      </c>
      <c r="J267" s="91"/>
      <c r="K267" s="91"/>
      <c r="L267" s="91"/>
      <c r="M267" s="91"/>
      <c r="N267" s="91"/>
      <c r="O267" s="91"/>
      <c r="P267" s="91"/>
      <c r="Q267" s="91"/>
      <c r="R267" s="91"/>
      <c r="S267" s="91"/>
      <c r="T267" s="126"/>
      <c r="U267" s="183" t="str">
        <f t="shared" ca="1" si="55"/>
        <v>2.4</v>
      </c>
      <c r="V267" s="183">
        <f t="shared" ca="1" si="56"/>
        <v>3</v>
      </c>
      <c r="W267" s="183">
        <f t="shared" ca="1" si="57"/>
        <v>1</v>
      </c>
      <c r="X267" s="183">
        <f t="shared" ca="1" si="69"/>
        <v>9</v>
      </c>
      <c r="Y267" s="126"/>
      <c r="Z267" s="126"/>
    </row>
  </sheetData>
  <sheetProtection algorithmName="SHA-512" hashValue="lgukBew5ZSvh4lpG55tUNaWsnKuwHd3/rCibaLTVH4uLWkGdDaU70DzTOKPnHdKk7yrHfWC2WcD5NoTymyssfw==" saltValue="Aupjkc286TJpz02suQhZyg==" spinCount="100000" sheet="1" objects="1" scenarios="1"/>
  <sortState xmlns:xlrd2="http://schemas.microsoft.com/office/spreadsheetml/2017/richdata2" ref="A8:XFD267">
    <sortCondition ref="A267"/>
  </sortState>
  <mergeCells count="2">
    <mergeCell ref="F2:I3"/>
    <mergeCell ref="F4:I5"/>
  </mergeCells>
  <conditionalFormatting sqref="G9:G48">
    <cfRule type="dataBar" priority="31">
      <dataBar>
        <cfvo type="num" val="0"/>
        <cfvo type="num" val="3"/>
        <color rgb="FF638EC6"/>
      </dataBar>
      <extLst>
        <ext xmlns:x14="http://schemas.microsoft.com/office/spreadsheetml/2009/9/main" uri="{B025F937-C7B1-47D3-B67F-A62EFF666E3E}">
          <x14:id>{C5569F40-CA33-4598-9773-F3F8984271B6}</x14:id>
        </ext>
      </extLst>
    </cfRule>
  </conditionalFormatting>
  <conditionalFormatting sqref="H9:H48">
    <cfRule type="dataBar" priority="32">
      <dataBar>
        <cfvo type="num" val="0"/>
        <cfvo type="num" val="15"/>
        <color rgb="FF3156BD"/>
      </dataBar>
      <extLst>
        <ext xmlns:x14="http://schemas.microsoft.com/office/spreadsheetml/2009/9/main" uri="{B025F937-C7B1-47D3-B67F-A62EFF666E3E}">
          <x14:id>{59BC40EA-9D32-4D81-A252-D67A40DB0338}</x14:id>
        </ext>
      </extLst>
    </cfRule>
  </conditionalFormatting>
  <conditionalFormatting sqref="G51:G71">
    <cfRule type="dataBar" priority="21">
      <dataBar>
        <cfvo type="num" val="0"/>
        <cfvo type="num" val="3"/>
        <color rgb="FF638EC6"/>
      </dataBar>
      <extLst>
        <ext xmlns:x14="http://schemas.microsoft.com/office/spreadsheetml/2009/9/main" uri="{B025F937-C7B1-47D3-B67F-A62EFF666E3E}">
          <x14:id>{D0D9609F-4BFE-4E7E-805F-F6BCB29BE924}</x14:id>
        </ext>
      </extLst>
    </cfRule>
  </conditionalFormatting>
  <conditionalFormatting sqref="H51:H71">
    <cfRule type="dataBar" priority="22">
      <dataBar>
        <cfvo type="num" val="0"/>
        <cfvo type="num" val="15"/>
        <color rgb="FF3156BD"/>
      </dataBar>
      <extLst>
        <ext xmlns:x14="http://schemas.microsoft.com/office/spreadsheetml/2009/9/main" uri="{B025F937-C7B1-47D3-B67F-A62EFF666E3E}">
          <x14:id>{2246B129-EB71-4E9A-B791-F34B87B7BB63}</x14:id>
        </ext>
      </extLst>
    </cfRule>
  </conditionalFormatting>
  <conditionalFormatting sqref="G73:G77">
    <cfRule type="dataBar" priority="19">
      <dataBar>
        <cfvo type="num" val="0"/>
        <cfvo type="num" val="3"/>
        <color rgb="FF638EC6"/>
      </dataBar>
      <extLst>
        <ext xmlns:x14="http://schemas.microsoft.com/office/spreadsheetml/2009/9/main" uri="{B025F937-C7B1-47D3-B67F-A62EFF666E3E}">
          <x14:id>{D5309005-E3CB-4541-B5BF-2E346286B4D3}</x14:id>
        </ext>
      </extLst>
    </cfRule>
  </conditionalFormatting>
  <conditionalFormatting sqref="H73:H77">
    <cfRule type="dataBar" priority="20">
      <dataBar>
        <cfvo type="num" val="0"/>
        <cfvo type="num" val="15"/>
        <color rgb="FF3156BD"/>
      </dataBar>
      <extLst>
        <ext xmlns:x14="http://schemas.microsoft.com/office/spreadsheetml/2009/9/main" uri="{B025F937-C7B1-47D3-B67F-A62EFF666E3E}">
          <x14:id>{030CD648-700A-4885-8C82-1B0A9D856F8A}</x14:id>
        </ext>
      </extLst>
    </cfRule>
  </conditionalFormatting>
  <conditionalFormatting sqref="G79:G92">
    <cfRule type="dataBar" priority="17">
      <dataBar>
        <cfvo type="num" val="0"/>
        <cfvo type="num" val="3"/>
        <color rgb="FF638EC6"/>
      </dataBar>
      <extLst>
        <ext xmlns:x14="http://schemas.microsoft.com/office/spreadsheetml/2009/9/main" uri="{B025F937-C7B1-47D3-B67F-A62EFF666E3E}">
          <x14:id>{F65DFD16-933F-4522-846A-6A4D3C255F26}</x14:id>
        </ext>
      </extLst>
    </cfRule>
  </conditionalFormatting>
  <conditionalFormatting sqref="H79:H92">
    <cfRule type="dataBar" priority="18">
      <dataBar>
        <cfvo type="num" val="0"/>
        <cfvo type="num" val="15"/>
        <color rgb="FF3156BD"/>
      </dataBar>
      <extLst>
        <ext xmlns:x14="http://schemas.microsoft.com/office/spreadsheetml/2009/9/main" uri="{B025F937-C7B1-47D3-B67F-A62EFF666E3E}">
          <x14:id>{B9F0B454-6BB1-40CC-963E-AC2806F3AE6B}</x14:id>
        </ext>
      </extLst>
    </cfRule>
  </conditionalFormatting>
  <conditionalFormatting sqref="G94:G110">
    <cfRule type="dataBar" priority="15">
      <dataBar>
        <cfvo type="num" val="0"/>
        <cfvo type="num" val="3"/>
        <color rgb="FF638EC6"/>
      </dataBar>
      <extLst>
        <ext xmlns:x14="http://schemas.microsoft.com/office/spreadsheetml/2009/9/main" uri="{B025F937-C7B1-47D3-B67F-A62EFF666E3E}">
          <x14:id>{CE1B5A8F-4A48-4152-96BE-3FF91D9BC316}</x14:id>
        </ext>
      </extLst>
    </cfRule>
  </conditionalFormatting>
  <conditionalFormatting sqref="H94:H110">
    <cfRule type="dataBar" priority="16">
      <dataBar>
        <cfvo type="num" val="0"/>
        <cfvo type="num" val="15"/>
        <color rgb="FF3156BD"/>
      </dataBar>
      <extLst>
        <ext xmlns:x14="http://schemas.microsoft.com/office/spreadsheetml/2009/9/main" uri="{B025F937-C7B1-47D3-B67F-A62EFF666E3E}">
          <x14:id>{4CFC52B1-08F5-4A88-9185-10EEFBE7B0B0}</x14:id>
        </ext>
      </extLst>
    </cfRule>
  </conditionalFormatting>
  <conditionalFormatting sqref="G112:G115">
    <cfRule type="dataBar" priority="13">
      <dataBar>
        <cfvo type="num" val="0"/>
        <cfvo type="num" val="3"/>
        <color rgb="FF638EC6"/>
      </dataBar>
      <extLst>
        <ext xmlns:x14="http://schemas.microsoft.com/office/spreadsheetml/2009/9/main" uri="{B025F937-C7B1-47D3-B67F-A62EFF666E3E}">
          <x14:id>{CFFB6159-9DC6-457C-AC70-6E0A854EDE16}</x14:id>
        </ext>
      </extLst>
    </cfRule>
  </conditionalFormatting>
  <conditionalFormatting sqref="H112:H115">
    <cfRule type="dataBar" priority="14">
      <dataBar>
        <cfvo type="num" val="0"/>
        <cfvo type="num" val="15"/>
        <color rgb="FF3156BD"/>
      </dataBar>
      <extLst>
        <ext xmlns:x14="http://schemas.microsoft.com/office/spreadsheetml/2009/9/main" uri="{B025F937-C7B1-47D3-B67F-A62EFF666E3E}">
          <x14:id>{7191CC1B-9C86-434A-B207-F058B4A55518}</x14:id>
        </ext>
      </extLst>
    </cfRule>
  </conditionalFormatting>
  <conditionalFormatting sqref="G118:G159">
    <cfRule type="dataBar" priority="11">
      <dataBar>
        <cfvo type="num" val="0"/>
        <cfvo type="num" val="3"/>
        <color rgb="FF638EC6"/>
      </dataBar>
      <extLst>
        <ext xmlns:x14="http://schemas.microsoft.com/office/spreadsheetml/2009/9/main" uri="{B025F937-C7B1-47D3-B67F-A62EFF666E3E}">
          <x14:id>{495CCD0D-7D72-4848-8CAB-5F934DD58C5A}</x14:id>
        </ext>
      </extLst>
    </cfRule>
  </conditionalFormatting>
  <conditionalFormatting sqref="H118:H159">
    <cfRule type="dataBar" priority="12">
      <dataBar>
        <cfvo type="num" val="0"/>
        <cfvo type="num" val="15"/>
        <color rgb="FF3156BD"/>
      </dataBar>
      <extLst>
        <ext xmlns:x14="http://schemas.microsoft.com/office/spreadsheetml/2009/9/main" uri="{B025F937-C7B1-47D3-B67F-A62EFF666E3E}">
          <x14:id>{26A6F6D9-A294-4DC3-A976-E57D7B489B7E}</x14:id>
        </ext>
      </extLst>
    </cfRule>
  </conditionalFormatting>
  <conditionalFormatting sqref="G161:G181">
    <cfRule type="dataBar" priority="9">
      <dataBar>
        <cfvo type="num" val="0"/>
        <cfvo type="num" val="3"/>
        <color rgb="FF638EC6"/>
      </dataBar>
      <extLst>
        <ext xmlns:x14="http://schemas.microsoft.com/office/spreadsheetml/2009/9/main" uri="{B025F937-C7B1-47D3-B67F-A62EFF666E3E}">
          <x14:id>{88CBA1C9-4D72-49BF-B827-D02E052B0184}</x14:id>
        </ext>
      </extLst>
    </cfRule>
  </conditionalFormatting>
  <conditionalFormatting sqref="H161:H181">
    <cfRule type="dataBar" priority="10">
      <dataBar>
        <cfvo type="num" val="0"/>
        <cfvo type="num" val="15"/>
        <color rgb="FF3156BD"/>
      </dataBar>
      <extLst>
        <ext xmlns:x14="http://schemas.microsoft.com/office/spreadsheetml/2009/9/main" uri="{B025F937-C7B1-47D3-B67F-A62EFF666E3E}">
          <x14:id>{33CAA87F-E811-4B6E-AB50-D639C0D8E889}</x14:id>
        </ext>
      </extLst>
    </cfRule>
  </conditionalFormatting>
  <conditionalFormatting sqref="G183:G214">
    <cfRule type="dataBar" priority="7">
      <dataBar>
        <cfvo type="num" val="0"/>
        <cfvo type="num" val="3"/>
        <color rgb="FF638EC6"/>
      </dataBar>
      <extLst>
        <ext xmlns:x14="http://schemas.microsoft.com/office/spreadsheetml/2009/9/main" uri="{B025F937-C7B1-47D3-B67F-A62EFF666E3E}">
          <x14:id>{755AAF01-BB81-4C65-8E8C-F2DA0086F7F1}</x14:id>
        </ext>
      </extLst>
    </cfRule>
  </conditionalFormatting>
  <conditionalFormatting sqref="H183:H214">
    <cfRule type="dataBar" priority="8">
      <dataBar>
        <cfvo type="num" val="0"/>
        <cfvo type="num" val="15"/>
        <color rgb="FF3156BD"/>
      </dataBar>
      <extLst>
        <ext xmlns:x14="http://schemas.microsoft.com/office/spreadsheetml/2009/9/main" uri="{B025F937-C7B1-47D3-B67F-A62EFF666E3E}">
          <x14:id>{BC31EF94-EEEB-45C5-8667-C27E680F268C}</x14:id>
        </ext>
      </extLst>
    </cfRule>
  </conditionalFormatting>
  <conditionalFormatting sqref="G217:G233">
    <cfRule type="dataBar" priority="5">
      <dataBar>
        <cfvo type="num" val="0"/>
        <cfvo type="num" val="3"/>
        <color rgb="FF638EC6"/>
      </dataBar>
      <extLst>
        <ext xmlns:x14="http://schemas.microsoft.com/office/spreadsheetml/2009/9/main" uri="{B025F937-C7B1-47D3-B67F-A62EFF666E3E}">
          <x14:id>{07CBB292-8C5F-4F87-9810-347A6430A0AC}</x14:id>
        </ext>
      </extLst>
    </cfRule>
  </conditionalFormatting>
  <conditionalFormatting sqref="H217:H233">
    <cfRule type="dataBar" priority="6">
      <dataBar>
        <cfvo type="num" val="0"/>
        <cfvo type="num" val="15"/>
        <color rgb="FF3156BD"/>
      </dataBar>
      <extLst>
        <ext xmlns:x14="http://schemas.microsoft.com/office/spreadsheetml/2009/9/main" uri="{B025F937-C7B1-47D3-B67F-A62EFF666E3E}">
          <x14:id>{0209C9B2-7909-4996-AB49-1FCCABDF2462}</x14:id>
        </ext>
      </extLst>
    </cfRule>
  </conditionalFormatting>
  <conditionalFormatting sqref="G235:G257">
    <cfRule type="dataBar" priority="3">
      <dataBar>
        <cfvo type="num" val="0"/>
        <cfvo type="num" val="3"/>
        <color rgb="FF638EC6"/>
      </dataBar>
      <extLst>
        <ext xmlns:x14="http://schemas.microsoft.com/office/spreadsheetml/2009/9/main" uri="{B025F937-C7B1-47D3-B67F-A62EFF666E3E}">
          <x14:id>{E39F7CB3-B2CD-4184-9304-295DC95323FE}</x14:id>
        </ext>
      </extLst>
    </cfRule>
  </conditionalFormatting>
  <conditionalFormatting sqref="H235:H257">
    <cfRule type="dataBar" priority="4">
      <dataBar>
        <cfvo type="num" val="0"/>
        <cfvo type="num" val="15"/>
        <color rgb="FF3156BD"/>
      </dataBar>
      <extLst>
        <ext xmlns:x14="http://schemas.microsoft.com/office/spreadsheetml/2009/9/main" uri="{B025F937-C7B1-47D3-B67F-A62EFF666E3E}">
          <x14:id>{E0232A9E-14C5-4666-A2F1-8ED17BA66F92}</x14:id>
        </ext>
      </extLst>
    </cfRule>
  </conditionalFormatting>
  <conditionalFormatting sqref="G259:G267">
    <cfRule type="dataBar" priority="1">
      <dataBar>
        <cfvo type="num" val="0"/>
        <cfvo type="num" val="3"/>
        <color rgb="FF638EC6"/>
      </dataBar>
      <extLst>
        <ext xmlns:x14="http://schemas.microsoft.com/office/spreadsheetml/2009/9/main" uri="{B025F937-C7B1-47D3-B67F-A62EFF666E3E}">
          <x14:id>{6298AD05-36D1-45AA-BDE6-EF21425F8E1F}</x14:id>
        </ext>
      </extLst>
    </cfRule>
  </conditionalFormatting>
  <conditionalFormatting sqref="H259:H267">
    <cfRule type="dataBar" priority="2">
      <dataBar>
        <cfvo type="num" val="0"/>
        <cfvo type="num" val="15"/>
        <color rgb="FF3156BD"/>
      </dataBar>
      <extLst>
        <ext xmlns:x14="http://schemas.microsoft.com/office/spreadsheetml/2009/9/main" uri="{B025F937-C7B1-47D3-B67F-A62EFF666E3E}">
          <x14:id>{41BF0E59-CD3B-4F45-869F-FAC010AF008D}</x14:id>
        </ext>
      </extLst>
    </cfRule>
  </conditionalFormatting>
  <pageMargins left="0.7" right="0.7" top="0.75" bottom="0.75" header="0.3" footer="0.3"/>
  <pageSetup paperSize="9" scale="73" fitToHeight="0"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C5569F40-CA33-4598-9773-F3F8984271B6}">
            <x14:dataBar minLength="0" maxLength="100" gradient="0">
              <x14:cfvo type="num">
                <xm:f>0</xm:f>
              </x14:cfvo>
              <x14:cfvo type="num">
                <xm:f>3</xm:f>
              </x14:cfvo>
              <x14:negativeFillColor rgb="FFFF0000"/>
              <x14:axisColor rgb="FF000000"/>
            </x14:dataBar>
          </x14:cfRule>
          <xm:sqref>G9:G48</xm:sqref>
        </x14:conditionalFormatting>
        <x14:conditionalFormatting xmlns:xm="http://schemas.microsoft.com/office/excel/2006/main">
          <x14:cfRule type="dataBar" id="{59BC40EA-9D32-4D81-A252-D67A40DB0338}">
            <x14:dataBar minLength="0" maxLength="100" gradient="0">
              <x14:cfvo type="num">
                <xm:f>0</xm:f>
              </x14:cfvo>
              <x14:cfvo type="num">
                <xm:f>15</xm:f>
              </x14:cfvo>
              <x14:negativeFillColor rgb="FFFF0000"/>
              <x14:axisColor rgb="FF000000"/>
            </x14:dataBar>
          </x14:cfRule>
          <xm:sqref>H9:H48</xm:sqref>
        </x14:conditionalFormatting>
        <x14:conditionalFormatting xmlns:xm="http://schemas.microsoft.com/office/excel/2006/main">
          <x14:cfRule type="dataBar" id="{D0D9609F-4BFE-4E7E-805F-F6BCB29BE924}">
            <x14:dataBar minLength="0" maxLength="100" gradient="0">
              <x14:cfvo type="num">
                <xm:f>0</xm:f>
              </x14:cfvo>
              <x14:cfvo type="num">
                <xm:f>3</xm:f>
              </x14:cfvo>
              <x14:negativeFillColor rgb="FFFF0000"/>
              <x14:axisColor rgb="FF000000"/>
            </x14:dataBar>
          </x14:cfRule>
          <xm:sqref>G51:G71</xm:sqref>
        </x14:conditionalFormatting>
        <x14:conditionalFormatting xmlns:xm="http://schemas.microsoft.com/office/excel/2006/main">
          <x14:cfRule type="dataBar" id="{2246B129-EB71-4E9A-B791-F34B87B7BB63}">
            <x14:dataBar minLength="0" maxLength="100" gradient="0">
              <x14:cfvo type="num">
                <xm:f>0</xm:f>
              </x14:cfvo>
              <x14:cfvo type="num">
                <xm:f>15</xm:f>
              </x14:cfvo>
              <x14:negativeFillColor rgb="FFFF0000"/>
              <x14:axisColor rgb="FF000000"/>
            </x14:dataBar>
          </x14:cfRule>
          <xm:sqref>H51:H71</xm:sqref>
        </x14:conditionalFormatting>
        <x14:conditionalFormatting xmlns:xm="http://schemas.microsoft.com/office/excel/2006/main">
          <x14:cfRule type="dataBar" id="{D5309005-E3CB-4541-B5BF-2E346286B4D3}">
            <x14:dataBar minLength="0" maxLength="100" gradient="0">
              <x14:cfvo type="num">
                <xm:f>0</xm:f>
              </x14:cfvo>
              <x14:cfvo type="num">
                <xm:f>3</xm:f>
              </x14:cfvo>
              <x14:negativeFillColor rgb="FFFF0000"/>
              <x14:axisColor rgb="FF000000"/>
            </x14:dataBar>
          </x14:cfRule>
          <xm:sqref>G73:G77</xm:sqref>
        </x14:conditionalFormatting>
        <x14:conditionalFormatting xmlns:xm="http://schemas.microsoft.com/office/excel/2006/main">
          <x14:cfRule type="dataBar" id="{030CD648-700A-4885-8C82-1B0A9D856F8A}">
            <x14:dataBar minLength="0" maxLength="100" gradient="0">
              <x14:cfvo type="num">
                <xm:f>0</xm:f>
              </x14:cfvo>
              <x14:cfvo type="num">
                <xm:f>15</xm:f>
              </x14:cfvo>
              <x14:negativeFillColor rgb="FFFF0000"/>
              <x14:axisColor rgb="FF000000"/>
            </x14:dataBar>
          </x14:cfRule>
          <xm:sqref>H73:H77</xm:sqref>
        </x14:conditionalFormatting>
        <x14:conditionalFormatting xmlns:xm="http://schemas.microsoft.com/office/excel/2006/main">
          <x14:cfRule type="dataBar" id="{F65DFD16-933F-4522-846A-6A4D3C255F26}">
            <x14:dataBar minLength="0" maxLength="100" gradient="0">
              <x14:cfvo type="num">
                <xm:f>0</xm:f>
              </x14:cfvo>
              <x14:cfvo type="num">
                <xm:f>3</xm:f>
              </x14:cfvo>
              <x14:negativeFillColor rgb="FFFF0000"/>
              <x14:axisColor rgb="FF000000"/>
            </x14:dataBar>
          </x14:cfRule>
          <xm:sqref>G79:G92</xm:sqref>
        </x14:conditionalFormatting>
        <x14:conditionalFormatting xmlns:xm="http://schemas.microsoft.com/office/excel/2006/main">
          <x14:cfRule type="dataBar" id="{B9F0B454-6BB1-40CC-963E-AC2806F3AE6B}">
            <x14:dataBar minLength="0" maxLength="100" gradient="0">
              <x14:cfvo type="num">
                <xm:f>0</xm:f>
              </x14:cfvo>
              <x14:cfvo type="num">
                <xm:f>15</xm:f>
              </x14:cfvo>
              <x14:negativeFillColor rgb="FFFF0000"/>
              <x14:axisColor rgb="FF000000"/>
            </x14:dataBar>
          </x14:cfRule>
          <xm:sqref>H79:H92</xm:sqref>
        </x14:conditionalFormatting>
        <x14:conditionalFormatting xmlns:xm="http://schemas.microsoft.com/office/excel/2006/main">
          <x14:cfRule type="dataBar" id="{CE1B5A8F-4A48-4152-96BE-3FF91D9BC316}">
            <x14:dataBar minLength="0" maxLength="100" gradient="0">
              <x14:cfvo type="num">
                <xm:f>0</xm:f>
              </x14:cfvo>
              <x14:cfvo type="num">
                <xm:f>3</xm:f>
              </x14:cfvo>
              <x14:negativeFillColor rgb="FFFF0000"/>
              <x14:axisColor rgb="FF000000"/>
            </x14:dataBar>
          </x14:cfRule>
          <xm:sqref>G94:G110</xm:sqref>
        </x14:conditionalFormatting>
        <x14:conditionalFormatting xmlns:xm="http://schemas.microsoft.com/office/excel/2006/main">
          <x14:cfRule type="dataBar" id="{4CFC52B1-08F5-4A88-9185-10EEFBE7B0B0}">
            <x14:dataBar minLength="0" maxLength="100" gradient="0">
              <x14:cfvo type="num">
                <xm:f>0</xm:f>
              </x14:cfvo>
              <x14:cfvo type="num">
                <xm:f>15</xm:f>
              </x14:cfvo>
              <x14:negativeFillColor rgb="FFFF0000"/>
              <x14:axisColor rgb="FF000000"/>
            </x14:dataBar>
          </x14:cfRule>
          <xm:sqref>H94:H110</xm:sqref>
        </x14:conditionalFormatting>
        <x14:conditionalFormatting xmlns:xm="http://schemas.microsoft.com/office/excel/2006/main">
          <x14:cfRule type="dataBar" id="{CFFB6159-9DC6-457C-AC70-6E0A854EDE16}">
            <x14:dataBar minLength="0" maxLength="100" gradient="0">
              <x14:cfvo type="num">
                <xm:f>0</xm:f>
              </x14:cfvo>
              <x14:cfvo type="num">
                <xm:f>3</xm:f>
              </x14:cfvo>
              <x14:negativeFillColor rgb="FFFF0000"/>
              <x14:axisColor rgb="FF000000"/>
            </x14:dataBar>
          </x14:cfRule>
          <xm:sqref>G112:G115</xm:sqref>
        </x14:conditionalFormatting>
        <x14:conditionalFormatting xmlns:xm="http://schemas.microsoft.com/office/excel/2006/main">
          <x14:cfRule type="dataBar" id="{7191CC1B-9C86-434A-B207-F058B4A55518}">
            <x14:dataBar minLength="0" maxLength="100" gradient="0">
              <x14:cfvo type="num">
                <xm:f>0</xm:f>
              </x14:cfvo>
              <x14:cfvo type="num">
                <xm:f>15</xm:f>
              </x14:cfvo>
              <x14:negativeFillColor rgb="FFFF0000"/>
              <x14:axisColor rgb="FF000000"/>
            </x14:dataBar>
          </x14:cfRule>
          <xm:sqref>H112:H115</xm:sqref>
        </x14:conditionalFormatting>
        <x14:conditionalFormatting xmlns:xm="http://schemas.microsoft.com/office/excel/2006/main">
          <x14:cfRule type="dataBar" id="{495CCD0D-7D72-4848-8CAB-5F934DD58C5A}">
            <x14:dataBar minLength="0" maxLength="100" gradient="0">
              <x14:cfvo type="num">
                <xm:f>0</xm:f>
              </x14:cfvo>
              <x14:cfvo type="num">
                <xm:f>3</xm:f>
              </x14:cfvo>
              <x14:negativeFillColor rgb="FFFF0000"/>
              <x14:axisColor rgb="FF000000"/>
            </x14:dataBar>
          </x14:cfRule>
          <xm:sqref>G118:G159</xm:sqref>
        </x14:conditionalFormatting>
        <x14:conditionalFormatting xmlns:xm="http://schemas.microsoft.com/office/excel/2006/main">
          <x14:cfRule type="dataBar" id="{26A6F6D9-A294-4DC3-A976-E57D7B489B7E}">
            <x14:dataBar minLength="0" maxLength="100" gradient="0">
              <x14:cfvo type="num">
                <xm:f>0</xm:f>
              </x14:cfvo>
              <x14:cfvo type="num">
                <xm:f>15</xm:f>
              </x14:cfvo>
              <x14:negativeFillColor rgb="FFFF0000"/>
              <x14:axisColor rgb="FF000000"/>
            </x14:dataBar>
          </x14:cfRule>
          <xm:sqref>H118:H159</xm:sqref>
        </x14:conditionalFormatting>
        <x14:conditionalFormatting xmlns:xm="http://schemas.microsoft.com/office/excel/2006/main">
          <x14:cfRule type="dataBar" id="{88CBA1C9-4D72-49BF-B827-D02E052B0184}">
            <x14:dataBar minLength="0" maxLength="100" gradient="0">
              <x14:cfvo type="num">
                <xm:f>0</xm:f>
              </x14:cfvo>
              <x14:cfvo type="num">
                <xm:f>3</xm:f>
              </x14:cfvo>
              <x14:negativeFillColor rgb="FFFF0000"/>
              <x14:axisColor rgb="FF000000"/>
            </x14:dataBar>
          </x14:cfRule>
          <xm:sqref>G161:G181</xm:sqref>
        </x14:conditionalFormatting>
        <x14:conditionalFormatting xmlns:xm="http://schemas.microsoft.com/office/excel/2006/main">
          <x14:cfRule type="dataBar" id="{33CAA87F-E811-4B6E-AB50-D639C0D8E889}">
            <x14:dataBar minLength="0" maxLength="100" gradient="0">
              <x14:cfvo type="num">
                <xm:f>0</xm:f>
              </x14:cfvo>
              <x14:cfvo type="num">
                <xm:f>15</xm:f>
              </x14:cfvo>
              <x14:negativeFillColor rgb="FFFF0000"/>
              <x14:axisColor rgb="FF000000"/>
            </x14:dataBar>
          </x14:cfRule>
          <xm:sqref>H161:H181</xm:sqref>
        </x14:conditionalFormatting>
        <x14:conditionalFormatting xmlns:xm="http://schemas.microsoft.com/office/excel/2006/main">
          <x14:cfRule type="dataBar" id="{755AAF01-BB81-4C65-8E8C-F2DA0086F7F1}">
            <x14:dataBar minLength="0" maxLength="100" gradient="0">
              <x14:cfvo type="num">
                <xm:f>0</xm:f>
              </x14:cfvo>
              <x14:cfvo type="num">
                <xm:f>3</xm:f>
              </x14:cfvo>
              <x14:negativeFillColor rgb="FFFF0000"/>
              <x14:axisColor rgb="FF000000"/>
            </x14:dataBar>
          </x14:cfRule>
          <xm:sqref>G183:G214</xm:sqref>
        </x14:conditionalFormatting>
        <x14:conditionalFormatting xmlns:xm="http://schemas.microsoft.com/office/excel/2006/main">
          <x14:cfRule type="dataBar" id="{BC31EF94-EEEB-45C5-8667-C27E680F268C}">
            <x14:dataBar minLength="0" maxLength="100" gradient="0">
              <x14:cfvo type="num">
                <xm:f>0</xm:f>
              </x14:cfvo>
              <x14:cfvo type="num">
                <xm:f>15</xm:f>
              </x14:cfvo>
              <x14:negativeFillColor rgb="FFFF0000"/>
              <x14:axisColor rgb="FF000000"/>
            </x14:dataBar>
          </x14:cfRule>
          <xm:sqref>H183:H214</xm:sqref>
        </x14:conditionalFormatting>
        <x14:conditionalFormatting xmlns:xm="http://schemas.microsoft.com/office/excel/2006/main">
          <x14:cfRule type="dataBar" id="{07CBB292-8C5F-4F87-9810-347A6430A0AC}">
            <x14:dataBar minLength="0" maxLength="100" gradient="0">
              <x14:cfvo type="num">
                <xm:f>0</xm:f>
              </x14:cfvo>
              <x14:cfvo type="num">
                <xm:f>3</xm:f>
              </x14:cfvo>
              <x14:negativeFillColor rgb="FFFF0000"/>
              <x14:axisColor rgb="FF000000"/>
            </x14:dataBar>
          </x14:cfRule>
          <xm:sqref>G217:G233</xm:sqref>
        </x14:conditionalFormatting>
        <x14:conditionalFormatting xmlns:xm="http://schemas.microsoft.com/office/excel/2006/main">
          <x14:cfRule type="dataBar" id="{0209C9B2-7909-4996-AB49-1FCCABDF2462}">
            <x14:dataBar minLength="0" maxLength="100" gradient="0">
              <x14:cfvo type="num">
                <xm:f>0</xm:f>
              </x14:cfvo>
              <x14:cfvo type="num">
                <xm:f>15</xm:f>
              </x14:cfvo>
              <x14:negativeFillColor rgb="FFFF0000"/>
              <x14:axisColor rgb="FF000000"/>
            </x14:dataBar>
          </x14:cfRule>
          <xm:sqref>H217:H233</xm:sqref>
        </x14:conditionalFormatting>
        <x14:conditionalFormatting xmlns:xm="http://schemas.microsoft.com/office/excel/2006/main">
          <x14:cfRule type="dataBar" id="{E39F7CB3-B2CD-4184-9304-295DC95323FE}">
            <x14:dataBar minLength="0" maxLength="100" gradient="0">
              <x14:cfvo type="num">
                <xm:f>0</xm:f>
              </x14:cfvo>
              <x14:cfvo type="num">
                <xm:f>3</xm:f>
              </x14:cfvo>
              <x14:negativeFillColor rgb="FFFF0000"/>
              <x14:axisColor rgb="FF000000"/>
            </x14:dataBar>
          </x14:cfRule>
          <xm:sqref>G235:G257</xm:sqref>
        </x14:conditionalFormatting>
        <x14:conditionalFormatting xmlns:xm="http://schemas.microsoft.com/office/excel/2006/main">
          <x14:cfRule type="dataBar" id="{E0232A9E-14C5-4666-A2F1-8ED17BA66F92}">
            <x14:dataBar minLength="0" maxLength="100" gradient="0">
              <x14:cfvo type="num">
                <xm:f>0</xm:f>
              </x14:cfvo>
              <x14:cfvo type="num">
                <xm:f>15</xm:f>
              </x14:cfvo>
              <x14:negativeFillColor rgb="FFFF0000"/>
              <x14:axisColor rgb="FF000000"/>
            </x14:dataBar>
          </x14:cfRule>
          <xm:sqref>H235:H257</xm:sqref>
        </x14:conditionalFormatting>
        <x14:conditionalFormatting xmlns:xm="http://schemas.microsoft.com/office/excel/2006/main">
          <x14:cfRule type="dataBar" id="{6298AD05-36D1-45AA-BDE6-EF21425F8E1F}">
            <x14:dataBar minLength="0" maxLength="100" gradient="0">
              <x14:cfvo type="num">
                <xm:f>0</xm:f>
              </x14:cfvo>
              <x14:cfvo type="num">
                <xm:f>3</xm:f>
              </x14:cfvo>
              <x14:negativeFillColor rgb="FFFF0000"/>
              <x14:axisColor rgb="FF000000"/>
            </x14:dataBar>
          </x14:cfRule>
          <xm:sqref>G259:G267</xm:sqref>
        </x14:conditionalFormatting>
        <x14:conditionalFormatting xmlns:xm="http://schemas.microsoft.com/office/excel/2006/main">
          <x14:cfRule type="dataBar" id="{41BF0E59-CD3B-4F45-869F-FAC010AF008D}">
            <x14:dataBar minLength="0" maxLength="100" gradient="0">
              <x14:cfvo type="num">
                <xm:f>0</xm:f>
              </x14:cfvo>
              <x14:cfvo type="num">
                <xm:f>15</xm:f>
              </x14:cfvo>
              <x14:negativeFillColor rgb="FFFF0000"/>
              <x14:axisColor rgb="FF000000"/>
            </x14:dataBar>
          </x14:cfRule>
          <xm:sqref>H259:H267</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tabColor rgb="FFE87727"/>
    <pageSetUpPr autoPageBreaks="0" fitToPage="1"/>
  </sheetPr>
  <dimension ref="A2:AB130"/>
  <sheetViews>
    <sheetView showGridLines="0" showRowColHeaders="0" topLeftCell="D1" zoomScaleNormal="100" workbookViewId="0">
      <pane ySplit="7" topLeftCell="A8" activePane="bottomLeft" state="frozen"/>
      <selection pane="bottomLeft" activeCell="G9" sqref="G9"/>
    </sheetView>
  </sheetViews>
  <sheetFormatPr defaultRowHeight="15" x14ac:dyDescent="0.25"/>
  <cols>
    <col min="1" max="1" width="9.28515625" style="22" hidden="1" customWidth="1"/>
    <col min="2" max="3" width="8.85546875" style="22" hidden="1" customWidth="1"/>
    <col min="4" max="4" width="6.28515625" style="22" customWidth="1"/>
    <col min="5" max="5" width="15.5703125" style="22" customWidth="1"/>
    <col min="6" max="6" width="67.42578125" style="22" customWidth="1"/>
    <col min="7" max="8" width="27" style="22" customWidth="1"/>
    <col min="9" max="9" width="41.7109375" style="171" customWidth="1"/>
    <col min="10" max="11" width="9.140625" style="22" customWidth="1"/>
    <col min="12" max="12" width="9.140625" style="22" hidden="1" customWidth="1"/>
    <col min="13" max="13" width="14.28515625" style="22" hidden="1" customWidth="1"/>
    <col min="14" max="14" width="12.28515625" style="22" hidden="1" customWidth="1"/>
    <col min="15" max="15" width="9.140625" style="22" hidden="1" customWidth="1"/>
    <col min="16" max="16" width="13.5703125" style="22" hidden="1" customWidth="1"/>
    <col min="17" max="17" width="9.140625" style="22" hidden="1" customWidth="1"/>
    <col min="18" max="20" width="9.140625" style="22" customWidth="1"/>
    <col min="21" max="24" width="9.140625" style="173" hidden="1" customWidth="1"/>
    <col min="25" max="28" width="9.140625" style="22" customWidth="1"/>
    <col min="29" max="16384" width="9.140625" style="22"/>
  </cols>
  <sheetData>
    <row r="2" spans="1:28" s="60" customFormat="1" ht="15" customHeight="1" x14ac:dyDescent="0.25">
      <c r="A2" s="22"/>
      <c r="B2" s="22"/>
      <c r="C2" s="22"/>
      <c r="D2" s="22"/>
      <c r="E2" s="22"/>
      <c r="F2" s="334" t="str">
        <f>"Results"&amp;IF(LEN(scope_area_of_assessment)=0,""," for "&amp;scope_area_of_assessment)</f>
        <v>Results</v>
      </c>
      <c r="G2" s="334"/>
      <c r="H2" s="334"/>
      <c r="I2" s="334"/>
      <c r="J2" s="119"/>
      <c r="K2" s="119"/>
      <c r="L2" s="119"/>
      <c r="M2" s="119"/>
      <c r="N2" s="119"/>
      <c r="O2" s="119"/>
      <c r="P2" s="119"/>
      <c r="Q2" s="119"/>
      <c r="R2" s="119"/>
      <c r="S2" s="119"/>
      <c r="T2" s="119"/>
      <c r="U2" s="119"/>
      <c r="V2" s="119"/>
      <c r="W2" s="119"/>
      <c r="X2" s="119"/>
      <c r="Y2" s="119"/>
      <c r="Z2" s="119"/>
      <c r="AA2" s="119"/>
      <c r="AB2" s="119"/>
    </row>
    <row r="3" spans="1:28" s="60" customFormat="1" ht="15" customHeight="1" x14ac:dyDescent="0.25">
      <c r="A3" s="22"/>
      <c r="B3" s="22"/>
      <c r="C3" s="22"/>
      <c r="D3" s="22"/>
      <c r="E3" s="22"/>
      <c r="F3" s="334"/>
      <c r="G3" s="334"/>
      <c r="H3" s="334"/>
      <c r="I3" s="334"/>
      <c r="J3" s="119"/>
      <c r="K3" s="119"/>
      <c r="L3" s="119"/>
      <c r="M3" s="119"/>
      <c r="N3" s="119"/>
      <c r="O3" s="119"/>
      <c r="P3" s="119"/>
      <c r="Q3" s="119"/>
      <c r="R3" s="119"/>
      <c r="S3" s="119"/>
      <c r="T3" s="119"/>
      <c r="U3" s="119"/>
      <c r="V3" s="119"/>
      <c r="W3" s="119"/>
      <c r="X3" s="119"/>
      <c r="Y3" s="119"/>
      <c r="Z3" s="119"/>
      <c r="AA3" s="119"/>
      <c r="AB3" s="119"/>
    </row>
    <row r="4" spans="1:28" s="60" customFormat="1" ht="15" customHeight="1" x14ac:dyDescent="0.25">
      <c r="A4" s="22"/>
      <c r="B4" s="22"/>
      <c r="C4" s="22"/>
      <c r="D4" s="22"/>
      <c r="E4" s="22"/>
      <c r="F4" s="337" t="s">
        <v>22</v>
      </c>
      <c r="G4" s="337"/>
      <c r="H4" s="337"/>
      <c r="I4" s="337"/>
      <c r="J4" s="119"/>
      <c r="K4" s="119"/>
      <c r="L4" s="119"/>
      <c r="M4" s="119"/>
      <c r="N4" s="119"/>
      <c r="O4" s="119"/>
      <c r="P4" s="119"/>
      <c r="Q4" s="119"/>
      <c r="R4" s="119"/>
      <c r="S4" s="119"/>
      <c r="T4" s="119"/>
      <c r="U4" s="119"/>
      <c r="V4" s="119"/>
      <c r="W4" s="119"/>
      <c r="X4" s="119"/>
      <c r="Y4" s="119"/>
      <c r="Z4" s="119"/>
      <c r="AA4" s="119"/>
      <c r="AB4" s="119"/>
    </row>
    <row r="5" spans="1:28" s="60" customFormat="1" ht="15" customHeight="1" x14ac:dyDescent="0.25">
      <c r="A5" s="22"/>
      <c r="B5" s="22"/>
      <c r="C5" s="22"/>
      <c r="D5" s="22"/>
      <c r="E5" s="22"/>
      <c r="F5" s="337"/>
      <c r="G5" s="337"/>
      <c r="H5" s="337"/>
      <c r="I5" s="337"/>
      <c r="J5" s="119"/>
      <c r="K5" s="119"/>
      <c r="L5" s="119"/>
      <c r="M5" s="119"/>
      <c r="N5" s="119"/>
      <c r="O5" s="119"/>
      <c r="P5" s="119"/>
      <c r="Q5" s="119"/>
      <c r="R5" s="119"/>
      <c r="S5" s="119"/>
      <c r="T5" s="119"/>
      <c r="U5" s="119"/>
      <c r="V5" s="119"/>
      <c r="W5" s="119"/>
      <c r="X5" s="119"/>
      <c r="Y5" s="119"/>
      <c r="Z5" s="119"/>
      <c r="AA5" s="119"/>
      <c r="AB5" s="119"/>
    </row>
    <row r="6" spans="1:28" ht="11.25" customHeight="1" x14ac:dyDescent="0.25"/>
    <row r="7" spans="1:28" ht="36" customHeight="1" x14ac:dyDescent="0.3">
      <c r="A7" s="9" t="s">
        <v>652</v>
      </c>
      <c r="B7" s="87" t="s">
        <v>657</v>
      </c>
      <c r="C7" s="13" t="s">
        <v>656</v>
      </c>
      <c r="F7" s="61"/>
      <c r="G7" s="70" t="s">
        <v>88</v>
      </c>
      <c r="H7" s="71" t="s">
        <v>679</v>
      </c>
      <c r="I7" s="172" t="s">
        <v>82</v>
      </c>
    </row>
    <row r="8" spans="1:28" s="122" customFormat="1" ht="30" customHeight="1" x14ac:dyDescent="0.25">
      <c r="A8" s="94">
        <v>523</v>
      </c>
      <c r="B8" s="95" t="str">
        <f t="shared" ref="B8:B39" ca="1" si="0">VLOOKUP(A8,Contents_Text,2,FALSE)</f>
        <v>3.1</v>
      </c>
      <c r="C8" s="21">
        <f t="shared" ref="C8:C39" ca="1" si="1">VLOOKUP(A8,Contents_Text,15,FALSE)</f>
        <v>2</v>
      </c>
      <c r="D8" s="21"/>
      <c r="E8" s="88" t="str">
        <f t="shared" ref="E8:E39" ca="1" si="2">IF(C8=1,"Phase "&amp;B8,IF(C8=2,"Step "&amp;VLOOKUP(A8,Contents_Text,4,FALSE),B8))</f>
        <v>Step 1</v>
      </c>
      <c r="F8" s="117" t="str">
        <f t="shared" ref="F8:F39" ca="1" si="3">VLOOKUP(A8,Contents_Text,7,FALSE)</f>
        <v>Incident investigation</v>
      </c>
      <c r="G8" s="118" t="str">
        <f ca="1">"Maturity level:  "&amp;O8</f>
        <v>Maturity level:  Level 1</v>
      </c>
      <c r="H8" s="119"/>
      <c r="I8" s="258"/>
      <c r="J8" s="119"/>
      <c r="K8" s="119"/>
      <c r="L8" s="119" t="str">
        <f ca="1">TEXT(B8,"0.0")</f>
        <v>3.1</v>
      </c>
      <c r="M8" s="118">
        <f ca="1">SUMIF(U:U,L8,H:H)/(SUMIF(U:U,L8,X:X))</f>
        <v>0</v>
      </c>
      <c r="N8" s="118" t="str">
        <f ca="1">HLOOKUP(M8*100,level_ref,2,TRUE)</f>
        <v>Level 1</v>
      </c>
      <c r="O8" s="118" t="str">
        <f ca="1">IF(ISERROR(N8),"",N8)</f>
        <v>Level 1</v>
      </c>
      <c r="P8" s="118">
        <f ca="1">HLOOKUP(M8*100,level_ref,3,TRUE)</f>
        <v>1</v>
      </c>
      <c r="Q8" s="118">
        <f ca="1">IF(ISERROR(P8),"",P8)</f>
        <v>1</v>
      </c>
      <c r="R8" s="118"/>
      <c r="S8" s="118"/>
      <c r="T8" s="118"/>
      <c r="U8" s="248" t="e">
        <f t="shared" ref="U8:U39" ca="1" si="4">IF(AND(C8&gt;4,VLOOKUP(B8,Assessment_3_Reference_1,23,FALSE)&lt;&gt;7),LEFT(B8,3),"")</f>
        <v>#N/A</v>
      </c>
      <c r="V8" s="248" t="e">
        <f t="shared" ref="V8:V39" ca="1" si="5">VLOOKUP(B8,Weightings_Ref,5,FALSE)</f>
        <v>#N/A</v>
      </c>
      <c r="W8" s="248">
        <f t="shared" ref="W8:W39" ca="1" si="6">IF(VLOOKUP(B8,Assessment_3_Reference_2,26,FALSE)=7,0,1)</f>
        <v>1</v>
      </c>
      <c r="X8" s="248" t="e">
        <f t="shared" ref="X8:X39" ca="1" si="7">W8*V8*3</f>
        <v>#N/A</v>
      </c>
      <c r="Y8" s="118"/>
      <c r="Z8" s="118"/>
      <c r="AA8" s="118"/>
      <c r="AB8" s="118"/>
    </row>
    <row r="9" spans="1:28" s="122" customFormat="1" ht="30" customHeight="1" x14ac:dyDescent="0.25">
      <c r="A9" s="103">
        <v>524</v>
      </c>
      <c r="B9" s="95" t="str">
        <f t="shared" ca="1" si="0"/>
        <v>3.1.01</v>
      </c>
      <c r="C9" s="21">
        <f t="shared" ca="1" si="1"/>
        <v>5</v>
      </c>
      <c r="D9" s="21"/>
      <c r="E9" s="221" t="str">
        <f t="shared" ca="1" si="2"/>
        <v>3.1.01</v>
      </c>
      <c r="F9" s="107" t="str">
        <f t="shared" ca="1" si="3"/>
        <v>Do you investigate cyber security incidents more thoroughly after they have been resolved?</v>
      </c>
      <c r="G9" s="151" t="str">
        <f t="shared" ref="G9:G19" ca="1" si="8">VLOOKUP(E9,Assessment_3_Reference_1,24,FALSE)</f>
        <v/>
      </c>
      <c r="H9" s="151" t="str">
        <f t="shared" ref="H9:H19" ca="1" si="9">VLOOKUP(E9,Assessment_3_Reference_1,5,FALSE)</f>
        <v/>
      </c>
      <c r="I9" s="107" t="str">
        <f t="shared" ref="I9:I19" ca="1" si="10">IF(VLOOKUP(E9,Assessment_3_Reference_1,6,FALSE)=0,"",VLOOKUP(E9,Assessment_3_Reference_1,6,FALSE))</f>
        <v/>
      </c>
      <c r="J9" s="105"/>
      <c r="K9" s="105"/>
      <c r="L9" s="105"/>
      <c r="M9" s="105"/>
      <c r="N9" s="105"/>
      <c r="O9" s="105"/>
      <c r="P9" s="105"/>
      <c r="Q9" s="105"/>
      <c r="R9" s="105"/>
      <c r="S9" s="105"/>
      <c r="T9" s="153"/>
      <c r="U9" s="174" t="str">
        <f t="shared" ca="1" si="4"/>
        <v>3.1</v>
      </c>
      <c r="V9" s="174">
        <f t="shared" ca="1" si="5"/>
        <v>1</v>
      </c>
      <c r="W9" s="174">
        <f t="shared" ca="1" si="6"/>
        <v>1</v>
      </c>
      <c r="X9" s="174">
        <f t="shared" ca="1" si="7"/>
        <v>3</v>
      </c>
      <c r="Y9" s="153"/>
      <c r="Z9" s="153"/>
      <c r="AA9" s="153"/>
      <c r="AB9" s="153"/>
    </row>
    <row r="10" spans="1:28" s="124" customFormat="1" ht="30" customHeight="1" x14ac:dyDescent="0.25">
      <c r="A10" s="89">
        <v>525</v>
      </c>
      <c r="B10" s="95" t="str">
        <f t="shared" ca="1" si="0"/>
        <v>3.1.02</v>
      </c>
      <c r="C10" s="21">
        <f t="shared" ca="1" si="1"/>
        <v>5</v>
      </c>
      <c r="D10" s="21"/>
      <c r="E10" s="220" t="str">
        <f t="shared" ca="1" si="2"/>
        <v>3.1.02</v>
      </c>
      <c r="F10" s="93" t="str">
        <f t="shared" ca="1" si="3"/>
        <v>Is your investigation carried out in a structured, systematic manner?</v>
      </c>
      <c r="G10" s="149" t="str">
        <f t="shared" ca="1" si="8"/>
        <v/>
      </c>
      <c r="H10" s="149" t="str">
        <f t="shared" ca="1" si="9"/>
        <v/>
      </c>
      <c r="I10" s="93" t="str">
        <f t="shared" ca="1" si="10"/>
        <v/>
      </c>
      <c r="J10" s="91"/>
      <c r="K10" s="91"/>
      <c r="L10" s="91"/>
      <c r="M10" s="91"/>
      <c r="N10" s="91"/>
      <c r="O10" s="91"/>
      <c r="P10" s="91"/>
      <c r="Q10" s="91"/>
      <c r="R10" s="91"/>
      <c r="S10" s="91"/>
      <c r="T10" s="126"/>
      <c r="U10" s="249" t="str">
        <f t="shared" ca="1" si="4"/>
        <v>3.1</v>
      </c>
      <c r="V10" s="249">
        <f t="shared" ca="1" si="5"/>
        <v>2</v>
      </c>
      <c r="W10" s="249">
        <f t="shared" ca="1" si="6"/>
        <v>1</v>
      </c>
      <c r="X10" s="249">
        <f t="shared" ca="1" si="7"/>
        <v>6</v>
      </c>
      <c r="Y10" s="126"/>
      <c r="Z10" s="126"/>
      <c r="AA10" s="126"/>
      <c r="AB10" s="126"/>
    </row>
    <row r="11" spans="1:28" s="124" customFormat="1" ht="30" customHeight="1" x14ac:dyDescent="0.25">
      <c r="A11" s="89">
        <v>526</v>
      </c>
      <c r="B11" s="95" t="str">
        <f t="shared" ca="1" si="0"/>
        <v>3.1.03</v>
      </c>
      <c r="C11" s="21">
        <f t="shared" ca="1" si="1"/>
        <v>5</v>
      </c>
      <c r="D11" s="21"/>
      <c r="E11" s="220" t="str">
        <f t="shared" ca="1" si="2"/>
        <v>3.1.03</v>
      </c>
      <c r="F11" s="93" t="str">
        <f t="shared" ca="1" si="3"/>
        <v>Do you perform problem cause analysis for cyber security incidents?</v>
      </c>
      <c r="G11" s="149" t="str">
        <f t="shared" ca="1" si="8"/>
        <v/>
      </c>
      <c r="H11" s="149" t="str">
        <f t="shared" ca="1" si="9"/>
        <v/>
      </c>
      <c r="I11" s="93" t="str">
        <f t="shared" ca="1" si="10"/>
        <v/>
      </c>
      <c r="J11" s="91"/>
      <c r="K11" s="91"/>
      <c r="L11" s="91"/>
      <c r="M11" s="91"/>
      <c r="N11" s="91"/>
      <c r="O11" s="91"/>
      <c r="P11" s="91"/>
      <c r="Q11" s="91"/>
      <c r="R11" s="91"/>
      <c r="S11" s="91"/>
      <c r="T11" s="126"/>
      <c r="U11" s="249" t="str">
        <f t="shared" ca="1" si="4"/>
        <v>3.1</v>
      </c>
      <c r="V11" s="249">
        <f t="shared" ca="1" si="5"/>
        <v>3</v>
      </c>
      <c r="W11" s="249">
        <f t="shared" ca="1" si="6"/>
        <v>1</v>
      </c>
      <c r="X11" s="249">
        <f t="shared" ca="1" si="7"/>
        <v>9</v>
      </c>
      <c r="Y11" s="126"/>
      <c r="Z11" s="126"/>
      <c r="AA11" s="126"/>
      <c r="AB11" s="126"/>
    </row>
    <row r="12" spans="1:28" s="124" customFormat="1" ht="30" customHeight="1" x14ac:dyDescent="0.25">
      <c r="A12" s="89">
        <v>527</v>
      </c>
      <c r="B12" s="95" t="str">
        <f t="shared" ca="1" si="0"/>
        <v>3.1.04</v>
      </c>
      <c r="C12" s="21">
        <f t="shared" ca="1" si="1"/>
        <v>5</v>
      </c>
      <c r="D12" s="21"/>
      <c r="E12" s="220" t="str">
        <f t="shared" ca="1" si="2"/>
        <v>3.1.04</v>
      </c>
      <c r="F12" s="93" t="str">
        <f t="shared" ca="1" si="3"/>
        <v>Does your problem cause analysis include using appropriate investigative techniques, such as:</v>
      </c>
      <c r="G12" s="149" t="str">
        <f t="shared" ca="1" si="8"/>
        <v/>
      </c>
      <c r="H12" s="149" t="str">
        <f t="shared" ca="1" si="9"/>
        <v/>
      </c>
      <c r="I12" s="93" t="str">
        <f t="shared" ca="1" si="10"/>
        <v/>
      </c>
      <c r="J12" s="91"/>
      <c r="K12" s="91"/>
      <c r="L12" s="91"/>
      <c r="M12" s="91"/>
      <c r="N12" s="91"/>
      <c r="O12" s="91"/>
      <c r="P12" s="91"/>
      <c r="Q12" s="91"/>
      <c r="R12" s="91"/>
      <c r="S12" s="91"/>
      <c r="T12" s="126"/>
      <c r="U12" s="249" t="str">
        <f t="shared" ca="1" si="4"/>
        <v>3.1</v>
      </c>
      <c r="V12" s="249">
        <f t="shared" ca="1" si="5"/>
        <v>4</v>
      </c>
      <c r="W12" s="249">
        <f t="shared" ca="1" si="6"/>
        <v>1</v>
      </c>
      <c r="X12" s="249">
        <f t="shared" ca="1" si="7"/>
        <v>12</v>
      </c>
      <c r="Y12" s="126"/>
      <c r="Z12" s="126"/>
      <c r="AA12" s="126"/>
      <c r="AB12" s="126"/>
    </row>
    <row r="13" spans="1:28" s="124" customFormat="1" ht="30" customHeight="1" x14ac:dyDescent="0.25">
      <c r="A13" s="89">
        <v>528</v>
      </c>
      <c r="B13" s="95" t="str">
        <f t="shared" ca="1" si="0"/>
        <v>3.1.05</v>
      </c>
      <c r="C13" s="21">
        <f t="shared" ca="1" si="1"/>
        <v>5</v>
      </c>
      <c r="D13" s="21"/>
      <c r="E13" s="220" t="str">
        <f t="shared" ca="1" si="2"/>
        <v>3.1.05</v>
      </c>
      <c r="F13" s="93" t="str">
        <f t="shared" ca="1" si="3"/>
        <v>Do you carry out root cause identification for cyber security incidents?</v>
      </c>
      <c r="G13" s="149" t="str">
        <f t="shared" ca="1" si="8"/>
        <v/>
      </c>
      <c r="H13" s="149" t="str">
        <f t="shared" ca="1" si="9"/>
        <v/>
      </c>
      <c r="I13" s="93" t="str">
        <f t="shared" ca="1" si="10"/>
        <v/>
      </c>
      <c r="J13" s="91"/>
      <c r="K13" s="91"/>
      <c r="L13" s="91"/>
      <c r="M13" s="91"/>
      <c r="N13" s="91"/>
      <c r="O13" s="91"/>
      <c r="P13" s="91"/>
      <c r="Q13" s="91"/>
      <c r="R13" s="91"/>
      <c r="S13" s="91"/>
      <c r="T13" s="126"/>
      <c r="U13" s="249" t="str">
        <f t="shared" ca="1" si="4"/>
        <v>3.1</v>
      </c>
      <c r="V13" s="249">
        <f t="shared" ca="1" si="5"/>
        <v>3</v>
      </c>
      <c r="W13" s="249">
        <f t="shared" ca="1" si="6"/>
        <v>1</v>
      </c>
      <c r="X13" s="249">
        <f t="shared" ca="1" si="7"/>
        <v>9</v>
      </c>
      <c r="Y13" s="126"/>
      <c r="Z13" s="126"/>
      <c r="AA13" s="126"/>
      <c r="AB13" s="126"/>
    </row>
    <row r="14" spans="1:28" s="124" customFormat="1" ht="30" customHeight="1" x14ac:dyDescent="0.25">
      <c r="A14" s="89">
        <v>529</v>
      </c>
      <c r="B14" s="90" t="str">
        <f t="shared" ca="1" si="0"/>
        <v>3.1.06</v>
      </c>
      <c r="C14" s="91">
        <f t="shared" ca="1" si="1"/>
        <v>5</v>
      </c>
      <c r="D14" s="21"/>
      <c r="E14" s="220" t="str">
        <f t="shared" ca="1" si="2"/>
        <v>3.1.06</v>
      </c>
      <c r="F14" s="93" t="str">
        <f t="shared" ca="1" si="3"/>
        <v>Does your root cause identification include using appropriate investigative techniques, such as:</v>
      </c>
      <c r="G14" s="149" t="str">
        <f t="shared" ca="1" si="8"/>
        <v/>
      </c>
      <c r="H14" s="149" t="str">
        <f t="shared" ca="1" si="9"/>
        <v/>
      </c>
      <c r="I14" s="221" t="str">
        <f t="shared" ca="1" si="10"/>
        <v/>
      </c>
      <c r="J14" s="105"/>
      <c r="K14" s="105"/>
      <c r="L14" s="105"/>
      <c r="M14" s="105"/>
      <c r="N14" s="105"/>
      <c r="O14" s="105"/>
      <c r="P14" s="105"/>
      <c r="Q14" s="105"/>
      <c r="R14" s="105"/>
      <c r="S14" s="105"/>
      <c r="T14" s="153"/>
      <c r="U14" s="174" t="str">
        <f t="shared" ca="1" si="4"/>
        <v>3.1</v>
      </c>
      <c r="V14" s="174">
        <f t="shared" ca="1" si="5"/>
        <v>4</v>
      </c>
      <c r="W14" s="174">
        <f t="shared" ca="1" si="6"/>
        <v>1</v>
      </c>
      <c r="X14" s="174">
        <f t="shared" ca="1" si="7"/>
        <v>12</v>
      </c>
      <c r="Y14" s="153"/>
      <c r="Z14" s="153"/>
      <c r="AA14" s="153"/>
      <c r="AB14" s="153"/>
    </row>
    <row r="15" spans="1:28" s="124" customFormat="1" ht="30" customHeight="1" x14ac:dyDescent="0.25">
      <c r="A15" s="89">
        <v>530</v>
      </c>
      <c r="B15" s="90" t="str">
        <f t="shared" ca="1" si="0"/>
        <v>3.1.07</v>
      </c>
      <c r="C15" s="91">
        <f t="shared" ca="1" si="1"/>
        <v>5</v>
      </c>
      <c r="D15" s="21"/>
      <c r="E15" s="220" t="str">
        <f t="shared" ca="1" si="2"/>
        <v>3.1.07</v>
      </c>
      <c r="F15" s="93" t="str">
        <f t="shared" ca="1" si="3"/>
        <v>Does your root cause identification help to identify previously unknown sources of cyber security incidents?</v>
      </c>
      <c r="G15" s="149" t="str">
        <f t="shared" ca="1" si="8"/>
        <v/>
      </c>
      <c r="H15" s="149" t="str">
        <f t="shared" ca="1" si="9"/>
        <v/>
      </c>
      <c r="I15" s="221" t="str">
        <f t="shared" ca="1" si="10"/>
        <v/>
      </c>
      <c r="J15" s="91"/>
      <c r="K15" s="91"/>
      <c r="L15" s="91"/>
      <c r="M15" s="91"/>
      <c r="N15" s="91"/>
      <c r="O15" s="91"/>
      <c r="P15" s="91"/>
      <c r="Q15" s="91"/>
      <c r="R15" s="91"/>
      <c r="S15" s="91"/>
      <c r="T15" s="126"/>
      <c r="U15" s="174" t="str">
        <f t="shared" ca="1" si="4"/>
        <v>3.1</v>
      </c>
      <c r="V15" s="174">
        <f t="shared" ca="1" si="5"/>
        <v>5</v>
      </c>
      <c r="W15" s="174">
        <f t="shared" ca="1" si="6"/>
        <v>1</v>
      </c>
      <c r="X15" s="174">
        <f t="shared" ca="1" si="7"/>
        <v>15</v>
      </c>
      <c r="Y15" s="126"/>
      <c r="Z15" s="126"/>
      <c r="AA15" s="126"/>
      <c r="AB15" s="126"/>
    </row>
    <row r="16" spans="1:28" s="124" customFormat="1" ht="30" customHeight="1" x14ac:dyDescent="0.25">
      <c r="A16" s="89">
        <v>531</v>
      </c>
      <c r="B16" s="90" t="str">
        <f t="shared" ca="1" si="0"/>
        <v>3.1.08</v>
      </c>
      <c r="C16" s="91">
        <f t="shared" ca="1" si="1"/>
        <v>5</v>
      </c>
      <c r="D16" s="21"/>
      <c r="E16" s="220" t="str">
        <f t="shared" ca="1" si="2"/>
        <v>3.1.08</v>
      </c>
      <c r="F16" s="93" t="str">
        <f t="shared" ca="1" si="3"/>
        <v>Do you quantify the business impact of cyber security incidents (eg in terms of financial, reputational, management or compliance impact)?</v>
      </c>
      <c r="G16" s="149" t="str">
        <f t="shared" ca="1" si="8"/>
        <v/>
      </c>
      <c r="H16" s="149" t="str">
        <f t="shared" ca="1" si="9"/>
        <v/>
      </c>
      <c r="I16" s="221" t="str">
        <f t="shared" ca="1" si="10"/>
        <v/>
      </c>
      <c r="J16" s="91"/>
      <c r="K16" s="91"/>
      <c r="L16" s="91"/>
      <c r="M16" s="91"/>
      <c r="N16" s="91"/>
      <c r="O16" s="91"/>
      <c r="P16" s="91"/>
      <c r="Q16" s="91"/>
      <c r="R16" s="91"/>
      <c r="S16" s="91"/>
      <c r="T16" s="126"/>
      <c r="U16" s="174" t="str">
        <f t="shared" ca="1" si="4"/>
        <v>3.1</v>
      </c>
      <c r="V16" s="174">
        <f t="shared" ca="1" si="5"/>
        <v>4</v>
      </c>
      <c r="W16" s="174">
        <f t="shared" ca="1" si="6"/>
        <v>1</v>
      </c>
      <c r="X16" s="174">
        <f t="shared" ca="1" si="7"/>
        <v>12</v>
      </c>
      <c r="Y16" s="126"/>
      <c r="Z16" s="126"/>
      <c r="AA16" s="126"/>
      <c r="AB16" s="126"/>
    </row>
    <row r="17" spans="1:28" s="124" customFormat="1" ht="30" customHeight="1" x14ac:dyDescent="0.25">
      <c r="A17" s="89">
        <v>532</v>
      </c>
      <c r="B17" s="90" t="str">
        <f t="shared" ca="1" si="0"/>
        <v>3.1.09</v>
      </c>
      <c r="C17" s="91">
        <f t="shared" ca="1" si="1"/>
        <v>5</v>
      </c>
      <c r="D17" s="21"/>
      <c r="E17" s="220" t="str">
        <f t="shared" ca="1" si="2"/>
        <v>3.1.09</v>
      </c>
      <c r="F17" s="93" t="str">
        <f t="shared" ca="1" si="3"/>
        <v>Do you carry out sufficient investigation to identify the perpetrators(s) of the cyber security incident, which may involve specialist support, such as from forensic investigators?</v>
      </c>
      <c r="G17" s="149" t="str">
        <f t="shared" ca="1" si="8"/>
        <v/>
      </c>
      <c r="H17" s="149" t="str">
        <f t="shared" ca="1" si="9"/>
        <v/>
      </c>
      <c r="I17" s="221" t="str">
        <f t="shared" ca="1" si="10"/>
        <v/>
      </c>
      <c r="J17" s="91"/>
      <c r="K17" s="91"/>
      <c r="L17" s="91"/>
      <c r="M17" s="91"/>
      <c r="N17" s="91"/>
      <c r="O17" s="91"/>
      <c r="P17" s="91"/>
      <c r="Q17" s="91"/>
      <c r="R17" s="91"/>
      <c r="S17" s="91"/>
      <c r="T17" s="126"/>
      <c r="U17" s="174" t="str">
        <f t="shared" ca="1" si="4"/>
        <v>3.1</v>
      </c>
      <c r="V17" s="174">
        <f t="shared" ca="1" si="5"/>
        <v>5</v>
      </c>
      <c r="W17" s="174">
        <f t="shared" ca="1" si="6"/>
        <v>1</v>
      </c>
      <c r="X17" s="174">
        <f t="shared" ca="1" si="7"/>
        <v>15</v>
      </c>
      <c r="Y17" s="126"/>
      <c r="Z17" s="126"/>
      <c r="AA17" s="126"/>
      <c r="AB17" s="126"/>
    </row>
    <row r="18" spans="1:28" s="124" customFormat="1" ht="30" customHeight="1" x14ac:dyDescent="0.25">
      <c r="A18" s="89">
        <v>533</v>
      </c>
      <c r="B18" s="90" t="str">
        <f t="shared" ca="1" si="0"/>
        <v>3.1.10</v>
      </c>
      <c r="C18" s="91">
        <f t="shared" ca="1" si="1"/>
        <v>5</v>
      </c>
      <c r="D18" s="21"/>
      <c r="E18" s="220" t="str">
        <f t="shared" ca="1" si="2"/>
        <v>3.1.10</v>
      </c>
      <c r="F18" s="93" t="str">
        <f t="shared" ca="1" si="3"/>
        <v>Does your investigation cover events in relation to the ‘attacker kill chain’ (ie reconnaissance, weaponize, deliver, exploit, install, command &amp; control and act on objectives)?</v>
      </c>
      <c r="G18" s="149" t="str">
        <f t="shared" ca="1" si="8"/>
        <v/>
      </c>
      <c r="H18" s="149" t="str">
        <f t="shared" ca="1" si="9"/>
        <v/>
      </c>
      <c r="I18" s="221" t="str">
        <f t="shared" ca="1" si="10"/>
        <v/>
      </c>
      <c r="J18" s="91"/>
      <c r="K18" s="91"/>
      <c r="L18" s="91"/>
      <c r="M18" s="91"/>
      <c r="N18" s="91"/>
      <c r="O18" s="91"/>
      <c r="P18" s="91"/>
      <c r="Q18" s="91"/>
      <c r="R18" s="91"/>
      <c r="S18" s="91"/>
      <c r="T18" s="126"/>
      <c r="U18" s="174" t="str">
        <f t="shared" ca="1" si="4"/>
        <v>3.1</v>
      </c>
      <c r="V18" s="174">
        <f t="shared" ca="1" si="5"/>
        <v>5</v>
      </c>
      <c r="W18" s="174">
        <f t="shared" ca="1" si="6"/>
        <v>1</v>
      </c>
      <c r="X18" s="174">
        <f t="shared" ca="1" si="7"/>
        <v>15</v>
      </c>
      <c r="Y18" s="126"/>
      <c r="Z18" s="126"/>
      <c r="AA18" s="126"/>
      <c r="AB18" s="126"/>
    </row>
    <row r="19" spans="1:28" s="124" customFormat="1" ht="30" customHeight="1" x14ac:dyDescent="0.25">
      <c r="A19" s="89">
        <v>534</v>
      </c>
      <c r="B19" s="90" t="str">
        <f t="shared" ca="1" si="0"/>
        <v>3.1.11</v>
      </c>
      <c r="C19" s="91">
        <f t="shared" ca="1" si="1"/>
        <v>5</v>
      </c>
      <c r="D19" s="21"/>
      <c r="E19" s="230" t="str">
        <f t="shared" ca="1" si="2"/>
        <v>3.1.11</v>
      </c>
      <c r="F19" s="102" t="str">
        <f t="shared" ca="1" si="3"/>
        <v>Does your investigation link to wider problem management activities, such as those used in service management (eg ITIL approach)?</v>
      </c>
      <c r="G19" s="150" t="str">
        <f t="shared" ca="1" si="8"/>
        <v/>
      </c>
      <c r="H19" s="150" t="str">
        <f t="shared" ca="1" si="9"/>
        <v/>
      </c>
      <c r="I19" s="261" t="str">
        <f t="shared" ca="1" si="10"/>
        <v/>
      </c>
      <c r="J19" s="99"/>
      <c r="K19" s="99"/>
      <c r="L19" s="99"/>
      <c r="M19" s="99"/>
      <c r="N19" s="99"/>
      <c r="O19" s="99"/>
      <c r="P19" s="99"/>
      <c r="Q19" s="99"/>
      <c r="R19" s="99"/>
      <c r="S19" s="99"/>
      <c r="T19" s="152"/>
      <c r="U19" s="248" t="str">
        <f t="shared" ca="1" si="4"/>
        <v>3.1</v>
      </c>
      <c r="V19" s="248">
        <f t="shared" ca="1" si="5"/>
        <v>5</v>
      </c>
      <c r="W19" s="248">
        <f t="shared" ca="1" si="6"/>
        <v>1</v>
      </c>
      <c r="X19" s="248">
        <f t="shared" ca="1" si="7"/>
        <v>15</v>
      </c>
      <c r="Y19" s="152"/>
      <c r="Z19" s="152"/>
      <c r="AA19" s="152"/>
      <c r="AB19" s="152"/>
    </row>
    <row r="20" spans="1:28" s="122" customFormat="1" ht="30" customHeight="1" x14ac:dyDescent="0.25">
      <c r="A20" s="94">
        <v>535</v>
      </c>
      <c r="B20" s="95" t="str">
        <f t="shared" ca="1" si="0"/>
        <v>3.2</v>
      </c>
      <c r="C20" s="21">
        <f t="shared" ca="1" si="1"/>
        <v>2</v>
      </c>
      <c r="D20" s="21"/>
      <c r="E20" s="88" t="str">
        <f t="shared" ca="1" si="2"/>
        <v>Step 2</v>
      </c>
      <c r="F20" s="117" t="str">
        <f t="shared" ca="1" si="3"/>
        <v>Reporting</v>
      </c>
      <c r="G20" s="118" t="str">
        <f ca="1">"Maturity level:  "&amp;O20</f>
        <v>Maturity level:  Level 1</v>
      </c>
      <c r="H20" s="119"/>
      <c r="I20" s="258"/>
      <c r="J20" s="119"/>
      <c r="K20" s="119"/>
      <c r="L20" s="119" t="str">
        <f ca="1">TEXT(B20,"0.0")</f>
        <v>3.2</v>
      </c>
      <c r="M20" s="118">
        <f ca="1">SUMIF(U:U,L20,H:H)/(SUMIF(U:U,L20,X:X))</f>
        <v>0</v>
      </c>
      <c r="N20" s="118" t="str">
        <f ca="1">HLOOKUP(M20*100,level_ref,2,TRUE)</f>
        <v>Level 1</v>
      </c>
      <c r="O20" s="118" t="str">
        <f ca="1">IF(ISERROR(N20),"",N20)</f>
        <v>Level 1</v>
      </c>
      <c r="P20" s="118">
        <f ca="1">HLOOKUP(M20*100,level_ref,3,TRUE)</f>
        <v>1</v>
      </c>
      <c r="Q20" s="118">
        <f ca="1">IF(ISERROR(P20),"",P20)</f>
        <v>1</v>
      </c>
      <c r="R20" s="118"/>
      <c r="S20" s="118"/>
      <c r="T20" s="118"/>
      <c r="U20" s="248" t="e">
        <f t="shared" ca="1" si="4"/>
        <v>#N/A</v>
      </c>
      <c r="V20" s="248" t="e">
        <f t="shared" ca="1" si="5"/>
        <v>#N/A</v>
      </c>
      <c r="W20" s="248">
        <f t="shared" ca="1" si="6"/>
        <v>1</v>
      </c>
      <c r="X20" s="248" t="e">
        <f t="shared" ca="1" si="7"/>
        <v>#N/A</v>
      </c>
      <c r="Y20" s="118"/>
      <c r="Z20" s="118"/>
      <c r="AA20" s="118"/>
      <c r="AB20" s="118"/>
    </row>
    <row r="21" spans="1:28" s="124" customFormat="1" ht="30" customHeight="1" x14ac:dyDescent="0.25">
      <c r="A21" s="89">
        <v>536</v>
      </c>
      <c r="B21" s="90" t="str">
        <f t="shared" ca="1" si="0"/>
        <v>3.2.01</v>
      </c>
      <c r="C21" s="91">
        <f t="shared" ca="1" si="1"/>
        <v>5</v>
      </c>
      <c r="D21" s="21"/>
      <c r="E21" s="221" t="str">
        <f t="shared" ca="1" si="2"/>
        <v>3.2.01</v>
      </c>
      <c r="F21" s="107" t="str">
        <f t="shared" ca="1" si="3"/>
        <v>Are cyber security incidents reported to relevant internal stakeholders (eg information security, corporate IT departments and business units)?</v>
      </c>
      <c r="G21" s="151" t="str">
        <f ca="1">VLOOKUP(E21,Assessment_3_Reference_1,24,FALSE)</f>
        <v/>
      </c>
      <c r="H21" s="151" t="str">
        <f ca="1">VLOOKUP(E21,Assessment_3_Reference_1,5,FALSE)</f>
        <v/>
      </c>
      <c r="I21" s="221" t="str">
        <f ca="1">IF(VLOOKUP(E21,Assessment_3_Reference_1,6,FALSE)=0,"",VLOOKUP(E21,Assessment_3_Reference_1,6,FALSE))</f>
        <v/>
      </c>
      <c r="J21" s="105"/>
      <c r="K21" s="105"/>
      <c r="L21" s="105"/>
      <c r="M21" s="105"/>
      <c r="N21" s="105"/>
      <c r="O21" s="105"/>
      <c r="P21" s="105"/>
      <c r="Q21" s="105"/>
      <c r="R21" s="105"/>
      <c r="S21" s="105"/>
      <c r="T21" s="153"/>
      <c r="U21" s="174" t="str">
        <f t="shared" ca="1" si="4"/>
        <v>3.2</v>
      </c>
      <c r="V21" s="174">
        <f t="shared" ca="1" si="5"/>
        <v>1</v>
      </c>
      <c r="W21" s="174">
        <f t="shared" ca="1" si="6"/>
        <v>1</v>
      </c>
      <c r="X21" s="174">
        <f t="shared" ca="1" si="7"/>
        <v>3</v>
      </c>
      <c r="Y21" s="153"/>
      <c r="Z21" s="153"/>
      <c r="AA21" s="153"/>
      <c r="AB21" s="153"/>
    </row>
    <row r="22" spans="1:28" s="124" customFormat="1" ht="30" customHeight="1" x14ac:dyDescent="0.25">
      <c r="A22" s="89">
        <v>537</v>
      </c>
      <c r="B22" s="90" t="str">
        <f t="shared" ca="1" si="0"/>
        <v>3.2.02</v>
      </c>
      <c r="C22" s="91">
        <f t="shared" ca="1" si="1"/>
        <v>4</v>
      </c>
      <c r="D22" s="21"/>
      <c r="E22" s="220" t="str">
        <f t="shared" ca="1" si="2"/>
        <v>3.2.02</v>
      </c>
      <c r="F22" s="93" t="str">
        <f t="shared" ca="1" si="3"/>
        <v>Are you aware of:</v>
      </c>
      <c r="G22" s="149"/>
      <c r="H22" s="149"/>
      <c r="I22" s="221"/>
      <c r="J22" s="91"/>
      <c r="K22" s="91"/>
      <c r="L22" s="91"/>
      <c r="M22" s="91"/>
      <c r="N22" s="91"/>
      <c r="O22" s="91"/>
      <c r="P22" s="91"/>
      <c r="Q22" s="91"/>
      <c r="R22" s="91"/>
      <c r="S22" s="91"/>
      <c r="T22" s="126"/>
      <c r="U22" s="174" t="str">
        <f t="shared" ca="1" si="4"/>
        <v/>
      </c>
      <c r="V22" s="174" t="str">
        <f t="shared" ca="1" si="5"/>
        <v>N/A</v>
      </c>
      <c r="W22" s="174">
        <f t="shared" ca="1" si="6"/>
        <v>1</v>
      </c>
      <c r="X22" s="174" t="e">
        <f t="shared" ca="1" si="7"/>
        <v>#VALUE!</v>
      </c>
      <c r="Y22" s="126"/>
      <c r="Z22" s="126"/>
      <c r="AA22" s="126"/>
      <c r="AB22" s="126"/>
    </row>
    <row r="23" spans="1:28" s="124" customFormat="1" ht="30" customHeight="1" x14ac:dyDescent="0.25">
      <c r="A23" s="89">
        <v>538</v>
      </c>
      <c r="B23" s="90" t="str">
        <f t="shared" ca="1" si="0"/>
        <v>3.2.02a</v>
      </c>
      <c r="C23" s="91">
        <f t="shared" ca="1" si="1"/>
        <v>6</v>
      </c>
      <c r="D23" s="21"/>
      <c r="E23" s="220" t="str">
        <f t="shared" ca="1" si="2"/>
        <v>3.2.02a</v>
      </c>
      <c r="F23" s="98" t="str">
        <f t="shared" ca="1" si="3"/>
        <v>Your regulatory and legal reporting requirements (eg mandatory reporting to particular authorities)?</v>
      </c>
      <c r="G23" s="149" t="str">
        <f t="shared" ref="G23:G29" ca="1" si="11">VLOOKUP(E23,Assessment_3_Reference_1,24,FALSE)</f>
        <v/>
      </c>
      <c r="H23" s="149" t="str">
        <f t="shared" ref="H23:H29" ca="1" si="12">VLOOKUP(E23,Assessment_3_Reference_1,5,FALSE)</f>
        <v/>
      </c>
      <c r="I23" s="221" t="str">
        <f t="shared" ref="I23:I29" ca="1" si="13">IF(VLOOKUP(E23,Assessment_3_Reference_1,6,FALSE)=0,"",VLOOKUP(E23,Assessment_3_Reference_1,6,FALSE))</f>
        <v/>
      </c>
      <c r="J23" s="91"/>
      <c r="K23" s="91"/>
      <c r="L23" s="91"/>
      <c r="M23" s="91"/>
      <c r="N23" s="91"/>
      <c r="O23" s="91"/>
      <c r="P23" s="91"/>
      <c r="Q23" s="91"/>
      <c r="R23" s="91"/>
      <c r="S23" s="91"/>
      <c r="T23" s="126"/>
      <c r="U23" s="174" t="str">
        <f t="shared" ca="1" si="4"/>
        <v>3.2</v>
      </c>
      <c r="V23" s="174">
        <f t="shared" ca="1" si="5"/>
        <v>2</v>
      </c>
      <c r="W23" s="174">
        <f t="shared" ca="1" si="6"/>
        <v>1</v>
      </c>
      <c r="X23" s="174">
        <f t="shared" ca="1" si="7"/>
        <v>6</v>
      </c>
      <c r="Y23" s="126"/>
      <c r="Z23" s="126"/>
      <c r="AA23" s="126"/>
      <c r="AB23" s="126"/>
    </row>
    <row r="24" spans="1:28" s="124" customFormat="1" ht="30" customHeight="1" x14ac:dyDescent="0.25">
      <c r="A24" s="89">
        <v>539</v>
      </c>
      <c r="B24" s="90" t="str">
        <f t="shared" ca="1" si="0"/>
        <v>3.2.02b</v>
      </c>
      <c r="C24" s="91">
        <f t="shared" ca="1" si="1"/>
        <v>6</v>
      </c>
      <c r="D24" s="21"/>
      <c r="E24" s="220" t="str">
        <f t="shared" ca="1" si="2"/>
        <v>3.2.02b</v>
      </c>
      <c r="F24" s="98" t="str">
        <f t="shared" ca="1" si="3"/>
        <v>What types of cyber security incident need to be reported?</v>
      </c>
      <c r="G24" s="149" t="str">
        <f t="shared" ca="1" si="11"/>
        <v/>
      </c>
      <c r="H24" s="149" t="str">
        <f t="shared" ca="1" si="12"/>
        <v/>
      </c>
      <c r="I24" s="221" t="str">
        <f t="shared" ca="1" si="13"/>
        <v/>
      </c>
      <c r="J24" s="91"/>
      <c r="K24" s="91"/>
      <c r="L24" s="91"/>
      <c r="M24" s="91"/>
      <c r="N24" s="91"/>
      <c r="O24" s="91"/>
      <c r="P24" s="91"/>
      <c r="Q24" s="91"/>
      <c r="R24" s="91"/>
      <c r="S24" s="91"/>
      <c r="T24" s="126"/>
      <c r="U24" s="174" t="str">
        <f t="shared" ca="1" si="4"/>
        <v>3.2</v>
      </c>
      <c r="V24" s="174">
        <f t="shared" ca="1" si="5"/>
        <v>2</v>
      </c>
      <c r="W24" s="174">
        <f t="shared" ca="1" si="6"/>
        <v>1</v>
      </c>
      <c r="X24" s="174">
        <f t="shared" ca="1" si="7"/>
        <v>6</v>
      </c>
      <c r="Y24" s="126"/>
      <c r="Z24" s="126"/>
      <c r="AA24" s="126"/>
      <c r="AB24" s="126"/>
    </row>
    <row r="25" spans="1:28" s="124" customFormat="1" ht="30" customHeight="1" x14ac:dyDescent="0.25">
      <c r="A25" s="89">
        <v>540</v>
      </c>
      <c r="B25" s="90" t="str">
        <f t="shared" ca="1" si="0"/>
        <v>3.2.02c</v>
      </c>
      <c r="C25" s="91">
        <f t="shared" ca="1" si="1"/>
        <v>6</v>
      </c>
      <c r="D25" s="21"/>
      <c r="E25" s="220" t="str">
        <f t="shared" ca="1" si="2"/>
        <v>3.2.02c</v>
      </c>
      <c r="F25" s="98" t="str">
        <f t="shared" ca="1" si="3"/>
        <v>To which external body each type of cyber security incidents need to be reported?</v>
      </c>
      <c r="G25" s="149" t="str">
        <f t="shared" ca="1" si="11"/>
        <v/>
      </c>
      <c r="H25" s="149" t="str">
        <f t="shared" ca="1" si="12"/>
        <v/>
      </c>
      <c r="I25" s="221" t="str">
        <f t="shared" ca="1" si="13"/>
        <v/>
      </c>
      <c r="J25" s="91"/>
      <c r="K25" s="91"/>
      <c r="L25" s="91"/>
      <c r="M25" s="91"/>
      <c r="N25" s="91"/>
      <c r="O25" s="91"/>
      <c r="P25" s="91"/>
      <c r="Q25" s="91"/>
      <c r="R25" s="91"/>
      <c r="S25" s="91"/>
      <c r="T25" s="126"/>
      <c r="U25" s="174" t="str">
        <f t="shared" ca="1" si="4"/>
        <v>3.2</v>
      </c>
      <c r="V25" s="174">
        <f t="shared" ca="1" si="5"/>
        <v>2</v>
      </c>
      <c r="W25" s="174">
        <f t="shared" ca="1" si="6"/>
        <v>1</v>
      </c>
      <c r="X25" s="174">
        <f t="shared" ca="1" si="7"/>
        <v>6</v>
      </c>
      <c r="Y25" s="126"/>
      <c r="Z25" s="126"/>
      <c r="AA25" s="126"/>
      <c r="AB25" s="126"/>
    </row>
    <row r="26" spans="1:28" s="124" customFormat="1" ht="30" customHeight="1" x14ac:dyDescent="0.25">
      <c r="A26" s="89">
        <v>541</v>
      </c>
      <c r="B26" s="90" t="str">
        <f t="shared" ca="1" si="0"/>
        <v>3.2.02d</v>
      </c>
      <c r="C26" s="91">
        <f t="shared" ca="1" si="1"/>
        <v>6</v>
      </c>
      <c r="D26" s="21"/>
      <c r="E26" s="220" t="str">
        <f t="shared" ca="1" si="2"/>
        <v>3.2.02d</v>
      </c>
      <c r="F26" s="98" t="str">
        <f t="shared" ca="1" si="3"/>
        <v>The format in which cyber security incidents need to be reported?</v>
      </c>
      <c r="G26" s="149" t="str">
        <f t="shared" ca="1" si="11"/>
        <v/>
      </c>
      <c r="H26" s="149" t="str">
        <f t="shared" ca="1" si="12"/>
        <v/>
      </c>
      <c r="I26" s="221" t="str">
        <f t="shared" ca="1" si="13"/>
        <v/>
      </c>
      <c r="J26" s="91"/>
      <c r="K26" s="91"/>
      <c r="L26" s="91"/>
      <c r="M26" s="91"/>
      <c r="N26" s="91"/>
      <c r="O26" s="91"/>
      <c r="P26" s="91"/>
      <c r="Q26" s="91"/>
      <c r="R26" s="91"/>
      <c r="S26" s="91"/>
      <c r="T26" s="126"/>
      <c r="U26" s="174" t="str">
        <f t="shared" ca="1" si="4"/>
        <v>3.2</v>
      </c>
      <c r="V26" s="174">
        <f t="shared" ca="1" si="5"/>
        <v>2</v>
      </c>
      <c r="W26" s="174">
        <f t="shared" ca="1" si="6"/>
        <v>1</v>
      </c>
      <c r="X26" s="174">
        <f t="shared" ca="1" si="7"/>
        <v>6</v>
      </c>
      <c r="Y26" s="126"/>
      <c r="Z26" s="126"/>
      <c r="AA26" s="126"/>
      <c r="AB26" s="126"/>
    </row>
    <row r="27" spans="1:28" s="124" customFormat="1" ht="30" customHeight="1" x14ac:dyDescent="0.25">
      <c r="A27" s="89">
        <v>542</v>
      </c>
      <c r="B27" s="90" t="str">
        <f t="shared" ca="1" si="0"/>
        <v>3.2.02e</v>
      </c>
      <c r="C27" s="91">
        <f t="shared" ca="1" si="1"/>
        <v>6</v>
      </c>
      <c r="D27" s="21"/>
      <c r="E27" s="220" t="str">
        <f t="shared" ca="1" si="2"/>
        <v>3.2.02e</v>
      </c>
      <c r="F27" s="98" t="str">
        <f t="shared" ca="1" si="3"/>
        <v>The objectives of reporting cyber security incidents?</v>
      </c>
      <c r="G27" s="149" t="str">
        <f t="shared" ca="1" si="11"/>
        <v/>
      </c>
      <c r="H27" s="149" t="str">
        <f t="shared" ca="1" si="12"/>
        <v/>
      </c>
      <c r="I27" s="221" t="str">
        <f t="shared" ca="1" si="13"/>
        <v/>
      </c>
      <c r="J27" s="91"/>
      <c r="K27" s="91"/>
      <c r="L27" s="91"/>
      <c r="M27" s="91"/>
      <c r="N27" s="91"/>
      <c r="O27" s="91"/>
      <c r="P27" s="91"/>
      <c r="Q27" s="91"/>
      <c r="R27" s="91"/>
      <c r="S27" s="91"/>
      <c r="T27" s="126"/>
      <c r="U27" s="174" t="str">
        <f t="shared" ca="1" si="4"/>
        <v>3.2</v>
      </c>
      <c r="V27" s="174">
        <f t="shared" ca="1" si="5"/>
        <v>2</v>
      </c>
      <c r="W27" s="174">
        <f t="shared" ca="1" si="6"/>
        <v>1</v>
      </c>
      <c r="X27" s="174">
        <f t="shared" ca="1" si="7"/>
        <v>6</v>
      </c>
      <c r="Y27" s="126"/>
      <c r="Z27" s="126"/>
      <c r="AA27" s="126"/>
      <c r="AB27" s="126"/>
    </row>
    <row r="28" spans="1:28" s="124" customFormat="1" ht="30" customHeight="1" x14ac:dyDescent="0.25">
      <c r="A28" s="89">
        <v>543</v>
      </c>
      <c r="B28" s="90" t="str">
        <f t="shared" ca="1" si="0"/>
        <v>3.2.03</v>
      </c>
      <c r="C28" s="91">
        <f t="shared" ca="1" si="1"/>
        <v>5</v>
      </c>
      <c r="D28" s="21"/>
      <c r="E28" s="220" t="str">
        <f t="shared" ca="1" si="2"/>
        <v>3.2.03</v>
      </c>
      <c r="F28" s="93" t="str">
        <f t="shared" ca="1" si="3"/>
        <v>Do you report targeted cyber security incidents, to required authorities, such as GovCertUK (the Government’s Computer Emergency Response Team)?</v>
      </c>
      <c r="G28" s="149" t="str">
        <f t="shared" ca="1" si="11"/>
        <v/>
      </c>
      <c r="H28" s="149" t="str">
        <f t="shared" ca="1" si="12"/>
        <v/>
      </c>
      <c r="I28" s="221" t="str">
        <f t="shared" ca="1" si="13"/>
        <v/>
      </c>
      <c r="J28" s="91"/>
      <c r="K28" s="91"/>
      <c r="L28" s="91"/>
      <c r="M28" s="91"/>
      <c r="N28" s="91"/>
      <c r="O28" s="91"/>
      <c r="P28" s="91"/>
      <c r="Q28" s="91"/>
      <c r="R28" s="91"/>
      <c r="S28" s="91"/>
      <c r="T28" s="126"/>
      <c r="U28" s="174" t="str">
        <f t="shared" ca="1" si="4"/>
        <v>3.2</v>
      </c>
      <c r="V28" s="174">
        <f t="shared" ca="1" si="5"/>
        <v>3</v>
      </c>
      <c r="W28" s="174">
        <f t="shared" ca="1" si="6"/>
        <v>1</v>
      </c>
      <c r="X28" s="174">
        <f t="shared" ca="1" si="7"/>
        <v>9</v>
      </c>
      <c r="Y28" s="126"/>
      <c r="Z28" s="126"/>
      <c r="AA28" s="126"/>
      <c r="AB28" s="126"/>
    </row>
    <row r="29" spans="1:28" s="124" customFormat="1" ht="30" customHeight="1" x14ac:dyDescent="0.25">
      <c r="A29" s="89">
        <v>544</v>
      </c>
      <c r="B29" s="90" t="str">
        <f t="shared" ca="1" si="0"/>
        <v>3.2.04</v>
      </c>
      <c r="C29" s="91">
        <f t="shared" ca="1" si="1"/>
        <v>5</v>
      </c>
      <c r="D29" s="21"/>
      <c r="E29" s="220" t="str">
        <f t="shared" ca="1" si="2"/>
        <v>3.2.04</v>
      </c>
      <c r="F29" s="93" t="str">
        <f t="shared" ca="1" si="3"/>
        <v>Do you notify required authorities, such as GovCertUK (the Government’s Computer Emergency Response Team) of any other (non-targeted) cyber security incidents?</v>
      </c>
      <c r="G29" s="149" t="str">
        <f t="shared" ca="1" si="11"/>
        <v/>
      </c>
      <c r="H29" s="149" t="str">
        <f t="shared" ca="1" si="12"/>
        <v/>
      </c>
      <c r="I29" s="221" t="str">
        <f t="shared" ca="1" si="13"/>
        <v/>
      </c>
      <c r="J29" s="91"/>
      <c r="K29" s="91"/>
      <c r="L29" s="91"/>
      <c r="M29" s="91"/>
      <c r="N29" s="91"/>
      <c r="O29" s="91"/>
      <c r="P29" s="91"/>
      <c r="Q29" s="91"/>
      <c r="R29" s="91"/>
      <c r="S29" s="91"/>
      <c r="T29" s="126"/>
      <c r="U29" s="174" t="str">
        <f t="shared" ca="1" si="4"/>
        <v>3.2</v>
      </c>
      <c r="V29" s="174">
        <f t="shared" ca="1" si="5"/>
        <v>3</v>
      </c>
      <c r="W29" s="174">
        <f t="shared" ca="1" si="6"/>
        <v>1</v>
      </c>
      <c r="X29" s="174">
        <f t="shared" ca="1" si="7"/>
        <v>9</v>
      </c>
      <c r="Y29" s="126"/>
      <c r="Z29" s="126"/>
      <c r="AA29" s="126"/>
      <c r="AB29" s="126"/>
    </row>
    <row r="30" spans="1:28" s="124" customFormat="1" ht="30" customHeight="1" x14ac:dyDescent="0.25">
      <c r="A30" s="89">
        <v>545</v>
      </c>
      <c r="B30" s="90" t="str">
        <f t="shared" ca="1" si="0"/>
        <v>3.2.05</v>
      </c>
      <c r="C30" s="91">
        <f t="shared" ca="1" si="1"/>
        <v>4</v>
      </c>
      <c r="D30" s="21"/>
      <c r="E30" s="220" t="str">
        <f t="shared" ca="1" si="2"/>
        <v>3.2.05</v>
      </c>
      <c r="F30" s="93" t="str">
        <f t="shared" ca="1" si="3"/>
        <v>When reporting cyber security incidents, do you provide:</v>
      </c>
      <c r="G30" s="149"/>
      <c r="H30" s="149"/>
      <c r="I30" s="221"/>
      <c r="J30" s="91"/>
      <c r="K30" s="91"/>
      <c r="L30" s="91"/>
      <c r="M30" s="91"/>
      <c r="N30" s="91"/>
      <c r="O30" s="91"/>
      <c r="P30" s="91"/>
      <c r="Q30" s="91"/>
      <c r="R30" s="91"/>
      <c r="S30" s="91"/>
      <c r="T30" s="126"/>
      <c r="U30" s="174" t="str">
        <f t="shared" ca="1" si="4"/>
        <v/>
      </c>
      <c r="V30" s="174" t="str">
        <f t="shared" ca="1" si="5"/>
        <v>N/A</v>
      </c>
      <c r="W30" s="174">
        <f t="shared" ca="1" si="6"/>
        <v>1</v>
      </c>
      <c r="X30" s="174" t="e">
        <f t="shared" ca="1" si="7"/>
        <v>#VALUE!</v>
      </c>
      <c r="Y30" s="126"/>
      <c r="Z30" s="126"/>
      <c r="AA30" s="126"/>
      <c r="AB30" s="126"/>
    </row>
    <row r="31" spans="1:28" s="124" customFormat="1" ht="30" customHeight="1" x14ac:dyDescent="0.25">
      <c r="A31" s="89">
        <v>546</v>
      </c>
      <c r="B31" s="90" t="str">
        <f t="shared" ca="1" si="0"/>
        <v>3.2.05a</v>
      </c>
      <c r="C31" s="91">
        <f t="shared" ca="1" si="1"/>
        <v>6</v>
      </c>
      <c r="D31" s="21"/>
      <c r="E31" s="220" t="str">
        <f t="shared" ca="1" si="2"/>
        <v>3.2.05a</v>
      </c>
      <c r="F31" s="98" t="str">
        <f t="shared" ca="1" si="3"/>
        <v>A full description of the nature of the incident, its history, and what actions were taken to recover?</v>
      </c>
      <c r="G31" s="149" t="str">
        <f ca="1">VLOOKUP(E31,Assessment_3_Reference_1,24,FALSE)</f>
        <v/>
      </c>
      <c r="H31" s="149" t="str">
        <f ca="1">VLOOKUP(E31,Assessment_3_Reference_1,5,FALSE)</f>
        <v/>
      </c>
      <c r="I31" s="221" t="str">
        <f ca="1">IF(VLOOKUP(E31,Assessment_3_Reference_1,6,FALSE)=0,"",VLOOKUP(E31,Assessment_3_Reference_1,6,FALSE))</f>
        <v/>
      </c>
      <c r="J31" s="91"/>
      <c r="K31" s="91"/>
      <c r="L31" s="91"/>
      <c r="M31" s="91"/>
      <c r="N31" s="91"/>
      <c r="O31" s="91"/>
      <c r="P31" s="91"/>
      <c r="Q31" s="91"/>
      <c r="R31" s="91"/>
      <c r="S31" s="91"/>
      <c r="T31" s="126"/>
      <c r="U31" s="174" t="str">
        <f t="shared" ca="1" si="4"/>
        <v>3.2</v>
      </c>
      <c r="V31" s="174">
        <f t="shared" ca="1" si="5"/>
        <v>4</v>
      </c>
      <c r="W31" s="174">
        <f t="shared" ca="1" si="6"/>
        <v>1</v>
      </c>
      <c r="X31" s="174">
        <f t="shared" ca="1" si="7"/>
        <v>12</v>
      </c>
      <c r="Y31" s="126"/>
      <c r="Z31" s="126"/>
      <c r="AA31" s="126"/>
      <c r="AB31" s="126"/>
    </row>
    <row r="32" spans="1:28" s="124" customFormat="1" ht="30" customHeight="1" x14ac:dyDescent="0.25">
      <c r="A32" s="89">
        <v>547</v>
      </c>
      <c r="B32" s="90" t="str">
        <f t="shared" ca="1" si="0"/>
        <v>3.2.05b</v>
      </c>
      <c r="C32" s="91">
        <f t="shared" ca="1" si="1"/>
        <v>6</v>
      </c>
      <c r="D32" s="21"/>
      <c r="E32" s="220" t="str">
        <f t="shared" ca="1" si="2"/>
        <v>3.2.05b</v>
      </c>
      <c r="F32" s="98" t="str">
        <f t="shared" ca="1" si="3"/>
        <v>A realistic estimate of the financial cost of the incident, as well as other impacts on the business, such as in terms of damage to reputation, loss of management control or impaired growth?</v>
      </c>
      <c r="G32" s="149" t="str">
        <f ca="1">VLOOKUP(E32,Assessment_3_Reference_1,24,FALSE)</f>
        <v/>
      </c>
      <c r="H32" s="149" t="str">
        <f ca="1">VLOOKUP(E32,Assessment_3_Reference_1,5,FALSE)</f>
        <v/>
      </c>
      <c r="I32" s="221" t="str">
        <f ca="1">IF(VLOOKUP(E32,Assessment_3_Reference_1,6,FALSE)=0,"",VLOOKUP(E32,Assessment_3_Reference_1,6,FALSE))</f>
        <v/>
      </c>
      <c r="J32" s="91"/>
      <c r="K32" s="91"/>
      <c r="L32" s="91"/>
      <c r="M32" s="91"/>
      <c r="N32" s="91"/>
      <c r="O32" s="91"/>
      <c r="P32" s="91"/>
      <c r="Q32" s="91"/>
      <c r="R32" s="91"/>
      <c r="S32" s="91"/>
      <c r="T32" s="126"/>
      <c r="U32" s="174" t="str">
        <f t="shared" ca="1" si="4"/>
        <v>3.2</v>
      </c>
      <c r="V32" s="174">
        <f t="shared" ca="1" si="5"/>
        <v>4</v>
      </c>
      <c r="W32" s="174">
        <f t="shared" ca="1" si="6"/>
        <v>1</v>
      </c>
      <c r="X32" s="174">
        <f t="shared" ca="1" si="7"/>
        <v>12</v>
      </c>
      <c r="Y32" s="126"/>
      <c r="Z32" s="126"/>
      <c r="AA32" s="126"/>
      <c r="AB32" s="126"/>
    </row>
    <row r="33" spans="1:28" s="124" customFormat="1" ht="30" customHeight="1" x14ac:dyDescent="0.25">
      <c r="A33" s="89">
        <v>548</v>
      </c>
      <c r="B33" s="90" t="str">
        <f t="shared" ca="1" si="0"/>
        <v>3.2.05c</v>
      </c>
      <c r="C33" s="91">
        <f t="shared" ca="1" si="1"/>
        <v>6</v>
      </c>
      <c r="D33" s="21"/>
      <c r="E33" s="220" t="str">
        <f t="shared" ca="1" si="2"/>
        <v>3.2.05c</v>
      </c>
      <c r="F33" s="98" t="str">
        <f t="shared" ca="1" si="3"/>
        <v>Recommendations regarding enhanced or additional controls required to prevent, detect, remediate or recover from cyber security incidents more effectively?</v>
      </c>
      <c r="G33" s="149" t="str">
        <f ca="1">VLOOKUP(E33,Assessment_3_Reference_1,24,FALSE)</f>
        <v/>
      </c>
      <c r="H33" s="149" t="str">
        <f ca="1">VLOOKUP(E33,Assessment_3_Reference_1,5,FALSE)</f>
        <v/>
      </c>
      <c r="I33" s="221" t="str">
        <f ca="1">IF(VLOOKUP(E33,Assessment_3_Reference_1,6,FALSE)=0,"",VLOOKUP(E33,Assessment_3_Reference_1,6,FALSE))</f>
        <v/>
      </c>
      <c r="J33" s="91"/>
      <c r="K33" s="91"/>
      <c r="L33" s="91"/>
      <c r="M33" s="91"/>
      <c r="N33" s="91"/>
      <c r="O33" s="91"/>
      <c r="P33" s="91"/>
      <c r="Q33" s="91"/>
      <c r="R33" s="91"/>
      <c r="S33" s="91"/>
      <c r="T33" s="126"/>
      <c r="U33" s="174" t="str">
        <f t="shared" ca="1" si="4"/>
        <v>3.2</v>
      </c>
      <c r="V33" s="174">
        <f t="shared" ca="1" si="5"/>
        <v>4</v>
      </c>
      <c r="W33" s="174">
        <f t="shared" ca="1" si="6"/>
        <v>1</v>
      </c>
      <c r="X33" s="174">
        <f t="shared" ca="1" si="7"/>
        <v>12</v>
      </c>
      <c r="Y33" s="126"/>
      <c r="Z33" s="126"/>
      <c r="AA33" s="126"/>
      <c r="AB33" s="126"/>
    </row>
    <row r="34" spans="1:28" s="124" customFormat="1" ht="30" customHeight="1" x14ac:dyDescent="0.25">
      <c r="A34" s="89">
        <v>549</v>
      </c>
      <c r="B34" s="90" t="str">
        <f t="shared" ca="1" si="0"/>
        <v>3.2.06</v>
      </c>
      <c r="C34" s="91">
        <f t="shared" ca="1" si="1"/>
        <v>5</v>
      </c>
      <c r="D34" s="21"/>
      <c r="E34" s="220" t="str">
        <f t="shared" ca="1" si="2"/>
        <v>3.2.06</v>
      </c>
      <c r="F34" s="93" t="str">
        <f t="shared" ca="1" si="3"/>
        <v>Do you voluntarily report cyber security incidents to important stakeholders, such as law enforcement agencies, specialised bodies (eg NIST, ENISA or CREST), regulatory bodies with particular market sectors (eg the FSA or Bank of England in Finance) or collaborative groups?</v>
      </c>
      <c r="G34" s="149" t="str">
        <f ca="1">VLOOKUP(E34,Assessment_3_Reference_1,24,FALSE)</f>
        <v/>
      </c>
      <c r="H34" s="149" t="str">
        <f ca="1">VLOOKUP(E34,Assessment_3_Reference_1,5,FALSE)</f>
        <v/>
      </c>
      <c r="I34" s="221" t="str">
        <f ca="1">IF(VLOOKUP(E34,Assessment_3_Reference_1,6,FALSE)=0,"",VLOOKUP(E34,Assessment_3_Reference_1,6,FALSE))</f>
        <v/>
      </c>
      <c r="J34" s="91"/>
      <c r="K34" s="91"/>
      <c r="L34" s="91"/>
      <c r="M34" s="91"/>
      <c r="N34" s="91"/>
      <c r="O34" s="91"/>
      <c r="P34" s="91"/>
      <c r="Q34" s="91"/>
      <c r="R34" s="91"/>
      <c r="S34" s="91"/>
      <c r="T34" s="126"/>
      <c r="U34" s="174" t="str">
        <f t="shared" ca="1" si="4"/>
        <v>3.2</v>
      </c>
      <c r="V34" s="174">
        <f t="shared" ca="1" si="5"/>
        <v>5</v>
      </c>
      <c r="W34" s="174">
        <f t="shared" ca="1" si="6"/>
        <v>1</v>
      </c>
      <c r="X34" s="174">
        <f t="shared" ca="1" si="7"/>
        <v>15</v>
      </c>
      <c r="Y34" s="126"/>
      <c r="Z34" s="126"/>
      <c r="AA34" s="126"/>
      <c r="AB34" s="126"/>
    </row>
    <row r="35" spans="1:28" s="124" customFormat="1" ht="30" customHeight="1" x14ac:dyDescent="0.25">
      <c r="A35" s="89">
        <v>550</v>
      </c>
      <c r="B35" s="90" t="str">
        <f t="shared" ca="1" si="0"/>
        <v>3.2.07</v>
      </c>
      <c r="C35" s="91">
        <f t="shared" ca="1" si="1"/>
        <v>5</v>
      </c>
      <c r="D35" s="21"/>
      <c r="E35" s="230" t="str">
        <f t="shared" ca="1" si="2"/>
        <v>3.2.07</v>
      </c>
      <c r="F35" s="102" t="str">
        <f t="shared" ca="1" si="3"/>
        <v>Do you provide recommendations to external bodies regarding enhanced or additional controls required to prevent, detect, remediate or recover from cyber security incidents more effectively?</v>
      </c>
      <c r="G35" s="150" t="str">
        <f ca="1">VLOOKUP(E35,Assessment_3_Reference_1,24,FALSE)</f>
        <v/>
      </c>
      <c r="H35" s="150" t="str">
        <f ca="1">VLOOKUP(E35,Assessment_3_Reference_1,5,FALSE)</f>
        <v/>
      </c>
      <c r="I35" s="261" t="str">
        <f ca="1">IF(VLOOKUP(E35,Assessment_3_Reference_1,6,FALSE)=0,"",VLOOKUP(E35,Assessment_3_Reference_1,6,FALSE))</f>
        <v/>
      </c>
      <c r="J35" s="99"/>
      <c r="K35" s="99"/>
      <c r="L35" s="99"/>
      <c r="M35" s="99"/>
      <c r="N35" s="99"/>
      <c r="O35" s="99"/>
      <c r="P35" s="99"/>
      <c r="Q35" s="99"/>
      <c r="R35" s="99"/>
      <c r="S35" s="99"/>
      <c r="T35" s="152"/>
      <c r="U35" s="248" t="str">
        <f t="shared" ca="1" si="4"/>
        <v>3.2</v>
      </c>
      <c r="V35" s="248">
        <f t="shared" ca="1" si="5"/>
        <v>5</v>
      </c>
      <c r="W35" s="248">
        <f t="shared" ca="1" si="6"/>
        <v>1</v>
      </c>
      <c r="X35" s="248">
        <f t="shared" ca="1" si="7"/>
        <v>15</v>
      </c>
      <c r="Y35" s="152"/>
      <c r="Z35" s="152"/>
      <c r="AA35" s="152"/>
      <c r="AB35" s="152"/>
    </row>
    <row r="36" spans="1:28" s="122" customFormat="1" ht="30" customHeight="1" x14ac:dyDescent="0.25">
      <c r="A36" s="94">
        <v>551</v>
      </c>
      <c r="B36" s="95" t="str">
        <f t="shared" ca="1" si="0"/>
        <v>3.3</v>
      </c>
      <c r="C36" s="21">
        <f t="shared" ca="1" si="1"/>
        <v>2</v>
      </c>
      <c r="D36" s="21"/>
      <c r="E36" s="88" t="str">
        <f t="shared" ca="1" si="2"/>
        <v>Step 3</v>
      </c>
      <c r="F36" s="117" t="str">
        <f t="shared" ca="1" si="3"/>
        <v>Post incident review</v>
      </c>
      <c r="G36" s="118" t="str">
        <f ca="1">"Maturity level:  "&amp;O36</f>
        <v>Maturity level:  Level 1</v>
      </c>
      <c r="H36" s="119"/>
      <c r="I36" s="258"/>
      <c r="J36" s="119"/>
      <c r="K36" s="119"/>
      <c r="L36" s="119" t="str">
        <f ca="1">TEXT(B36,"0.0")</f>
        <v>3.3</v>
      </c>
      <c r="M36" s="118">
        <f ca="1">SUMIF(U:U,L36,H:H)/(SUMIF(U:U,L36,X:X))</f>
        <v>0</v>
      </c>
      <c r="N36" s="118" t="str">
        <f ca="1">HLOOKUP(M36*100,level_ref,2,TRUE)</f>
        <v>Level 1</v>
      </c>
      <c r="O36" s="118" t="str">
        <f ca="1">IF(ISERROR(N36),"",N36)</f>
        <v>Level 1</v>
      </c>
      <c r="P36" s="118">
        <f ca="1">HLOOKUP(M36*100,level_ref,3,TRUE)</f>
        <v>1</v>
      </c>
      <c r="Q36" s="118">
        <f ca="1">IF(ISERROR(P36),"",P36)</f>
        <v>1</v>
      </c>
      <c r="R36" s="118"/>
      <c r="S36" s="118"/>
      <c r="T36" s="118"/>
      <c r="U36" s="248" t="e">
        <f t="shared" ca="1" si="4"/>
        <v>#N/A</v>
      </c>
      <c r="V36" s="248" t="e">
        <f t="shared" ca="1" si="5"/>
        <v>#N/A</v>
      </c>
      <c r="W36" s="248">
        <f t="shared" ca="1" si="6"/>
        <v>1</v>
      </c>
      <c r="X36" s="248" t="e">
        <f t="shared" ca="1" si="7"/>
        <v>#N/A</v>
      </c>
      <c r="Y36" s="118"/>
      <c r="Z36" s="118"/>
      <c r="AA36" s="118"/>
      <c r="AB36" s="118"/>
    </row>
    <row r="37" spans="1:28" s="124" customFormat="1" ht="30" customHeight="1" x14ac:dyDescent="0.25">
      <c r="A37" s="89">
        <v>552</v>
      </c>
      <c r="B37" s="90" t="str">
        <f t="shared" ca="1" si="0"/>
        <v>3.3.01</v>
      </c>
      <c r="C37" s="91">
        <f t="shared" ca="1" si="1"/>
        <v>5</v>
      </c>
      <c r="D37" s="21"/>
      <c r="E37" s="221" t="str">
        <f t="shared" ca="1" si="2"/>
        <v>3.3.01</v>
      </c>
      <c r="F37" s="107" t="str">
        <f t="shared" ca="1" si="3"/>
        <v>Do you carry out post incident reviews for particular cyber security incidents?</v>
      </c>
      <c r="G37" s="151" t="str">
        <f ca="1">VLOOKUP(E37,Assessment_3_Reference_1,24,FALSE)</f>
        <v/>
      </c>
      <c r="H37" s="151" t="str">
        <f ca="1">VLOOKUP(E37,Assessment_3_Reference_1,5,FALSE)</f>
        <v/>
      </c>
      <c r="I37" s="221" t="str">
        <f ca="1">IF(VLOOKUP(E37,Assessment_3_Reference_1,6,FALSE)=0,"",VLOOKUP(E37,Assessment_3_Reference_1,6,FALSE))</f>
        <v/>
      </c>
      <c r="J37" s="105"/>
      <c r="K37" s="105"/>
      <c r="L37" s="105"/>
      <c r="M37" s="105"/>
      <c r="N37" s="105"/>
      <c r="O37" s="105"/>
      <c r="P37" s="105"/>
      <c r="Q37" s="105"/>
      <c r="R37" s="105"/>
      <c r="S37" s="105"/>
      <c r="T37" s="153"/>
      <c r="U37" s="174" t="str">
        <f t="shared" ca="1" si="4"/>
        <v>3.3</v>
      </c>
      <c r="V37" s="174">
        <f t="shared" ca="1" si="5"/>
        <v>1</v>
      </c>
      <c r="W37" s="174">
        <f t="shared" ca="1" si="6"/>
        <v>1</v>
      </c>
      <c r="X37" s="174">
        <f t="shared" ca="1" si="7"/>
        <v>3</v>
      </c>
      <c r="Y37" s="153"/>
      <c r="Z37" s="153"/>
      <c r="AA37" s="153"/>
      <c r="AB37" s="153"/>
    </row>
    <row r="38" spans="1:28" s="124" customFormat="1" ht="30" customHeight="1" x14ac:dyDescent="0.25">
      <c r="A38" s="89">
        <v>553</v>
      </c>
      <c r="B38" s="90" t="str">
        <f t="shared" ca="1" si="0"/>
        <v>3.3.02</v>
      </c>
      <c r="C38" s="91">
        <f t="shared" ca="1" si="1"/>
        <v>5</v>
      </c>
      <c r="D38" s="21"/>
      <c r="E38" s="220" t="str">
        <f t="shared" ca="1" si="2"/>
        <v>3.3.02</v>
      </c>
      <c r="F38" s="93" t="str">
        <f t="shared" ca="1" si="3"/>
        <v>Is your post incident review process formalised (eg documented and approved)?</v>
      </c>
      <c r="G38" s="149" t="str">
        <f ca="1">VLOOKUP(E38,Assessment_3_Reference_1,24,FALSE)</f>
        <v/>
      </c>
      <c r="H38" s="149" t="str">
        <f ca="1">VLOOKUP(E38,Assessment_3_Reference_1,5,FALSE)</f>
        <v/>
      </c>
      <c r="I38" s="221" t="str">
        <f ca="1">IF(VLOOKUP(E38,Assessment_3_Reference_1,6,FALSE)=0,"",VLOOKUP(E38,Assessment_3_Reference_1,6,FALSE))</f>
        <v/>
      </c>
      <c r="J38" s="91"/>
      <c r="K38" s="91"/>
      <c r="L38" s="91"/>
      <c r="M38" s="91"/>
      <c r="N38" s="91"/>
      <c r="O38" s="91"/>
      <c r="P38" s="91"/>
      <c r="Q38" s="91"/>
      <c r="R38" s="91"/>
      <c r="S38" s="91"/>
      <c r="T38" s="126"/>
      <c r="U38" s="174" t="str">
        <f t="shared" ca="1" si="4"/>
        <v>3.3</v>
      </c>
      <c r="V38" s="174">
        <f t="shared" ca="1" si="5"/>
        <v>2</v>
      </c>
      <c r="W38" s="174">
        <f t="shared" ca="1" si="6"/>
        <v>1</v>
      </c>
      <c r="X38" s="174">
        <f t="shared" ca="1" si="7"/>
        <v>6</v>
      </c>
      <c r="Y38" s="126"/>
      <c r="Z38" s="126"/>
      <c r="AA38" s="126"/>
      <c r="AB38" s="126"/>
    </row>
    <row r="39" spans="1:28" s="124" customFormat="1" ht="30" customHeight="1" x14ac:dyDescent="0.25">
      <c r="A39" s="89">
        <v>554</v>
      </c>
      <c r="B39" s="90" t="str">
        <f t="shared" ca="1" si="0"/>
        <v>3.3.03</v>
      </c>
      <c r="C39" s="91">
        <f t="shared" ca="1" si="1"/>
        <v>4</v>
      </c>
      <c r="D39" s="21"/>
      <c r="E39" s="220" t="str">
        <f t="shared" ca="1" si="2"/>
        <v>3.3.03</v>
      </c>
      <c r="F39" s="93" t="str">
        <f t="shared" ca="1" si="3"/>
        <v>Do your post incident reviews include analysing the incident management process to determine:</v>
      </c>
      <c r="G39" s="149"/>
      <c r="H39" s="149"/>
      <c r="I39" s="221"/>
      <c r="J39" s="91"/>
      <c r="K39" s="91"/>
      <c r="L39" s="91"/>
      <c r="M39" s="91"/>
      <c r="N39" s="91"/>
      <c r="O39" s="91"/>
      <c r="P39" s="91"/>
      <c r="Q39" s="91"/>
      <c r="R39" s="91"/>
      <c r="S39" s="91"/>
      <c r="T39" s="126"/>
      <c r="U39" s="174" t="str">
        <f t="shared" ca="1" si="4"/>
        <v/>
      </c>
      <c r="V39" s="174" t="str">
        <f t="shared" ca="1" si="5"/>
        <v>N/A</v>
      </c>
      <c r="W39" s="174">
        <f t="shared" ca="1" si="6"/>
        <v>1</v>
      </c>
      <c r="X39" s="174" t="e">
        <f t="shared" ca="1" si="7"/>
        <v>#VALUE!</v>
      </c>
      <c r="Y39" s="126"/>
      <c r="Z39" s="126"/>
      <c r="AA39" s="126"/>
      <c r="AB39" s="126"/>
    </row>
    <row r="40" spans="1:28" s="124" customFormat="1" ht="30" customHeight="1" x14ac:dyDescent="0.25">
      <c r="A40" s="89">
        <v>555</v>
      </c>
      <c r="B40" s="90" t="str">
        <f t="shared" ref="B40:B71" ca="1" si="14">VLOOKUP(A40,Contents_Text,2,FALSE)</f>
        <v>3.3.03a</v>
      </c>
      <c r="C40" s="91">
        <f t="shared" ref="C40:C71" ca="1" si="15">VLOOKUP(A40,Contents_Text,15,FALSE)</f>
        <v>6</v>
      </c>
      <c r="D40" s="21"/>
      <c r="E40" s="220" t="str">
        <f t="shared" ref="E40:E71" ca="1" si="16">IF(C40=1,"Phase "&amp;B40,IF(C40=2,"Step "&amp;VLOOKUP(A40,Contents_Text,4,FALSE),B40))</f>
        <v>3.3.03a</v>
      </c>
      <c r="F40" s="98" t="str">
        <f t="shared" ref="F40:F71" ca="1" si="17">VLOOKUP(A40,Contents_Text,7,FALSE)</f>
        <v>How quickly actions were taken to identify, respond to and recover from the incident?</v>
      </c>
      <c r="G40" s="149" t="str">
        <f t="shared" ref="G40:G48" ca="1" si="18">VLOOKUP(E40,Assessment_3_Reference_1,24,FALSE)</f>
        <v/>
      </c>
      <c r="H40" s="149" t="str">
        <f t="shared" ref="H40:H48" ca="1" si="19">VLOOKUP(E40,Assessment_3_Reference_1,5,FALSE)</f>
        <v/>
      </c>
      <c r="I40" s="221" t="str">
        <f t="shared" ref="I40:I48" ca="1" si="20">IF(VLOOKUP(E40,Assessment_3_Reference_1,6,FALSE)=0,"",VLOOKUP(E40,Assessment_3_Reference_1,6,FALSE))</f>
        <v/>
      </c>
      <c r="J40" s="91"/>
      <c r="K40" s="91"/>
      <c r="L40" s="91"/>
      <c r="M40" s="91"/>
      <c r="N40" s="91"/>
      <c r="O40" s="91"/>
      <c r="P40" s="91"/>
      <c r="Q40" s="91"/>
      <c r="R40" s="91"/>
      <c r="S40" s="91"/>
      <c r="T40" s="126"/>
      <c r="U40" s="174" t="str">
        <f t="shared" ref="U40:U71" ca="1" si="21">IF(AND(C40&gt;4,VLOOKUP(B40,Assessment_3_Reference_1,23,FALSE)&lt;&gt;7),LEFT(B40,3),"")</f>
        <v>3.3</v>
      </c>
      <c r="V40" s="174">
        <f t="shared" ref="V40:V71" ca="1" si="22">VLOOKUP(B40,Weightings_Ref,5,FALSE)</f>
        <v>3</v>
      </c>
      <c r="W40" s="174">
        <f t="shared" ref="W40:W71" ca="1" si="23">IF(VLOOKUP(B40,Assessment_3_Reference_2,26,FALSE)=7,0,1)</f>
        <v>1</v>
      </c>
      <c r="X40" s="174">
        <f t="shared" ref="X40:X71" ca="1" si="24">W40*V40*3</f>
        <v>9</v>
      </c>
      <c r="Y40" s="126"/>
      <c r="Z40" s="126"/>
      <c r="AA40" s="126"/>
      <c r="AB40" s="126"/>
    </row>
    <row r="41" spans="1:28" s="124" customFormat="1" ht="30" customHeight="1" x14ac:dyDescent="0.25">
      <c r="A41" s="89">
        <v>556</v>
      </c>
      <c r="B41" s="90" t="str">
        <f t="shared" ca="1" si="14"/>
        <v>3.3.03b</v>
      </c>
      <c r="C41" s="91">
        <f t="shared" ca="1" si="15"/>
        <v>6</v>
      </c>
      <c r="D41" s="21"/>
      <c r="E41" s="220" t="str">
        <f t="shared" ca="1" si="16"/>
        <v>3.3.03b</v>
      </c>
      <c r="F41" s="98" t="str">
        <f t="shared" ca="1" si="17"/>
        <v>How long attackers were in systems before detection?</v>
      </c>
      <c r="G41" s="149" t="str">
        <f t="shared" ca="1" si="18"/>
        <v/>
      </c>
      <c r="H41" s="149" t="str">
        <f t="shared" ca="1" si="19"/>
        <v/>
      </c>
      <c r="I41" s="221" t="str">
        <f t="shared" ca="1" si="20"/>
        <v/>
      </c>
      <c r="J41" s="91"/>
      <c r="K41" s="91"/>
      <c r="L41" s="91"/>
      <c r="M41" s="91"/>
      <c r="N41" s="91"/>
      <c r="O41" s="91"/>
      <c r="P41" s="91"/>
      <c r="Q41" s="91"/>
      <c r="R41" s="91"/>
      <c r="S41" s="91"/>
      <c r="T41" s="126"/>
      <c r="U41" s="174" t="str">
        <f t="shared" ca="1" si="21"/>
        <v>3.3</v>
      </c>
      <c r="V41" s="174">
        <f t="shared" ca="1" si="22"/>
        <v>5</v>
      </c>
      <c r="W41" s="174">
        <f t="shared" ca="1" si="23"/>
        <v>1</v>
      </c>
      <c r="X41" s="174">
        <f t="shared" ca="1" si="24"/>
        <v>15</v>
      </c>
      <c r="Y41" s="126"/>
      <c r="Z41" s="126"/>
      <c r="AA41" s="126"/>
      <c r="AB41" s="126"/>
    </row>
    <row r="42" spans="1:28" s="124" customFormat="1" ht="30" customHeight="1" x14ac:dyDescent="0.25">
      <c r="A42" s="89">
        <v>557</v>
      </c>
      <c r="B42" s="90" t="str">
        <f t="shared" ca="1" si="14"/>
        <v>3.3.03c</v>
      </c>
      <c r="C42" s="91">
        <f t="shared" ca="1" si="15"/>
        <v>6</v>
      </c>
      <c r="D42" s="21"/>
      <c r="E42" s="220" t="str">
        <f t="shared" ca="1" si="16"/>
        <v>3.3.03c</v>
      </c>
      <c r="F42" s="98" t="str">
        <f t="shared" ca="1" si="17"/>
        <v>What actions attackers took and planned to take</v>
      </c>
      <c r="G42" s="149" t="str">
        <f t="shared" ca="1" si="18"/>
        <v/>
      </c>
      <c r="H42" s="149" t="str">
        <f t="shared" ca="1" si="19"/>
        <v/>
      </c>
      <c r="I42" s="221" t="str">
        <f t="shared" ca="1" si="20"/>
        <v/>
      </c>
      <c r="J42" s="91"/>
      <c r="K42" s="91"/>
      <c r="L42" s="91"/>
      <c r="M42" s="91"/>
      <c r="N42" s="91"/>
      <c r="O42" s="91"/>
      <c r="P42" s="91"/>
      <c r="Q42" s="91"/>
      <c r="R42" s="91"/>
      <c r="S42" s="91"/>
      <c r="T42" s="126"/>
      <c r="U42" s="174" t="str">
        <f t="shared" ca="1" si="21"/>
        <v>3.3</v>
      </c>
      <c r="V42" s="174">
        <f t="shared" ca="1" si="22"/>
        <v>5</v>
      </c>
      <c r="W42" s="174">
        <f t="shared" ca="1" si="23"/>
        <v>1</v>
      </c>
      <c r="X42" s="174">
        <f t="shared" ca="1" si="24"/>
        <v>15</v>
      </c>
      <c r="Y42" s="126"/>
      <c r="Z42" s="126"/>
      <c r="AA42" s="126"/>
      <c r="AB42" s="126"/>
    </row>
    <row r="43" spans="1:28" s="124" customFormat="1" ht="30" customHeight="1" x14ac:dyDescent="0.25">
      <c r="A43" s="89">
        <v>558</v>
      </c>
      <c r="B43" s="90" t="str">
        <f t="shared" ca="1" si="14"/>
        <v>3.3.03d</v>
      </c>
      <c r="C43" s="91">
        <f t="shared" ca="1" si="15"/>
        <v>6</v>
      </c>
      <c r="D43" s="21"/>
      <c r="E43" s="220" t="str">
        <f t="shared" ca="1" si="16"/>
        <v>3.3.03d</v>
      </c>
      <c r="F43" s="98" t="str">
        <f t="shared" ca="1" si="17"/>
        <v>The level of protection maintained over critical systems and confidential information during the incident?</v>
      </c>
      <c r="G43" s="149" t="str">
        <f t="shared" ca="1" si="18"/>
        <v/>
      </c>
      <c r="H43" s="149" t="str">
        <f t="shared" ca="1" si="19"/>
        <v/>
      </c>
      <c r="I43" s="221" t="str">
        <f t="shared" ca="1" si="20"/>
        <v/>
      </c>
      <c r="J43" s="91"/>
      <c r="K43" s="91"/>
      <c r="L43" s="91"/>
      <c r="M43" s="91"/>
      <c r="N43" s="91"/>
      <c r="O43" s="91"/>
      <c r="P43" s="91"/>
      <c r="Q43" s="91"/>
      <c r="R43" s="91"/>
      <c r="S43" s="91"/>
      <c r="T43" s="126"/>
      <c r="U43" s="174" t="str">
        <f t="shared" ca="1" si="21"/>
        <v>3.3</v>
      </c>
      <c r="V43" s="174">
        <f t="shared" ca="1" si="22"/>
        <v>4</v>
      </c>
      <c r="W43" s="174">
        <f t="shared" ca="1" si="23"/>
        <v>1</v>
      </c>
      <c r="X43" s="174">
        <f t="shared" ca="1" si="24"/>
        <v>12</v>
      </c>
      <c r="Y43" s="126"/>
      <c r="Z43" s="126"/>
      <c r="AA43" s="126"/>
      <c r="AB43" s="126"/>
    </row>
    <row r="44" spans="1:28" s="124" customFormat="1" ht="30" customHeight="1" x14ac:dyDescent="0.25">
      <c r="A44" s="89">
        <v>559</v>
      </c>
      <c r="B44" s="90" t="str">
        <f t="shared" ca="1" si="14"/>
        <v>3.3.03e</v>
      </c>
      <c r="C44" s="91">
        <f t="shared" ca="1" si="15"/>
        <v>6</v>
      </c>
      <c r="D44" s="21"/>
      <c r="E44" s="220" t="str">
        <f t="shared" ca="1" si="16"/>
        <v>3.3.03e</v>
      </c>
      <c r="F44" s="98" t="str">
        <f t="shared" ca="1" si="17"/>
        <v>How well staff and management performed in dealing with the incident?</v>
      </c>
      <c r="G44" s="149" t="str">
        <f t="shared" ca="1" si="18"/>
        <v/>
      </c>
      <c r="H44" s="149" t="str">
        <f t="shared" ca="1" si="19"/>
        <v/>
      </c>
      <c r="I44" s="221" t="str">
        <f t="shared" ca="1" si="20"/>
        <v/>
      </c>
      <c r="J44" s="91"/>
      <c r="K44" s="91"/>
      <c r="L44" s="91"/>
      <c r="M44" s="91"/>
      <c r="N44" s="91"/>
      <c r="O44" s="91"/>
      <c r="P44" s="91"/>
      <c r="Q44" s="91"/>
      <c r="R44" s="91"/>
      <c r="S44" s="91"/>
      <c r="T44" s="126"/>
      <c r="U44" s="174" t="str">
        <f t="shared" ca="1" si="21"/>
        <v>3.3</v>
      </c>
      <c r="V44" s="174">
        <f t="shared" ca="1" si="22"/>
        <v>3</v>
      </c>
      <c r="W44" s="174">
        <f t="shared" ca="1" si="23"/>
        <v>1</v>
      </c>
      <c r="X44" s="174">
        <f t="shared" ca="1" si="24"/>
        <v>9</v>
      </c>
      <c r="Y44" s="126"/>
      <c r="Z44" s="126"/>
      <c r="AA44" s="126"/>
      <c r="AB44" s="126"/>
    </row>
    <row r="45" spans="1:28" s="124" customFormat="1" ht="30" customHeight="1" x14ac:dyDescent="0.25">
      <c r="A45" s="89">
        <v>560</v>
      </c>
      <c r="B45" s="90" t="str">
        <f t="shared" ca="1" si="14"/>
        <v>3.3.03f</v>
      </c>
      <c r="C45" s="91">
        <f t="shared" ca="1" si="15"/>
        <v>6</v>
      </c>
      <c r="D45" s="21"/>
      <c r="E45" s="220" t="str">
        <f t="shared" ca="1" si="16"/>
        <v>3.3.03f</v>
      </c>
      <c r="F45" s="98" t="str">
        <f t="shared" ca="1" si="17"/>
        <v>If all key discussions and decisions conducted during the eradication event were well documented?</v>
      </c>
      <c r="G45" s="149" t="str">
        <f t="shared" ca="1" si="18"/>
        <v/>
      </c>
      <c r="H45" s="149" t="str">
        <f t="shared" ca="1" si="19"/>
        <v/>
      </c>
      <c r="I45" s="221" t="str">
        <f t="shared" ca="1" si="20"/>
        <v/>
      </c>
      <c r="J45" s="91"/>
      <c r="K45" s="91"/>
      <c r="L45" s="91"/>
      <c r="M45" s="91"/>
      <c r="N45" s="91"/>
      <c r="O45" s="91"/>
      <c r="P45" s="91"/>
      <c r="Q45" s="91"/>
      <c r="R45" s="91"/>
      <c r="S45" s="91"/>
      <c r="T45" s="126"/>
      <c r="U45" s="174" t="str">
        <f t="shared" ca="1" si="21"/>
        <v>3.3</v>
      </c>
      <c r="V45" s="174">
        <f t="shared" ca="1" si="22"/>
        <v>3</v>
      </c>
      <c r="W45" s="174">
        <f t="shared" ca="1" si="23"/>
        <v>1</v>
      </c>
      <c r="X45" s="174">
        <f t="shared" ca="1" si="24"/>
        <v>9</v>
      </c>
      <c r="Y45" s="126"/>
      <c r="Z45" s="126"/>
      <c r="AA45" s="126"/>
      <c r="AB45" s="126"/>
    </row>
    <row r="46" spans="1:28" s="124" customFormat="1" ht="30" customHeight="1" x14ac:dyDescent="0.25">
      <c r="A46" s="89">
        <v>561</v>
      </c>
      <c r="B46" s="90" t="str">
        <f t="shared" ca="1" si="14"/>
        <v>3.3.03g</v>
      </c>
      <c r="C46" s="91">
        <f t="shared" ca="1" si="15"/>
        <v>6</v>
      </c>
      <c r="D46" s="21"/>
      <c r="E46" s="220" t="str">
        <f t="shared" ca="1" si="16"/>
        <v>3.3.03g</v>
      </c>
      <c r="F46" s="98" t="str">
        <f t="shared" ca="1" si="17"/>
        <v>The effectiveness of procedures?</v>
      </c>
      <c r="G46" s="149" t="str">
        <f t="shared" ca="1" si="18"/>
        <v/>
      </c>
      <c r="H46" s="149" t="str">
        <f t="shared" ca="1" si="19"/>
        <v/>
      </c>
      <c r="I46" s="221" t="str">
        <f t="shared" ca="1" si="20"/>
        <v/>
      </c>
      <c r="J46" s="91"/>
      <c r="K46" s="91"/>
      <c r="L46" s="91"/>
      <c r="M46" s="91"/>
      <c r="N46" s="91"/>
      <c r="O46" s="91"/>
      <c r="P46" s="91"/>
      <c r="Q46" s="91"/>
      <c r="R46" s="91"/>
      <c r="S46" s="91"/>
      <c r="T46" s="126"/>
      <c r="U46" s="174" t="str">
        <f t="shared" ca="1" si="21"/>
        <v>3.3</v>
      </c>
      <c r="V46" s="174">
        <f t="shared" ca="1" si="22"/>
        <v>3</v>
      </c>
      <c r="W46" s="174">
        <f t="shared" ca="1" si="23"/>
        <v>1</v>
      </c>
      <c r="X46" s="174">
        <f t="shared" ca="1" si="24"/>
        <v>9</v>
      </c>
      <c r="Y46" s="126"/>
      <c r="Z46" s="126"/>
      <c r="AA46" s="126"/>
      <c r="AB46" s="126"/>
    </row>
    <row r="47" spans="1:28" s="124" customFormat="1" ht="30" customHeight="1" x14ac:dyDescent="0.25">
      <c r="A47" s="89">
        <v>562</v>
      </c>
      <c r="B47" s="90" t="str">
        <f t="shared" ca="1" si="14"/>
        <v>3.3.03h</v>
      </c>
      <c r="C47" s="91">
        <f t="shared" ca="1" si="15"/>
        <v>6</v>
      </c>
      <c r="D47" s="21"/>
      <c r="E47" s="220" t="str">
        <f t="shared" ca="1" si="16"/>
        <v>3.3.03h</v>
      </c>
      <c r="F47" s="98" t="str">
        <f t="shared" ca="1" si="17"/>
        <v>If any steps or actions taken might have inhibited the recovery?</v>
      </c>
      <c r="G47" s="149" t="str">
        <f t="shared" ca="1" si="18"/>
        <v/>
      </c>
      <c r="H47" s="149" t="str">
        <f t="shared" ca="1" si="19"/>
        <v/>
      </c>
      <c r="I47" s="221" t="str">
        <f t="shared" ca="1" si="20"/>
        <v/>
      </c>
      <c r="J47" s="91"/>
      <c r="K47" s="91"/>
      <c r="L47" s="91"/>
      <c r="M47" s="91"/>
      <c r="N47" s="91"/>
      <c r="O47" s="91"/>
      <c r="P47" s="91"/>
      <c r="Q47" s="91"/>
      <c r="R47" s="91"/>
      <c r="S47" s="91"/>
      <c r="T47" s="126"/>
      <c r="U47" s="174" t="str">
        <f t="shared" ca="1" si="21"/>
        <v>3.3</v>
      </c>
      <c r="V47" s="174">
        <f t="shared" ca="1" si="22"/>
        <v>3</v>
      </c>
      <c r="W47" s="174">
        <f t="shared" ca="1" si="23"/>
        <v>1</v>
      </c>
      <c r="X47" s="174">
        <f t="shared" ca="1" si="24"/>
        <v>9</v>
      </c>
      <c r="Y47" s="126"/>
      <c r="Z47" s="126"/>
      <c r="AA47" s="126"/>
      <c r="AB47" s="126"/>
    </row>
    <row r="48" spans="1:28" s="124" customFormat="1" ht="30" customHeight="1" x14ac:dyDescent="0.25">
      <c r="A48" s="89">
        <v>563</v>
      </c>
      <c r="B48" s="90" t="str">
        <f t="shared" ca="1" si="14"/>
        <v>3.3.03i</v>
      </c>
      <c r="C48" s="91">
        <f t="shared" ca="1" si="15"/>
        <v>6</v>
      </c>
      <c r="D48" s="21"/>
      <c r="E48" s="220" t="str">
        <f t="shared" ca="1" si="16"/>
        <v>3.3.03i</v>
      </c>
      <c r="F48" s="98" t="str">
        <f t="shared" ca="1" si="17"/>
        <v>If any unforeseen events could have been prevented?</v>
      </c>
      <c r="G48" s="149" t="str">
        <f t="shared" ca="1" si="18"/>
        <v/>
      </c>
      <c r="H48" s="149" t="str">
        <f t="shared" ca="1" si="19"/>
        <v/>
      </c>
      <c r="I48" s="221" t="str">
        <f t="shared" ca="1" si="20"/>
        <v/>
      </c>
      <c r="J48" s="91"/>
      <c r="K48" s="91"/>
      <c r="L48" s="91"/>
      <c r="M48" s="91"/>
      <c r="N48" s="91"/>
      <c r="O48" s="91"/>
      <c r="P48" s="91"/>
      <c r="Q48" s="91"/>
      <c r="R48" s="91"/>
      <c r="S48" s="91"/>
      <c r="T48" s="126"/>
      <c r="U48" s="174" t="str">
        <f t="shared" ca="1" si="21"/>
        <v>3.3</v>
      </c>
      <c r="V48" s="174">
        <f t="shared" ca="1" si="22"/>
        <v>3</v>
      </c>
      <c r="W48" s="174">
        <f t="shared" ca="1" si="23"/>
        <v>1</v>
      </c>
      <c r="X48" s="174">
        <f t="shared" ca="1" si="24"/>
        <v>9</v>
      </c>
      <c r="Y48" s="126"/>
      <c r="Z48" s="126"/>
      <c r="AA48" s="126"/>
      <c r="AB48" s="126"/>
    </row>
    <row r="49" spans="1:28" s="124" customFormat="1" ht="30" customHeight="1" x14ac:dyDescent="0.25">
      <c r="A49" s="89">
        <v>564</v>
      </c>
      <c r="B49" s="90" t="str">
        <f t="shared" ca="1" si="14"/>
        <v>3.3.04</v>
      </c>
      <c r="C49" s="91">
        <f t="shared" ca="1" si="15"/>
        <v>4</v>
      </c>
      <c r="D49" s="21"/>
      <c r="E49" s="220" t="str">
        <f t="shared" ca="1" si="16"/>
        <v>3.3.04</v>
      </c>
      <c r="F49" s="93" t="str">
        <f t="shared" ca="1" si="17"/>
        <v>Do your post incident reviews include informing possible future actions by evaluating:</v>
      </c>
      <c r="G49" s="149"/>
      <c r="H49" s="149"/>
      <c r="I49" s="221"/>
      <c r="J49" s="91"/>
      <c r="K49" s="91"/>
      <c r="L49" s="91"/>
      <c r="M49" s="91"/>
      <c r="N49" s="91"/>
      <c r="O49" s="91"/>
      <c r="P49" s="91"/>
      <c r="Q49" s="91"/>
      <c r="R49" s="91"/>
      <c r="S49" s="91"/>
      <c r="T49" s="126"/>
      <c r="U49" s="174" t="str">
        <f t="shared" ca="1" si="21"/>
        <v/>
      </c>
      <c r="V49" s="174" t="str">
        <f t="shared" ca="1" si="22"/>
        <v>N/A</v>
      </c>
      <c r="W49" s="174">
        <f t="shared" ca="1" si="23"/>
        <v>1</v>
      </c>
      <c r="X49" s="174" t="e">
        <f t="shared" ca="1" si="24"/>
        <v>#VALUE!</v>
      </c>
      <c r="Y49" s="126"/>
      <c r="Z49" s="126"/>
      <c r="AA49" s="126"/>
      <c r="AB49" s="126"/>
    </row>
    <row r="50" spans="1:28" s="124" customFormat="1" ht="30" customHeight="1" x14ac:dyDescent="0.25">
      <c r="A50" s="89">
        <v>565</v>
      </c>
      <c r="B50" s="90" t="str">
        <f t="shared" ca="1" si="14"/>
        <v>3.3.04a</v>
      </c>
      <c r="C50" s="91">
        <f t="shared" ca="1" si="15"/>
        <v>6</v>
      </c>
      <c r="D50" s="21"/>
      <c r="E50" s="220" t="str">
        <f t="shared" ca="1" si="16"/>
        <v>3.3.04a</v>
      </c>
      <c r="F50" s="98" t="str">
        <f t="shared" ca="1" si="17"/>
        <v>What the staff and management can do differently the next time a similar cyber security incident occurs?</v>
      </c>
      <c r="G50" s="149" t="str">
        <f t="shared" ref="G50:G57" ca="1" si="25">VLOOKUP(E50,Assessment_3_Reference_1,24,FALSE)</f>
        <v/>
      </c>
      <c r="H50" s="149" t="str">
        <f t="shared" ref="H50:H57" ca="1" si="26">VLOOKUP(E50,Assessment_3_Reference_1,5,FALSE)</f>
        <v/>
      </c>
      <c r="I50" s="221" t="str">
        <f t="shared" ref="I50:I57" ca="1" si="27">IF(VLOOKUP(E50,Assessment_3_Reference_1,6,FALSE)=0,"",VLOOKUP(E50,Assessment_3_Reference_1,6,FALSE))</f>
        <v/>
      </c>
      <c r="J50" s="91"/>
      <c r="K50" s="91"/>
      <c r="L50" s="91"/>
      <c r="M50" s="91"/>
      <c r="N50" s="91"/>
      <c r="O50" s="91"/>
      <c r="P50" s="91"/>
      <c r="Q50" s="91"/>
      <c r="R50" s="91"/>
      <c r="S50" s="91"/>
      <c r="T50" s="126"/>
      <c r="U50" s="174" t="str">
        <f t="shared" ca="1" si="21"/>
        <v>3.3</v>
      </c>
      <c r="V50" s="174">
        <f t="shared" ca="1" si="22"/>
        <v>3</v>
      </c>
      <c r="W50" s="174">
        <f t="shared" ca="1" si="23"/>
        <v>1</v>
      </c>
      <c r="X50" s="174">
        <f t="shared" ca="1" si="24"/>
        <v>9</v>
      </c>
      <c r="Y50" s="126"/>
      <c r="Z50" s="126"/>
      <c r="AA50" s="126"/>
      <c r="AB50" s="126"/>
    </row>
    <row r="51" spans="1:28" s="124" customFormat="1" ht="30" customHeight="1" x14ac:dyDescent="0.25">
      <c r="A51" s="89">
        <v>566</v>
      </c>
      <c r="B51" s="90" t="str">
        <f t="shared" ca="1" si="14"/>
        <v>3.3.04b</v>
      </c>
      <c r="C51" s="91">
        <f t="shared" ca="1" si="15"/>
        <v>6</v>
      </c>
      <c r="D51" s="21"/>
      <c r="E51" s="220" t="str">
        <f t="shared" ca="1" si="16"/>
        <v>3.3.04b</v>
      </c>
      <c r="F51" s="98" t="str">
        <f t="shared" ca="1" si="17"/>
        <v>How information sharing with other organisations can be improved?</v>
      </c>
      <c r="G51" s="149" t="str">
        <f t="shared" ca="1" si="25"/>
        <v/>
      </c>
      <c r="H51" s="149" t="str">
        <f t="shared" ca="1" si="26"/>
        <v/>
      </c>
      <c r="I51" s="221" t="str">
        <f t="shared" ca="1" si="27"/>
        <v/>
      </c>
      <c r="J51" s="91"/>
      <c r="K51" s="91"/>
      <c r="L51" s="91"/>
      <c r="M51" s="91"/>
      <c r="N51" s="91"/>
      <c r="O51" s="91"/>
      <c r="P51" s="91"/>
      <c r="Q51" s="91"/>
      <c r="R51" s="91"/>
      <c r="S51" s="91"/>
      <c r="T51" s="126"/>
      <c r="U51" s="174" t="str">
        <f t="shared" ca="1" si="21"/>
        <v>3.3</v>
      </c>
      <c r="V51" s="174">
        <f t="shared" ca="1" si="22"/>
        <v>3</v>
      </c>
      <c r="W51" s="174">
        <f t="shared" ca="1" si="23"/>
        <v>1</v>
      </c>
      <c r="X51" s="174">
        <f t="shared" ca="1" si="24"/>
        <v>9</v>
      </c>
      <c r="Y51" s="126"/>
      <c r="Z51" s="126"/>
      <c r="AA51" s="126"/>
      <c r="AB51" s="126"/>
    </row>
    <row r="52" spans="1:28" s="124" customFormat="1" ht="30" customHeight="1" x14ac:dyDescent="0.25">
      <c r="A52" s="89">
        <v>567</v>
      </c>
      <c r="B52" s="90" t="str">
        <f t="shared" ca="1" si="14"/>
        <v>3.3.04c</v>
      </c>
      <c r="C52" s="91">
        <f t="shared" ca="1" si="15"/>
        <v>6</v>
      </c>
      <c r="D52" s="21"/>
      <c r="E52" s="220" t="str">
        <f t="shared" ca="1" si="16"/>
        <v>3.3.04c</v>
      </c>
      <c r="F52" s="98" t="str">
        <f t="shared" ca="1" si="17"/>
        <v>What corrective actions can prevent similar incidents in the future?</v>
      </c>
      <c r="G52" s="149" t="str">
        <f t="shared" ca="1" si="25"/>
        <v/>
      </c>
      <c r="H52" s="149" t="str">
        <f t="shared" ca="1" si="26"/>
        <v/>
      </c>
      <c r="I52" s="221" t="str">
        <f t="shared" ca="1" si="27"/>
        <v/>
      </c>
      <c r="J52" s="91"/>
      <c r="K52" s="91"/>
      <c r="L52" s="91"/>
      <c r="M52" s="91"/>
      <c r="N52" s="91"/>
      <c r="O52" s="91"/>
      <c r="P52" s="91"/>
      <c r="Q52" s="91"/>
      <c r="R52" s="91"/>
      <c r="S52" s="91"/>
      <c r="T52" s="126"/>
      <c r="U52" s="174" t="str">
        <f t="shared" ca="1" si="21"/>
        <v>3.3</v>
      </c>
      <c r="V52" s="174">
        <f t="shared" ca="1" si="22"/>
        <v>3</v>
      </c>
      <c r="W52" s="174">
        <f t="shared" ca="1" si="23"/>
        <v>1</v>
      </c>
      <c r="X52" s="174">
        <f t="shared" ca="1" si="24"/>
        <v>9</v>
      </c>
      <c r="Y52" s="126"/>
      <c r="Z52" s="126"/>
      <c r="AA52" s="126"/>
      <c r="AB52" s="126"/>
    </row>
    <row r="53" spans="1:28" s="124" customFormat="1" ht="30" customHeight="1" x14ac:dyDescent="0.25">
      <c r="A53" s="89">
        <v>568</v>
      </c>
      <c r="B53" s="90" t="str">
        <f t="shared" ca="1" si="14"/>
        <v>3.3.04d</v>
      </c>
      <c r="C53" s="91">
        <f t="shared" ca="1" si="15"/>
        <v>6</v>
      </c>
      <c r="D53" s="21"/>
      <c r="E53" s="220" t="str">
        <f t="shared" ca="1" si="16"/>
        <v>3.3.04d</v>
      </c>
      <c r="F53" s="98" t="str">
        <f t="shared" ca="1" si="17"/>
        <v>Any precursors or indicators that should be watched for in the future to detect similar incidents?</v>
      </c>
      <c r="G53" s="149" t="str">
        <f t="shared" ca="1" si="25"/>
        <v/>
      </c>
      <c r="H53" s="149" t="str">
        <f t="shared" ca="1" si="26"/>
        <v/>
      </c>
      <c r="I53" s="221" t="str">
        <f t="shared" ca="1" si="27"/>
        <v/>
      </c>
      <c r="J53" s="91"/>
      <c r="K53" s="91"/>
      <c r="L53" s="91"/>
      <c r="M53" s="91"/>
      <c r="N53" s="91"/>
      <c r="O53" s="91"/>
      <c r="P53" s="91"/>
      <c r="Q53" s="91"/>
      <c r="R53" s="91"/>
      <c r="S53" s="91"/>
      <c r="T53" s="126"/>
      <c r="U53" s="174" t="str">
        <f t="shared" ca="1" si="21"/>
        <v>3.3</v>
      </c>
      <c r="V53" s="174">
        <f t="shared" ca="1" si="22"/>
        <v>4</v>
      </c>
      <c r="W53" s="174">
        <f t="shared" ca="1" si="23"/>
        <v>1</v>
      </c>
      <c r="X53" s="174">
        <f t="shared" ca="1" si="24"/>
        <v>12</v>
      </c>
      <c r="Y53" s="126"/>
      <c r="Z53" s="126"/>
      <c r="AA53" s="126"/>
      <c r="AB53" s="126"/>
    </row>
    <row r="54" spans="1:28" s="124" customFormat="1" ht="30" customHeight="1" x14ac:dyDescent="0.25">
      <c r="A54" s="89">
        <v>569</v>
      </c>
      <c r="B54" s="90" t="str">
        <f t="shared" ca="1" si="14"/>
        <v>3.3.04e</v>
      </c>
      <c r="C54" s="91">
        <f t="shared" ca="1" si="15"/>
        <v>6</v>
      </c>
      <c r="D54" s="21"/>
      <c r="E54" s="220" t="str">
        <f t="shared" ca="1" si="16"/>
        <v>3.3.04e</v>
      </c>
      <c r="F54" s="98" t="str">
        <f t="shared" ca="1" si="17"/>
        <v>How results can be fed back into your risk assessment methodology?</v>
      </c>
      <c r="G54" s="149" t="str">
        <f t="shared" ca="1" si="25"/>
        <v/>
      </c>
      <c r="H54" s="149" t="str">
        <f t="shared" ca="1" si="26"/>
        <v/>
      </c>
      <c r="I54" s="221" t="str">
        <f t="shared" ca="1" si="27"/>
        <v/>
      </c>
      <c r="J54" s="91"/>
      <c r="K54" s="91"/>
      <c r="L54" s="91"/>
      <c r="M54" s="91"/>
      <c r="N54" s="91"/>
      <c r="O54" s="91"/>
      <c r="P54" s="91"/>
      <c r="Q54" s="91"/>
      <c r="R54" s="91"/>
      <c r="S54" s="91"/>
      <c r="T54" s="126"/>
      <c r="U54" s="174" t="str">
        <f t="shared" ca="1" si="21"/>
        <v>3.3</v>
      </c>
      <c r="V54" s="174">
        <f t="shared" ca="1" si="22"/>
        <v>4</v>
      </c>
      <c r="W54" s="174">
        <f t="shared" ca="1" si="23"/>
        <v>1</v>
      </c>
      <c r="X54" s="174">
        <f t="shared" ca="1" si="24"/>
        <v>12</v>
      </c>
      <c r="Y54" s="126"/>
      <c r="Z54" s="126"/>
      <c r="AA54" s="126"/>
      <c r="AB54" s="126"/>
    </row>
    <row r="55" spans="1:28" s="124" customFormat="1" ht="30" customHeight="1" x14ac:dyDescent="0.25">
      <c r="A55" s="89">
        <v>570</v>
      </c>
      <c r="B55" s="90" t="str">
        <f t="shared" ca="1" si="14"/>
        <v>3.3.05</v>
      </c>
      <c r="C55" s="91">
        <f t="shared" ca="1" si="15"/>
        <v>5</v>
      </c>
      <c r="D55" s="21"/>
      <c r="E55" s="220" t="str">
        <f t="shared" ca="1" si="16"/>
        <v>3.3.05</v>
      </c>
      <c r="F55" s="93" t="str">
        <f t="shared" ca="1" si="17"/>
        <v>Is a report produced from your post incident review?</v>
      </c>
      <c r="G55" s="149" t="str">
        <f t="shared" ca="1" si="25"/>
        <v/>
      </c>
      <c r="H55" s="149" t="str">
        <f t="shared" ca="1" si="26"/>
        <v/>
      </c>
      <c r="I55" s="221" t="str">
        <f t="shared" ca="1" si="27"/>
        <v/>
      </c>
      <c r="J55" s="91"/>
      <c r="K55" s="91"/>
      <c r="L55" s="91"/>
      <c r="M55" s="91"/>
      <c r="N55" s="91"/>
      <c r="O55" s="91"/>
      <c r="P55" s="91"/>
      <c r="Q55" s="91"/>
      <c r="R55" s="91"/>
      <c r="S55" s="91"/>
      <c r="T55" s="126"/>
      <c r="U55" s="174" t="str">
        <f t="shared" ca="1" si="21"/>
        <v>3.3</v>
      </c>
      <c r="V55" s="174">
        <f t="shared" ca="1" si="22"/>
        <v>3</v>
      </c>
      <c r="W55" s="174">
        <f t="shared" ca="1" si="23"/>
        <v>1</v>
      </c>
      <c r="X55" s="174">
        <f t="shared" ca="1" si="24"/>
        <v>9</v>
      </c>
      <c r="Y55" s="126"/>
      <c r="Z55" s="126"/>
      <c r="AA55" s="126"/>
      <c r="AB55" s="126"/>
    </row>
    <row r="56" spans="1:28" s="124" customFormat="1" ht="30" customHeight="1" x14ac:dyDescent="0.25">
      <c r="A56" s="89">
        <v>571</v>
      </c>
      <c r="B56" s="90" t="str">
        <f t="shared" ca="1" si="14"/>
        <v>3.3.06</v>
      </c>
      <c r="C56" s="91">
        <f t="shared" ca="1" si="15"/>
        <v>5</v>
      </c>
      <c r="D56" s="21"/>
      <c r="E56" s="220" t="str">
        <f t="shared" ca="1" si="16"/>
        <v>3.3.06</v>
      </c>
      <c r="F56" s="93" t="str">
        <f t="shared" ca="1" si="17"/>
        <v>Are the results of your post implementation review report presented to all relevant stakeholders?</v>
      </c>
      <c r="G56" s="149" t="str">
        <f t="shared" ca="1" si="25"/>
        <v/>
      </c>
      <c r="H56" s="149" t="str">
        <f t="shared" ca="1" si="26"/>
        <v/>
      </c>
      <c r="I56" s="221" t="str">
        <f t="shared" ca="1" si="27"/>
        <v/>
      </c>
      <c r="J56" s="91"/>
      <c r="K56" s="91"/>
      <c r="L56" s="91"/>
      <c r="M56" s="91"/>
      <c r="N56" s="91"/>
      <c r="O56" s="91"/>
      <c r="P56" s="91"/>
      <c r="Q56" s="91"/>
      <c r="R56" s="91"/>
      <c r="S56" s="91"/>
      <c r="T56" s="126"/>
      <c r="U56" s="174" t="str">
        <f t="shared" ca="1" si="21"/>
        <v>3.3</v>
      </c>
      <c r="V56" s="174">
        <f t="shared" ca="1" si="22"/>
        <v>4</v>
      </c>
      <c r="W56" s="174">
        <f t="shared" ca="1" si="23"/>
        <v>1</v>
      </c>
      <c r="X56" s="174">
        <f t="shared" ca="1" si="24"/>
        <v>12</v>
      </c>
      <c r="Y56" s="126"/>
      <c r="Z56" s="126"/>
      <c r="AA56" s="126"/>
      <c r="AB56" s="126"/>
    </row>
    <row r="57" spans="1:28" s="124" customFormat="1" ht="30" customHeight="1" x14ac:dyDescent="0.25">
      <c r="A57" s="89">
        <v>572</v>
      </c>
      <c r="B57" s="90" t="str">
        <f t="shared" ca="1" si="14"/>
        <v>3.3.07</v>
      </c>
      <c r="C57" s="91">
        <f t="shared" ca="1" si="15"/>
        <v>5</v>
      </c>
      <c r="D57" s="21"/>
      <c r="E57" s="230" t="str">
        <f t="shared" ca="1" si="16"/>
        <v>3.3.07</v>
      </c>
      <c r="F57" s="102" t="str">
        <f t="shared" ca="1" si="17"/>
        <v>Is your post incident review process evaluated on a regular basis to identify any improvements that can be made to it)?</v>
      </c>
      <c r="G57" s="150" t="str">
        <f t="shared" ca="1" si="25"/>
        <v/>
      </c>
      <c r="H57" s="150" t="str">
        <f t="shared" ca="1" si="26"/>
        <v/>
      </c>
      <c r="I57" s="261" t="str">
        <f t="shared" ca="1" si="27"/>
        <v/>
      </c>
      <c r="J57" s="99"/>
      <c r="K57" s="99"/>
      <c r="L57" s="99"/>
      <c r="M57" s="99"/>
      <c r="N57" s="99"/>
      <c r="O57" s="99"/>
      <c r="P57" s="99"/>
      <c r="Q57" s="99"/>
      <c r="R57" s="99"/>
      <c r="S57" s="99"/>
      <c r="T57" s="152"/>
      <c r="U57" s="248" t="str">
        <f t="shared" ca="1" si="21"/>
        <v>3.3</v>
      </c>
      <c r="V57" s="248">
        <f t="shared" ca="1" si="22"/>
        <v>4</v>
      </c>
      <c r="W57" s="248">
        <f t="shared" ca="1" si="23"/>
        <v>1</v>
      </c>
      <c r="X57" s="248">
        <f t="shared" ca="1" si="24"/>
        <v>12</v>
      </c>
      <c r="Y57" s="152"/>
      <c r="Z57" s="152"/>
      <c r="AA57" s="152"/>
      <c r="AB57" s="152"/>
    </row>
    <row r="58" spans="1:28" s="122" customFormat="1" ht="30" customHeight="1" x14ac:dyDescent="0.25">
      <c r="A58" s="94">
        <v>573</v>
      </c>
      <c r="B58" s="95" t="str">
        <f t="shared" ca="1" si="14"/>
        <v>3.4</v>
      </c>
      <c r="C58" s="21">
        <f t="shared" ca="1" si="15"/>
        <v>2</v>
      </c>
      <c r="D58" s="21"/>
      <c r="E58" s="88" t="str">
        <f t="shared" ca="1" si="16"/>
        <v>Step 4</v>
      </c>
      <c r="F58" s="117" t="str">
        <f t="shared" ca="1" si="17"/>
        <v>Lessons learned</v>
      </c>
      <c r="G58" s="118" t="str">
        <f ca="1">"Maturity level:  "&amp;O58</f>
        <v>Maturity level:  Level 1</v>
      </c>
      <c r="H58" s="119"/>
      <c r="I58" s="258"/>
      <c r="J58" s="119"/>
      <c r="K58" s="119"/>
      <c r="L58" s="119" t="str">
        <f ca="1">TEXT(B58,"0.0")</f>
        <v>3.4</v>
      </c>
      <c r="M58" s="118">
        <f ca="1">SUMIF(U:U,L58,H:H)/(SUMIF(U:U,L58,X:X))</f>
        <v>0</v>
      </c>
      <c r="N58" s="118" t="str">
        <f ca="1">HLOOKUP(M58*100,level_ref,2,TRUE)</f>
        <v>Level 1</v>
      </c>
      <c r="O58" s="118" t="str">
        <f ca="1">IF(ISERROR(N58),"",N58)</f>
        <v>Level 1</v>
      </c>
      <c r="P58" s="118">
        <f ca="1">HLOOKUP(M58*100,level_ref,3,TRUE)</f>
        <v>1</v>
      </c>
      <c r="Q58" s="118">
        <f ca="1">IF(ISERROR(P58),"",P58)</f>
        <v>1</v>
      </c>
      <c r="R58" s="118"/>
      <c r="S58" s="118"/>
      <c r="T58" s="118"/>
      <c r="U58" s="248" t="e">
        <f t="shared" ca="1" si="21"/>
        <v>#N/A</v>
      </c>
      <c r="V58" s="248" t="e">
        <f t="shared" ca="1" si="22"/>
        <v>#N/A</v>
      </c>
      <c r="W58" s="248">
        <f t="shared" ca="1" si="23"/>
        <v>1</v>
      </c>
      <c r="X58" s="248" t="e">
        <f t="shared" ca="1" si="24"/>
        <v>#N/A</v>
      </c>
      <c r="Y58" s="118"/>
      <c r="Z58" s="118"/>
      <c r="AA58" s="118"/>
      <c r="AB58" s="118"/>
    </row>
    <row r="59" spans="1:28" s="124" customFormat="1" ht="30" customHeight="1" x14ac:dyDescent="0.25">
      <c r="A59" s="89">
        <v>574</v>
      </c>
      <c r="B59" s="90" t="str">
        <f t="shared" ca="1" si="14"/>
        <v>3.4.01</v>
      </c>
      <c r="C59" s="91">
        <f t="shared" ca="1" si="15"/>
        <v>5</v>
      </c>
      <c r="D59" s="21"/>
      <c r="E59" s="221" t="str">
        <f t="shared" ca="1" si="16"/>
        <v>3.4.01</v>
      </c>
      <c r="F59" s="107" t="str">
        <f t="shared" ca="1" si="17"/>
        <v>Do you identify lessons learned from cyber security incidents?</v>
      </c>
      <c r="G59" s="151" t="str">
        <f ca="1">VLOOKUP(E59,Assessment_3_Reference_1,24,FALSE)</f>
        <v/>
      </c>
      <c r="H59" s="151" t="str">
        <f ca="1">VLOOKUP(E59,Assessment_3_Reference_1,5,FALSE)</f>
        <v/>
      </c>
      <c r="I59" s="221" t="str">
        <f ca="1">IF(VLOOKUP(E59,Assessment_3_Reference_1,6,FALSE)=0,"",VLOOKUP(E59,Assessment_3_Reference_1,6,FALSE))</f>
        <v/>
      </c>
      <c r="J59" s="105"/>
      <c r="K59" s="105"/>
      <c r="L59" s="105"/>
      <c r="M59" s="105"/>
      <c r="N59" s="105"/>
      <c r="O59" s="105"/>
      <c r="P59" s="105"/>
      <c r="Q59" s="105"/>
      <c r="R59" s="105"/>
      <c r="S59" s="105"/>
      <c r="T59" s="153"/>
      <c r="U59" s="174" t="str">
        <f t="shared" ca="1" si="21"/>
        <v>3.4</v>
      </c>
      <c r="V59" s="174">
        <f t="shared" ca="1" si="22"/>
        <v>1</v>
      </c>
      <c r="W59" s="174">
        <f t="shared" ca="1" si="23"/>
        <v>1</v>
      </c>
      <c r="X59" s="174">
        <f t="shared" ca="1" si="24"/>
        <v>3</v>
      </c>
      <c r="Y59" s="153"/>
      <c r="Z59" s="153"/>
      <c r="AA59" s="153"/>
      <c r="AB59" s="153"/>
    </row>
    <row r="60" spans="1:28" s="124" customFormat="1" ht="30" customHeight="1" x14ac:dyDescent="0.25">
      <c r="A60" s="89">
        <v>575</v>
      </c>
      <c r="B60" s="90" t="str">
        <f t="shared" ca="1" si="14"/>
        <v>3.4.02</v>
      </c>
      <c r="C60" s="91">
        <f t="shared" ca="1" si="15"/>
        <v>4</v>
      </c>
      <c r="D60" s="21"/>
      <c r="E60" s="220" t="str">
        <f t="shared" ca="1" si="16"/>
        <v>3.4.02</v>
      </c>
      <c r="F60" s="93" t="str">
        <f t="shared" ca="1" si="17"/>
        <v>Are lessons learned:</v>
      </c>
      <c r="G60" s="149"/>
      <c r="H60" s="149"/>
      <c r="I60" s="221"/>
      <c r="J60" s="91"/>
      <c r="K60" s="91"/>
      <c r="L60" s="91"/>
      <c r="M60" s="91"/>
      <c r="N60" s="91"/>
      <c r="O60" s="91"/>
      <c r="P60" s="91"/>
      <c r="Q60" s="91"/>
      <c r="R60" s="91"/>
      <c r="S60" s="91"/>
      <c r="T60" s="126"/>
      <c r="U60" s="174" t="str">
        <f t="shared" ca="1" si="21"/>
        <v/>
      </c>
      <c r="V60" s="174" t="str">
        <f t="shared" ca="1" si="22"/>
        <v>N/A</v>
      </c>
      <c r="W60" s="174">
        <f t="shared" ca="1" si="23"/>
        <v>1</v>
      </c>
      <c r="X60" s="174" t="e">
        <f t="shared" ca="1" si="24"/>
        <v>#VALUE!</v>
      </c>
      <c r="Y60" s="126"/>
      <c r="Z60" s="126"/>
      <c r="AA60" s="126"/>
      <c r="AB60" s="126"/>
    </row>
    <row r="61" spans="1:28" s="124" customFormat="1" ht="30" customHeight="1" x14ac:dyDescent="0.25">
      <c r="A61" s="89">
        <v>576</v>
      </c>
      <c r="B61" s="90" t="str">
        <f t="shared" ca="1" si="14"/>
        <v>3.4.02a</v>
      </c>
      <c r="C61" s="91">
        <f t="shared" ca="1" si="15"/>
        <v>6</v>
      </c>
      <c r="D61" s="21"/>
      <c r="E61" s="220" t="str">
        <f t="shared" ca="1" si="16"/>
        <v>3.4.02a</v>
      </c>
      <c r="F61" s="98" t="str">
        <f t="shared" ca="1" si="17"/>
        <v>Formally documented?</v>
      </c>
      <c r="G61" s="149" t="str">
        <f ca="1">VLOOKUP(E61,Assessment_3_Reference_1,24,FALSE)</f>
        <v/>
      </c>
      <c r="H61" s="149" t="str">
        <f ca="1">VLOOKUP(E61,Assessment_3_Reference_1,5,FALSE)</f>
        <v/>
      </c>
      <c r="I61" s="221" t="str">
        <f ca="1">IF(VLOOKUP(E61,Assessment_3_Reference_1,6,FALSE)=0,"",VLOOKUP(E61,Assessment_3_Reference_1,6,FALSE))</f>
        <v/>
      </c>
      <c r="J61" s="91"/>
      <c r="K61" s="91"/>
      <c r="L61" s="91"/>
      <c r="M61" s="91"/>
      <c r="N61" s="91"/>
      <c r="O61" s="91"/>
      <c r="P61" s="91"/>
      <c r="Q61" s="91"/>
      <c r="R61" s="91"/>
      <c r="S61" s="91"/>
      <c r="T61" s="126"/>
      <c r="U61" s="174" t="str">
        <f t="shared" ca="1" si="21"/>
        <v>3.4</v>
      </c>
      <c r="V61" s="174">
        <f t="shared" ca="1" si="22"/>
        <v>2</v>
      </c>
      <c r="W61" s="174">
        <f t="shared" ca="1" si="23"/>
        <v>1</v>
      </c>
      <c r="X61" s="174">
        <f t="shared" ca="1" si="24"/>
        <v>6</v>
      </c>
      <c r="Y61" s="126"/>
      <c r="Z61" s="126"/>
      <c r="AA61" s="126"/>
      <c r="AB61" s="126"/>
    </row>
    <row r="62" spans="1:28" s="124" customFormat="1" ht="30" customHeight="1" x14ac:dyDescent="0.25">
      <c r="A62" s="89">
        <v>577</v>
      </c>
      <c r="B62" s="90" t="str">
        <f t="shared" ca="1" si="14"/>
        <v>3.4.02b</v>
      </c>
      <c r="C62" s="91">
        <f t="shared" ca="1" si="15"/>
        <v>6</v>
      </c>
      <c r="D62" s="21"/>
      <c r="E62" s="220" t="str">
        <f t="shared" ca="1" si="16"/>
        <v>3.4.02b</v>
      </c>
      <c r="F62" s="98" t="str">
        <f t="shared" ca="1" si="17"/>
        <v>Communicated to relevant stakeholders?</v>
      </c>
      <c r="G62" s="149" t="str">
        <f ca="1">VLOOKUP(E62,Assessment_3_Reference_1,24,FALSE)</f>
        <v/>
      </c>
      <c r="H62" s="149" t="str">
        <f ca="1">VLOOKUP(E62,Assessment_3_Reference_1,5,FALSE)</f>
        <v/>
      </c>
      <c r="I62" s="93" t="str">
        <f ca="1">IF(VLOOKUP(E62,Assessment_3_Reference_1,6,FALSE)=0,"",VLOOKUP(E62,Assessment_3_Reference_1,6,FALSE))</f>
        <v/>
      </c>
      <c r="J62" s="91"/>
      <c r="K62" s="91"/>
      <c r="L62" s="91"/>
      <c r="M62" s="91"/>
      <c r="N62" s="91"/>
      <c r="O62" s="91"/>
      <c r="P62" s="91"/>
      <c r="Q62" s="91"/>
      <c r="R62" s="91"/>
      <c r="S62" s="91"/>
      <c r="T62" s="126"/>
      <c r="U62" s="174" t="str">
        <f t="shared" ca="1" si="21"/>
        <v>3.4</v>
      </c>
      <c r="V62" s="174">
        <f t="shared" ca="1" si="22"/>
        <v>2</v>
      </c>
      <c r="W62" s="174">
        <f t="shared" ca="1" si="23"/>
        <v>1</v>
      </c>
      <c r="X62" s="174">
        <f t="shared" ca="1" si="24"/>
        <v>6</v>
      </c>
      <c r="Y62" s="126"/>
      <c r="Z62" s="126"/>
      <c r="AA62" s="126"/>
      <c r="AB62" s="126"/>
    </row>
    <row r="63" spans="1:28" s="124" customFormat="1" ht="30" customHeight="1" x14ac:dyDescent="0.25">
      <c r="A63" s="89">
        <v>578</v>
      </c>
      <c r="B63" s="90" t="str">
        <f t="shared" ca="1" si="14"/>
        <v>3.4.02c</v>
      </c>
      <c r="C63" s="91">
        <f t="shared" ca="1" si="15"/>
        <v>6</v>
      </c>
      <c r="D63" s="21"/>
      <c r="E63" s="220" t="str">
        <f t="shared" ca="1" si="16"/>
        <v>3.4.02c</v>
      </c>
      <c r="F63" s="98" t="str">
        <f t="shared" ca="1" si="17"/>
        <v>Built upon in the form of tangible actions?</v>
      </c>
      <c r="G63" s="149" t="str">
        <f ca="1">VLOOKUP(E63,Assessment_3_Reference_1,24,FALSE)</f>
        <v/>
      </c>
      <c r="H63" s="149" t="str">
        <f ca="1">VLOOKUP(E63,Assessment_3_Reference_1,5,FALSE)</f>
        <v/>
      </c>
      <c r="I63" s="93" t="str">
        <f ca="1">IF(VLOOKUP(E63,Assessment_3_Reference_1,6,FALSE)=0,"",VLOOKUP(E63,Assessment_3_Reference_1,6,FALSE))</f>
        <v/>
      </c>
      <c r="J63" s="91"/>
      <c r="K63" s="91"/>
      <c r="L63" s="91"/>
      <c r="M63" s="91"/>
      <c r="N63" s="91"/>
      <c r="O63" s="91"/>
      <c r="P63" s="91"/>
      <c r="Q63" s="91"/>
      <c r="R63" s="91"/>
      <c r="S63" s="91"/>
      <c r="T63" s="126"/>
      <c r="U63" s="174" t="str">
        <f t="shared" ca="1" si="21"/>
        <v>3.4</v>
      </c>
      <c r="V63" s="174">
        <f t="shared" ca="1" si="22"/>
        <v>3</v>
      </c>
      <c r="W63" s="174">
        <f t="shared" ca="1" si="23"/>
        <v>1</v>
      </c>
      <c r="X63" s="174">
        <f t="shared" ca="1" si="24"/>
        <v>9</v>
      </c>
      <c r="Y63" s="126"/>
      <c r="Z63" s="126"/>
      <c r="AA63" s="126"/>
      <c r="AB63" s="126"/>
    </row>
    <row r="64" spans="1:28" s="124" customFormat="1" ht="30" customHeight="1" x14ac:dyDescent="0.25">
      <c r="A64" s="89">
        <v>579</v>
      </c>
      <c r="B64" s="90" t="str">
        <f t="shared" ca="1" si="14"/>
        <v>3.4.02d</v>
      </c>
      <c r="C64" s="91">
        <f t="shared" ca="1" si="15"/>
        <v>6</v>
      </c>
      <c r="D64" s="21"/>
      <c r="E64" s="220" t="str">
        <f t="shared" ca="1" si="16"/>
        <v>3.4.02d</v>
      </c>
      <c r="F64" s="98" t="str">
        <f t="shared" ca="1" si="17"/>
        <v>Used to share both key issues and good practice across all areas of the business, not just within IT and cyber security teams?</v>
      </c>
      <c r="G64" s="149" t="str">
        <f ca="1">VLOOKUP(E64,Assessment_3_Reference_1,24,FALSE)</f>
        <v/>
      </c>
      <c r="H64" s="149" t="str">
        <f ca="1">VLOOKUP(E64,Assessment_3_Reference_1,5,FALSE)</f>
        <v/>
      </c>
      <c r="I64" s="93" t="str">
        <f ca="1">IF(VLOOKUP(E64,Assessment_3_Reference_1,6,FALSE)=0,"",VLOOKUP(E64,Assessment_3_Reference_1,6,FALSE))</f>
        <v/>
      </c>
      <c r="J64" s="91"/>
      <c r="K64" s="91"/>
      <c r="L64" s="91"/>
      <c r="M64" s="91"/>
      <c r="N64" s="91"/>
      <c r="O64" s="91"/>
      <c r="P64" s="91"/>
      <c r="Q64" s="91"/>
      <c r="R64" s="91"/>
      <c r="S64" s="91"/>
      <c r="T64" s="126"/>
      <c r="U64" s="174" t="str">
        <f t="shared" ca="1" si="21"/>
        <v>3.4</v>
      </c>
      <c r="V64" s="174">
        <f t="shared" ca="1" si="22"/>
        <v>4</v>
      </c>
      <c r="W64" s="174">
        <f t="shared" ca="1" si="23"/>
        <v>1</v>
      </c>
      <c r="X64" s="174">
        <f t="shared" ca="1" si="24"/>
        <v>12</v>
      </c>
      <c r="Y64" s="126"/>
      <c r="Z64" s="126"/>
      <c r="AA64" s="126"/>
      <c r="AB64" s="126"/>
    </row>
    <row r="65" spans="1:28" s="124" customFormat="1" ht="30" customHeight="1" x14ac:dyDescent="0.25">
      <c r="A65" s="89">
        <v>580</v>
      </c>
      <c r="B65" s="90" t="str">
        <f t="shared" ca="1" si="14"/>
        <v>3.4.03</v>
      </c>
      <c r="C65" s="91">
        <f t="shared" ca="1" si="15"/>
        <v>4</v>
      </c>
      <c r="D65" s="21"/>
      <c r="E65" s="220" t="str">
        <f t="shared" ca="1" si="16"/>
        <v>3.4.03</v>
      </c>
      <c r="F65" s="93" t="str">
        <f t="shared" ca="1" si="17"/>
        <v>Is communication to stakeholders about lessons learned:</v>
      </c>
      <c r="G65" s="149"/>
      <c r="H65" s="149"/>
      <c r="I65" s="93"/>
      <c r="J65" s="91"/>
      <c r="K65" s="91"/>
      <c r="L65" s="91"/>
      <c r="M65" s="91"/>
      <c r="N65" s="91"/>
      <c r="O65" s="91"/>
      <c r="P65" s="91"/>
      <c r="Q65" s="91"/>
      <c r="R65" s="91"/>
      <c r="S65" s="91"/>
      <c r="T65" s="126"/>
      <c r="U65" s="174" t="str">
        <f t="shared" ca="1" si="21"/>
        <v/>
      </c>
      <c r="V65" s="174" t="str">
        <f t="shared" ca="1" si="22"/>
        <v>N/A</v>
      </c>
      <c r="W65" s="174">
        <f t="shared" ca="1" si="23"/>
        <v>1</v>
      </c>
      <c r="X65" s="174" t="e">
        <f t="shared" ca="1" si="24"/>
        <v>#VALUE!</v>
      </c>
      <c r="Y65" s="126"/>
      <c r="Z65" s="126"/>
      <c r="AA65" s="126"/>
      <c r="AB65" s="126"/>
    </row>
    <row r="66" spans="1:28" s="124" customFormat="1" ht="30" customHeight="1" x14ac:dyDescent="0.25">
      <c r="A66" s="89">
        <v>581</v>
      </c>
      <c r="B66" s="90" t="str">
        <f t="shared" ca="1" si="14"/>
        <v>3.4.03a</v>
      </c>
      <c r="C66" s="91">
        <f t="shared" ca="1" si="15"/>
        <v>6</v>
      </c>
      <c r="D66" s="21"/>
      <c r="E66" s="220" t="str">
        <f t="shared" ca="1" si="16"/>
        <v>3.4.03a</v>
      </c>
      <c r="F66" s="98" t="str">
        <f t="shared" ca="1" si="17"/>
        <v>Clear and concise?</v>
      </c>
      <c r="G66" s="149" t="str">
        <f ca="1">VLOOKUP(E66,Assessment_3_Reference_1,24,FALSE)</f>
        <v/>
      </c>
      <c r="H66" s="149" t="str">
        <f ca="1">VLOOKUP(E66,Assessment_3_Reference_1,5,FALSE)</f>
        <v/>
      </c>
      <c r="I66" s="93" t="str">
        <f ca="1">IF(VLOOKUP(E66,Assessment_3_Reference_1,6,FALSE)=0,"",VLOOKUP(E66,Assessment_3_Reference_1,6,FALSE))</f>
        <v/>
      </c>
      <c r="J66" s="91"/>
      <c r="K66" s="91"/>
      <c r="L66" s="91"/>
      <c r="M66" s="91"/>
      <c r="N66" s="91"/>
      <c r="O66" s="91"/>
      <c r="P66" s="91"/>
      <c r="Q66" s="91"/>
      <c r="R66" s="91"/>
      <c r="S66" s="91"/>
      <c r="T66" s="126"/>
      <c r="U66" s="174" t="str">
        <f t="shared" ca="1" si="21"/>
        <v>3.4</v>
      </c>
      <c r="V66" s="174">
        <f t="shared" ca="1" si="22"/>
        <v>2</v>
      </c>
      <c r="W66" s="174">
        <f t="shared" ca="1" si="23"/>
        <v>1</v>
      </c>
      <c r="X66" s="174">
        <f t="shared" ca="1" si="24"/>
        <v>6</v>
      </c>
      <c r="Y66" s="126"/>
      <c r="Z66" s="126"/>
      <c r="AA66" s="126"/>
      <c r="AB66" s="126"/>
    </row>
    <row r="67" spans="1:28" s="124" customFormat="1" ht="30" customHeight="1" x14ac:dyDescent="0.25">
      <c r="A67" s="89">
        <v>582</v>
      </c>
      <c r="B67" s="90" t="str">
        <f t="shared" ca="1" si="14"/>
        <v>3.4.03b</v>
      </c>
      <c r="C67" s="91">
        <f t="shared" ca="1" si="15"/>
        <v>6</v>
      </c>
      <c r="D67" s="21"/>
      <c r="E67" s="220" t="str">
        <f t="shared" ca="1" si="16"/>
        <v>3.4.03b</v>
      </c>
      <c r="F67" s="98" t="str">
        <f t="shared" ca="1" si="17"/>
        <v>Focused on problem resolution and control improvement?</v>
      </c>
      <c r="G67" s="149" t="str">
        <f ca="1">VLOOKUP(E67,Assessment_3_Reference_1,24,FALSE)</f>
        <v/>
      </c>
      <c r="H67" s="149" t="str">
        <f ca="1">VLOOKUP(E67,Assessment_3_Reference_1,5,FALSE)</f>
        <v/>
      </c>
      <c r="I67" s="93" t="str">
        <f ca="1">IF(VLOOKUP(E67,Assessment_3_Reference_1,6,FALSE)=0,"",VLOOKUP(E67,Assessment_3_Reference_1,6,FALSE))</f>
        <v/>
      </c>
      <c r="J67" s="91"/>
      <c r="K67" s="91"/>
      <c r="L67" s="91"/>
      <c r="M67" s="91"/>
      <c r="N67" s="91"/>
      <c r="O67" s="91"/>
      <c r="P67" s="91"/>
      <c r="Q67" s="91"/>
      <c r="R67" s="91"/>
      <c r="S67" s="91"/>
      <c r="T67" s="126"/>
      <c r="U67" s="174" t="str">
        <f t="shared" ca="1" si="21"/>
        <v>3.4</v>
      </c>
      <c r="V67" s="174">
        <f t="shared" ca="1" si="22"/>
        <v>2</v>
      </c>
      <c r="W67" s="174">
        <f t="shared" ca="1" si="23"/>
        <v>1</v>
      </c>
      <c r="X67" s="174">
        <f t="shared" ca="1" si="24"/>
        <v>6</v>
      </c>
      <c r="Y67" s="126"/>
      <c r="Z67" s="126"/>
      <c r="AA67" s="126"/>
      <c r="AB67" s="126"/>
    </row>
    <row r="68" spans="1:28" s="124" customFormat="1" ht="30" customHeight="1" x14ac:dyDescent="0.25">
      <c r="A68" s="89">
        <v>583</v>
      </c>
      <c r="B68" s="90" t="str">
        <f t="shared" ca="1" si="14"/>
        <v>3.4.04</v>
      </c>
      <c r="C68" s="91">
        <f t="shared" ca="1" si="15"/>
        <v>4</v>
      </c>
      <c r="D68" s="21"/>
      <c r="E68" s="220" t="str">
        <f t="shared" ca="1" si="16"/>
        <v>3.4.04</v>
      </c>
      <c r="F68" s="93" t="str">
        <f t="shared" ca="1" si="17"/>
        <v>Is communication to stakeholders about lessons learned used to:</v>
      </c>
      <c r="G68" s="149"/>
      <c r="H68" s="149"/>
      <c r="I68" s="93"/>
      <c r="J68" s="91"/>
      <c r="K68" s="91"/>
      <c r="L68" s="91"/>
      <c r="M68" s="91"/>
      <c r="N68" s="91"/>
      <c r="O68" s="91"/>
      <c r="P68" s="91"/>
      <c r="Q68" s="91"/>
      <c r="R68" s="91"/>
      <c r="S68" s="91"/>
      <c r="T68" s="126"/>
      <c r="U68" s="174" t="str">
        <f t="shared" ca="1" si="21"/>
        <v/>
      </c>
      <c r="V68" s="174" t="str">
        <f t="shared" ca="1" si="22"/>
        <v>N/A</v>
      </c>
      <c r="W68" s="174">
        <f t="shared" ca="1" si="23"/>
        <v>1</v>
      </c>
      <c r="X68" s="174" t="e">
        <f t="shared" ca="1" si="24"/>
        <v>#VALUE!</v>
      </c>
      <c r="Y68" s="126"/>
      <c r="Z68" s="126"/>
      <c r="AA68" s="126"/>
      <c r="AB68" s="126"/>
    </row>
    <row r="69" spans="1:28" s="124" customFormat="1" ht="30" customHeight="1" x14ac:dyDescent="0.25">
      <c r="A69" s="89">
        <v>584</v>
      </c>
      <c r="B69" s="90" t="str">
        <f t="shared" ca="1" si="14"/>
        <v>3.4.04a</v>
      </c>
      <c r="C69" s="91">
        <f t="shared" ca="1" si="15"/>
        <v>6</v>
      </c>
      <c r="D69" s="21"/>
      <c r="E69" s="220" t="str">
        <f t="shared" ca="1" si="16"/>
        <v>3.4.04a</v>
      </c>
      <c r="F69" s="98" t="str">
        <f t="shared" ca="1" si="17"/>
        <v>Help identify any gaps that remain and proposed efforts to mitigate them?</v>
      </c>
      <c r="G69" s="149" t="str">
        <f ca="1">VLOOKUP(E69,Assessment_3_Reference_1,24,FALSE)</f>
        <v/>
      </c>
      <c r="H69" s="149" t="str">
        <f ca="1">VLOOKUP(E69,Assessment_3_Reference_1,5,FALSE)</f>
        <v/>
      </c>
      <c r="I69" s="93" t="str">
        <f ca="1">IF(VLOOKUP(E69,Assessment_3_Reference_1,6,FALSE)=0,"",VLOOKUP(E69,Assessment_3_Reference_1,6,FALSE))</f>
        <v/>
      </c>
      <c r="J69" s="91"/>
      <c r="K69" s="91"/>
      <c r="L69" s="91"/>
      <c r="M69" s="91"/>
      <c r="N69" s="91"/>
      <c r="O69" s="91"/>
      <c r="P69" s="91"/>
      <c r="Q69" s="91"/>
      <c r="R69" s="91"/>
      <c r="S69" s="91"/>
      <c r="T69" s="126"/>
      <c r="U69" s="174" t="str">
        <f t="shared" ca="1" si="21"/>
        <v>3.4</v>
      </c>
      <c r="V69" s="174">
        <f t="shared" ca="1" si="22"/>
        <v>2</v>
      </c>
      <c r="W69" s="174">
        <f t="shared" ca="1" si="23"/>
        <v>1</v>
      </c>
      <c r="X69" s="174">
        <f t="shared" ca="1" si="24"/>
        <v>6</v>
      </c>
      <c r="Y69" s="126"/>
      <c r="Z69" s="126"/>
      <c r="AA69" s="126"/>
      <c r="AB69" s="126"/>
    </row>
    <row r="70" spans="1:28" s="124" customFormat="1" ht="30" customHeight="1" x14ac:dyDescent="0.25">
      <c r="A70" s="89">
        <v>585</v>
      </c>
      <c r="B70" s="90" t="str">
        <f t="shared" ca="1" si="14"/>
        <v>3.4.04b</v>
      </c>
      <c r="C70" s="91">
        <f t="shared" ca="1" si="15"/>
        <v>6</v>
      </c>
      <c r="D70" s="21"/>
      <c r="E70" s="220" t="str">
        <f t="shared" ca="1" si="16"/>
        <v>3.4.04b</v>
      </c>
      <c r="F70" s="98" t="str">
        <f t="shared" ca="1" si="17"/>
        <v>Inform strategic security goals?</v>
      </c>
      <c r="G70" s="149" t="str">
        <f ca="1">VLOOKUP(E70,Assessment_3_Reference_1,24,FALSE)</f>
        <v/>
      </c>
      <c r="H70" s="149" t="str">
        <f ca="1">VLOOKUP(E70,Assessment_3_Reference_1,5,FALSE)</f>
        <v/>
      </c>
      <c r="I70" s="93" t="str">
        <f ca="1">IF(VLOOKUP(E70,Assessment_3_Reference_1,6,FALSE)=0,"",VLOOKUP(E70,Assessment_3_Reference_1,6,FALSE))</f>
        <v/>
      </c>
      <c r="J70" s="91"/>
      <c r="K70" s="91"/>
      <c r="L70" s="91"/>
      <c r="M70" s="91"/>
      <c r="N70" s="91"/>
      <c r="O70" s="91"/>
      <c r="P70" s="91"/>
      <c r="Q70" s="91"/>
      <c r="R70" s="91"/>
      <c r="S70" s="91"/>
      <c r="T70" s="126"/>
      <c r="U70" s="174" t="str">
        <f t="shared" ca="1" si="21"/>
        <v>3.4</v>
      </c>
      <c r="V70" s="174">
        <f t="shared" ca="1" si="22"/>
        <v>2</v>
      </c>
      <c r="W70" s="174">
        <f t="shared" ca="1" si="23"/>
        <v>1</v>
      </c>
      <c r="X70" s="174">
        <f t="shared" ca="1" si="24"/>
        <v>6</v>
      </c>
      <c r="Y70" s="126"/>
      <c r="Z70" s="126"/>
      <c r="AA70" s="126"/>
      <c r="AB70" s="126"/>
    </row>
    <row r="71" spans="1:28" s="124" customFormat="1" ht="30" customHeight="1" x14ac:dyDescent="0.25">
      <c r="A71" s="89">
        <v>586</v>
      </c>
      <c r="B71" s="90" t="str">
        <f t="shared" ca="1" si="14"/>
        <v>3.4.05</v>
      </c>
      <c r="C71" s="91">
        <f t="shared" ca="1" si="15"/>
        <v>5</v>
      </c>
      <c r="D71" s="21"/>
      <c r="E71" s="220" t="str">
        <f t="shared" ca="1" si="16"/>
        <v>3.4.05</v>
      </c>
      <c r="F71" s="93" t="str">
        <f t="shared" ca="1" si="17"/>
        <v>Are formal actions plans developed to help build on lessons learned?</v>
      </c>
      <c r="G71" s="149" t="str">
        <f ca="1">VLOOKUP(E71,Assessment_3_Reference_1,24,FALSE)</f>
        <v/>
      </c>
      <c r="H71" s="149" t="str">
        <f ca="1">VLOOKUP(E71,Assessment_3_Reference_1,5,FALSE)</f>
        <v/>
      </c>
      <c r="I71" s="93" t="str">
        <f ca="1">IF(VLOOKUP(E71,Assessment_3_Reference_1,6,FALSE)=0,"",VLOOKUP(E71,Assessment_3_Reference_1,6,FALSE))</f>
        <v/>
      </c>
      <c r="J71" s="91"/>
      <c r="K71" s="91"/>
      <c r="L71" s="91"/>
      <c r="M71" s="91"/>
      <c r="N71" s="91"/>
      <c r="O71" s="91"/>
      <c r="P71" s="91"/>
      <c r="Q71" s="91"/>
      <c r="R71" s="91"/>
      <c r="S71" s="91"/>
      <c r="T71" s="126"/>
      <c r="U71" s="174" t="str">
        <f t="shared" ca="1" si="21"/>
        <v>3.4</v>
      </c>
      <c r="V71" s="174">
        <f t="shared" ca="1" si="22"/>
        <v>3</v>
      </c>
      <c r="W71" s="174">
        <f t="shared" ca="1" si="23"/>
        <v>1</v>
      </c>
      <c r="X71" s="174">
        <f t="shared" ca="1" si="24"/>
        <v>9</v>
      </c>
      <c r="Y71" s="126"/>
      <c r="Z71" s="126"/>
      <c r="AA71" s="126"/>
      <c r="AB71" s="126"/>
    </row>
    <row r="72" spans="1:28" s="124" customFormat="1" ht="30" customHeight="1" x14ac:dyDescent="0.25">
      <c r="A72" s="89">
        <v>587</v>
      </c>
      <c r="B72" s="90" t="str">
        <f t="shared" ref="B72:B103" ca="1" si="28">VLOOKUP(A72,Contents_Text,2,FALSE)</f>
        <v>3.4.06</v>
      </c>
      <c r="C72" s="91">
        <f t="shared" ref="C72:C103" ca="1" si="29">VLOOKUP(A72,Contents_Text,15,FALSE)</f>
        <v>4</v>
      </c>
      <c r="D72" s="21"/>
      <c r="E72" s="220" t="str">
        <f t="shared" ref="E72:E103" ca="1" si="30">IF(C72=1,"Phase "&amp;B72,IF(C72=2,"Step "&amp;VLOOKUP(A72,Contents_Text,4,FALSE),B72))</f>
        <v>3.4.06</v>
      </c>
      <c r="F72" s="93" t="str">
        <f t="shared" ref="F72:F103" ca="1" si="31">VLOOKUP(A72,Contents_Text,7,FALSE)</f>
        <v>Do actions plans:</v>
      </c>
      <c r="G72" s="149"/>
      <c r="H72" s="149"/>
      <c r="I72" s="93"/>
      <c r="J72" s="91"/>
      <c r="K72" s="91"/>
      <c r="L72" s="91"/>
      <c r="M72" s="91"/>
      <c r="N72" s="91"/>
      <c r="O72" s="91"/>
      <c r="P72" s="91"/>
      <c r="Q72" s="91"/>
      <c r="R72" s="91"/>
      <c r="S72" s="91"/>
      <c r="T72" s="126"/>
      <c r="U72" s="174" t="str">
        <f t="shared" ref="U72:U103" ca="1" si="32">IF(AND(C72&gt;4,VLOOKUP(B72,Assessment_3_Reference_1,23,FALSE)&lt;&gt;7),LEFT(B72,3),"")</f>
        <v/>
      </c>
      <c r="V72" s="174" t="str">
        <f t="shared" ref="V72:V103" ca="1" si="33">VLOOKUP(B72,Weightings_Ref,5,FALSE)</f>
        <v>N/A</v>
      </c>
      <c r="W72" s="174">
        <f t="shared" ref="W72:W103" ca="1" si="34">IF(VLOOKUP(B72,Assessment_3_Reference_2,26,FALSE)=7,0,1)</f>
        <v>1</v>
      </c>
      <c r="X72" s="174" t="e">
        <f t="shared" ref="X72:X103" ca="1" si="35">W72*V72*3</f>
        <v>#VALUE!</v>
      </c>
      <c r="Y72" s="126"/>
      <c r="Z72" s="126"/>
      <c r="AA72" s="126"/>
      <c r="AB72" s="126"/>
    </row>
    <row r="73" spans="1:28" s="124" customFormat="1" ht="30" customHeight="1" x14ac:dyDescent="0.25">
      <c r="A73" s="89">
        <v>588</v>
      </c>
      <c r="B73" s="90" t="str">
        <f t="shared" ca="1" si="28"/>
        <v>3.4.06a</v>
      </c>
      <c r="C73" s="91">
        <f t="shared" ca="1" si="29"/>
        <v>6</v>
      </c>
      <c r="D73" s="21"/>
      <c r="E73" s="220" t="str">
        <f t="shared" ca="1" si="30"/>
        <v>3.4.06a</v>
      </c>
      <c r="F73" s="98" t="str">
        <f t="shared" ca="1" si="31"/>
        <v>Consider whether technical capability gaps contributed to the attacker’s success or whether people or process gaps were the main culprit?</v>
      </c>
      <c r="G73" s="149" t="str">
        <f ca="1">VLOOKUP(E73,Assessment_3_Reference_1,24,FALSE)</f>
        <v/>
      </c>
      <c r="H73" s="149" t="str">
        <f ca="1">VLOOKUP(E73,Assessment_3_Reference_1,5,FALSE)</f>
        <v/>
      </c>
      <c r="I73" s="93" t="str">
        <f ca="1">IF(VLOOKUP(E73,Assessment_3_Reference_1,6,FALSE)=0,"",VLOOKUP(E73,Assessment_3_Reference_1,6,FALSE))</f>
        <v/>
      </c>
      <c r="J73" s="91"/>
      <c r="K73" s="91"/>
      <c r="L73" s="91"/>
      <c r="M73" s="91"/>
      <c r="N73" s="91"/>
      <c r="O73" s="91"/>
      <c r="P73" s="91"/>
      <c r="Q73" s="91"/>
      <c r="R73" s="91"/>
      <c r="S73" s="91"/>
      <c r="T73" s="126"/>
      <c r="U73" s="174" t="str">
        <f t="shared" ca="1" si="32"/>
        <v>3.4</v>
      </c>
      <c r="V73" s="174">
        <f t="shared" ca="1" si="33"/>
        <v>3</v>
      </c>
      <c r="W73" s="174">
        <f t="shared" ca="1" si="34"/>
        <v>1</v>
      </c>
      <c r="X73" s="174">
        <f t="shared" ca="1" si="35"/>
        <v>9</v>
      </c>
      <c r="Y73" s="126"/>
      <c r="Z73" s="126"/>
      <c r="AA73" s="126"/>
      <c r="AB73" s="126"/>
    </row>
    <row r="74" spans="1:28" s="124" customFormat="1" ht="30" customHeight="1" x14ac:dyDescent="0.25">
      <c r="A74" s="89">
        <v>589</v>
      </c>
      <c r="B74" s="90" t="str">
        <f t="shared" ca="1" si="28"/>
        <v>3.4.06b</v>
      </c>
      <c r="C74" s="91">
        <f t="shared" ca="1" si="29"/>
        <v>6</v>
      </c>
      <c r="D74" s="21"/>
      <c r="E74" s="220" t="str">
        <f t="shared" ca="1" si="30"/>
        <v>3.4.06b</v>
      </c>
      <c r="F74" s="98" t="str">
        <f t="shared" ca="1" si="31"/>
        <v>Leverage lessons learned from the incident to become more resilient in the face of future cyber security attacks?</v>
      </c>
      <c r="G74" s="149" t="str">
        <f ca="1">VLOOKUP(E74,Assessment_3_Reference_1,24,FALSE)</f>
        <v/>
      </c>
      <c r="H74" s="149" t="str">
        <f ca="1">VLOOKUP(E74,Assessment_3_Reference_1,5,FALSE)</f>
        <v/>
      </c>
      <c r="I74" s="93" t="str">
        <f ca="1">IF(VLOOKUP(E74,Assessment_3_Reference_1,6,FALSE)=0,"",VLOOKUP(E74,Assessment_3_Reference_1,6,FALSE))</f>
        <v/>
      </c>
      <c r="J74" s="91"/>
      <c r="K74" s="91"/>
      <c r="L74" s="91"/>
      <c r="M74" s="91"/>
      <c r="N74" s="91"/>
      <c r="O74" s="91"/>
      <c r="P74" s="91"/>
      <c r="Q74" s="91"/>
      <c r="R74" s="91"/>
      <c r="S74" s="91"/>
      <c r="T74" s="126"/>
      <c r="U74" s="174" t="str">
        <f t="shared" ca="1" si="32"/>
        <v>3.4</v>
      </c>
      <c r="V74" s="174">
        <f t="shared" ca="1" si="33"/>
        <v>3</v>
      </c>
      <c r="W74" s="174">
        <f t="shared" ca="1" si="34"/>
        <v>1</v>
      </c>
      <c r="X74" s="174">
        <f t="shared" ca="1" si="35"/>
        <v>9</v>
      </c>
      <c r="Y74" s="126"/>
      <c r="Z74" s="126"/>
      <c r="AA74" s="126"/>
      <c r="AB74" s="126"/>
    </row>
    <row r="75" spans="1:28" s="124" customFormat="1" ht="30" customHeight="1" x14ac:dyDescent="0.25">
      <c r="A75" s="89">
        <v>590</v>
      </c>
      <c r="B75" s="90" t="str">
        <f t="shared" ca="1" si="28"/>
        <v>3.4.07</v>
      </c>
      <c r="C75" s="91">
        <f t="shared" ca="1" si="29"/>
        <v>4</v>
      </c>
      <c r="D75" s="21"/>
      <c r="E75" s="220" t="str">
        <f t="shared" ca="1" si="30"/>
        <v>3.4.07</v>
      </c>
      <c r="F75" s="93" t="str">
        <f t="shared" ca="1" si="31"/>
        <v>Do actions plans include projects or initiatives, technical and nontechnical that will help:</v>
      </c>
      <c r="G75" s="149"/>
      <c r="H75" s="149"/>
      <c r="I75" s="93"/>
      <c r="J75" s="91"/>
      <c r="K75" s="91"/>
      <c r="L75" s="91"/>
      <c r="M75" s="91"/>
      <c r="N75" s="91"/>
      <c r="O75" s="91"/>
      <c r="P75" s="91"/>
      <c r="Q75" s="91"/>
      <c r="R75" s="91"/>
      <c r="S75" s="91"/>
      <c r="T75" s="126"/>
      <c r="U75" s="174" t="str">
        <f t="shared" ca="1" si="32"/>
        <v/>
      </c>
      <c r="V75" s="174" t="str">
        <f t="shared" ca="1" si="33"/>
        <v>N/A</v>
      </c>
      <c r="W75" s="174">
        <f t="shared" ca="1" si="34"/>
        <v>1</v>
      </c>
      <c r="X75" s="174" t="e">
        <f t="shared" ca="1" si="35"/>
        <v>#VALUE!</v>
      </c>
      <c r="Y75" s="126"/>
      <c r="Z75" s="126"/>
      <c r="AA75" s="126"/>
      <c r="AB75" s="126"/>
    </row>
    <row r="76" spans="1:28" s="124" customFormat="1" ht="30" customHeight="1" x14ac:dyDescent="0.25">
      <c r="A76" s="89">
        <v>591</v>
      </c>
      <c r="B76" s="90" t="str">
        <f t="shared" ca="1" si="28"/>
        <v>3.4.07a</v>
      </c>
      <c r="C76" s="91">
        <f t="shared" ca="1" si="29"/>
        <v>6</v>
      </c>
      <c r="D76" s="21"/>
      <c r="E76" s="220" t="str">
        <f t="shared" ca="1" si="30"/>
        <v>3.4.07a</v>
      </c>
      <c r="F76" s="98" t="str">
        <f t="shared" ca="1" si="31"/>
        <v>Reduce an attacker’s chance of success?</v>
      </c>
      <c r="G76" s="149" t="str">
        <f ca="1">VLOOKUP(E76,Assessment_3_Reference_1,24,FALSE)</f>
        <v/>
      </c>
      <c r="H76" s="149" t="str">
        <f ca="1">VLOOKUP(E76,Assessment_3_Reference_1,5,FALSE)</f>
        <v/>
      </c>
      <c r="I76" s="93" t="str">
        <f ca="1">IF(VLOOKUP(E76,Assessment_3_Reference_1,6,FALSE)=0,"",VLOOKUP(E76,Assessment_3_Reference_1,6,FALSE))</f>
        <v/>
      </c>
      <c r="J76" s="91"/>
      <c r="K76" s="91"/>
      <c r="L76" s="91"/>
      <c r="M76" s="91"/>
      <c r="N76" s="91"/>
      <c r="O76" s="91"/>
      <c r="P76" s="91"/>
      <c r="Q76" s="91"/>
      <c r="R76" s="91"/>
      <c r="S76" s="91"/>
      <c r="T76" s="126"/>
      <c r="U76" s="174" t="str">
        <f t="shared" ca="1" si="32"/>
        <v>3.4</v>
      </c>
      <c r="V76" s="174">
        <f t="shared" ca="1" si="33"/>
        <v>3</v>
      </c>
      <c r="W76" s="174">
        <f t="shared" ca="1" si="34"/>
        <v>1</v>
      </c>
      <c r="X76" s="174">
        <f t="shared" ca="1" si="35"/>
        <v>9</v>
      </c>
      <c r="Y76" s="126"/>
      <c r="Z76" s="126"/>
      <c r="AA76" s="126"/>
      <c r="AB76" s="126"/>
    </row>
    <row r="77" spans="1:28" s="124" customFormat="1" ht="30" customHeight="1" x14ac:dyDescent="0.25">
      <c r="A77" s="89">
        <v>592</v>
      </c>
      <c r="B77" s="90" t="str">
        <f t="shared" ca="1" si="28"/>
        <v>3.4.07b</v>
      </c>
      <c r="C77" s="91">
        <f t="shared" ca="1" si="29"/>
        <v>6</v>
      </c>
      <c r="D77" s="21"/>
      <c r="E77" s="220" t="str">
        <f t="shared" ca="1" si="30"/>
        <v>3.4.07b</v>
      </c>
      <c r="F77" s="98" t="str">
        <f t="shared" ca="1" si="31"/>
        <v>Respond to an attacker’s activities more rapidly and effectively?</v>
      </c>
      <c r="G77" s="149" t="str">
        <f ca="1">VLOOKUP(E77,Assessment_3_Reference_1,24,FALSE)</f>
        <v/>
      </c>
      <c r="H77" s="149" t="str">
        <f ca="1">VLOOKUP(E77,Assessment_3_Reference_1,5,FALSE)</f>
        <v/>
      </c>
      <c r="I77" s="93" t="str">
        <f ca="1">IF(VLOOKUP(E77,Assessment_3_Reference_1,6,FALSE)=0,"",VLOOKUP(E77,Assessment_3_Reference_1,6,FALSE))</f>
        <v/>
      </c>
      <c r="J77" s="91"/>
      <c r="K77" s="91"/>
      <c r="L77" s="91"/>
      <c r="M77" s="91"/>
      <c r="N77" s="91"/>
      <c r="O77" s="91"/>
      <c r="P77" s="91"/>
      <c r="Q77" s="91"/>
      <c r="R77" s="91"/>
      <c r="S77" s="91"/>
      <c r="T77" s="126"/>
      <c r="U77" s="174" t="str">
        <f t="shared" ca="1" si="32"/>
        <v>3.4</v>
      </c>
      <c r="V77" s="174">
        <f t="shared" ca="1" si="33"/>
        <v>3</v>
      </c>
      <c r="W77" s="174">
        <f t="shared" ca="1" si="34"/>
        <v>1</v>
      </c>
      <c r="X77" s="174">
        <f t="shared" ca="1" si="35"/>
        <v>9</v>
      </c>
      <c r="Y77" s="126"/>
      <c r="Z77" s="126"/>
      <c r="AA77" s="126"/>
      <c r="AB77" s="126"/>
    </row>
    <row r="78" spans="1:28" s="124" customFormat="1" ht="30" customHeight="1" x14ac:dyDescent="0.25">
      <c r="A78" s="89">
        <v>593</v>
      </c>
      <c r="B78" s="90" t="str">
        <f t="shared" ca="1" si="28"/>
        <v>3.4.08</v>
      </c>
      <c r="C78" s="91">
        <f t="shared" ca="1" si="29"/>
        <v>4</v>
      </c>
      <c r="D78" s="21"/>
      <c r="E78" s="220" t="str">
        <f t="shared" ca="1" si="30"/>
        <v>3.4.08</v>
      </c>
      <c r="F78" s="93" t="str">
        <f t="shared" ca="1" si="31"/>
        <v>Is each action:</v>
      </c>
      <c r="G78" s="149"/>
      <c r="H78" s="149"/>
      <c r="I78" s="93"/>
      <c r="J78" s="91"/>
      <c r="K78" s="91"/>
      <c r="L78" s="91"/>
      <c r="M78" s="91"/>
      <c r="N78" s="91"/>
      <c r="O78" s="91"/>
      <c r="P78" s="91"/>
      <c r="Q78" s="91"/>
      <c r="R78" s="91"/>
      <c r="S78" s="91"/>
      <c r="T78" s="126"/>
      <c r="U78" s="174" t="str">
        <f t="shared" ca="1" si="32"/>
        <v/>
      </c>
      <c r="V78" s="174" t="str">
        <f t="shared" ca="1" si="33"/>
        <v>N/A</v>
      </c>
      <c r="W78" s="174">
        <f t="shared" ca="1" si="34"/>
        <v>1</v>
      </c>
      <c r="X78" s="174" t="e">
        <f t="shared" ca="1" si="35"/>
        <v>#VALUE!</v>
      </c>
      <c r="Y78" s="126"/>
      <c r="Z78" s="126"/>
      <c r="AA78" s="126"/>
      <c r="AB78" s="126"/>
    </row>
    <row r="79" spans="1:28" s="124" customFormat="1" ht="30" customHeight="1" x14ac:dyDescent="0.25">
      <c r="A79" s="89">
        <v>594</v>
      </c>
      <c r="B79" s="90" t="str">
        <f t="shared" ca="1" si="28"/>
        <v>3.4.08a</v>
      </c>
      <c r="C79" s="91">
        <f t="shared" ca="1" si="29"/>
        <v>6</v>
      </c>
      <c r="D79" s="21"/>
      <c r="E79" s="220" t="str">
        <f t="shared" ca="1" si="30"/>
        <v>3.4.08a</v>
      </c>
      <c r="F79" s="98" t="str">
        <f t="shared" ca="1" si="31"/>
        <v>Assigned to a named individual?</v>
      </c>
      <c r="G79" s="149" t="str">
        <f ca="1">VLOOKUP(E79,Assessment_3_Reference_1,24,FALSE)</f>
        <v/>
      </c>
      <c r="H79" s="149" t="str">
        <f ca="1">VLOOKUP(E79,Assessment_3_Reference_1,5,FALSE)</f>
        <v/>
      </c>
      <c r="I79" s="93" t="str">
        <f ca="1">IF(VLOOKUP(E79,Assessment_3_Reference_1,6,FALSE)=0,"",VLOOKUP(E79,Assessment_3_Reference_1,6,FALSE))</f>
        <v/>
      </c>
      <c r="J79" s="91"/>
      <c r="K79" s="91"/>
      <c r="L79" s="91"/>
      <c r="M79" s="91"/>
      <c r="N79" s="91"/>
      <c r="O79" s="91"/>
      <c r="P79" s="91"/>
      <c r="Q79" s="91"/>
      <c r="R79" s="91"/>
      <c r="S79" s="91"/>
      <c r="T79" s="126"/>
      <c r="U79" s="174" t="str">
        <f t="shared" ca="1" si="32"/>
        <v>3.4</v>
      </c>
      <c r="V79" s="174">
        <f t="shared" ca="1" si="33"/>
        <v>4</v>
      </c>
      <c r="W79" s="174">
        <f t="shared" ca="1" si="34"/>
        <v>1</v>
      </c>
      <c r="X79" s="174">
        <f t="shared" ca="1" si="35"/>
        <v>12</v>
      </c>
      <c r="Y79" s="126"/>
      <c r="Z79" s="126"/>
      <c r="AA79" s="126"/>
      <c r="AB79" s="126"/>
    </row>
    <row r="80" spans="1:28" s="124" customFormat="1" ht="30" customHeight="1" x14ac:dyDescent="0.25">
      <c r="A80" s="89">
        <v>595</v>
      </c>
      <c r="B80" s="90" t="str">
        <f t="shared" ca="1" si="28"/>
        <v>3.4.08b</v>
      </c>
      <c r="C80" s="91">
        <f t="shared" ca="1" si="29"/>
        <v>6</v>
      </c>
      <c r="D80" s="21"/>
      <c r="E80" s="220" t="str">
        <f t="shared" ca="1" si="30"/>
        <v>3.4.08b</v>
      </c>
      <c r="F80" s="98" t="str">
        <f t="shared" ca="1" si="31"/>
        <v>Given a suitable priority?</v>
      </c>
      <c r="G80" s="149" t="str">
        <f ca="1">VLOOKUP(E80,Assessment_3_Reference_1,24,FALSE)</f>
        <v/>
      </c>
      <c r="H80" s="149" t="str">
        <f ca="1">VLOOKUP(E80,Assessment_3_Reference_1,5,FALSE)</f>
        <v/>
      </c>
      <c r="I80" s="93" t="str">
        <f ca="1">IF(VLOOKUP(E80,Assessment_3_Reference_1,6,FALSE)=0,"",VLOOKUP(E80,Assessment_3_Reference_1,6,FALSE))</f>
        <v/>
      </c>
      <c r="J80" s="91"/>
      <c r="K80" s="91"/>
      <c r="L80" s="91"/>
      <c r="M80" s="91"/>
      <c r="N80" s="91"/>
      <c r="O80" s="91"/>
      <c r="P80" s="91"/>
      <c r="Q80" s="91"/>
      <c r="R80" s="91"/>
      <c r="S80" s="91"/>
      <c r="T80" s="126"/>
      <c r="U80" s="174" t="str">
        <f t="shared" ca="1" si="32"/>
        <v>3.4</v>
      </c>
      <c r="V80" s="174">
        <f t="shared" ca="1" si="33"/>
        <v>3</v>
      </c>
      <c r="W80" s="174">
        <f t="shared" ca="1" si="34"/>
        <v>1</v>
      </c>
      <c r="X80" s="174">
        <f t="shared" ca="1" si="35"/>
        <v>9</v>
      </c>
      <c r="Y80" s="126"/>
      <c r="Z80" s="126"/>
      <c r="AA80" s="126"/>
      <c r="AB80" s="126"/>
    </row>
    <row r="81" spans="1:28" s="124" customFormat="1" ht="30" customHeight="1" x14ac:dyDescent="0.25">
      <c r="A81" s="89">
        <v>596</v>
      </c>
      <c r="B81" s="90" t="str">
        <f t="shared" ca="1" si="28"/>
        <v>3.4.08c</v>
      </c>
      <c r="C81" s="91">
        <f t="shared" ca="1" si="29"/>
        <v>6</v>
      </c>
      <c r="D81" s="21"/>
      <c r="E81" s="220" t="str">
        <f t="shared" ca="1" si="30"/>
        <v>3.4.08c</v>
      </c>
      <c r="F81" s="98" t="str">
        <f t="shared" ca="1" si="31"/>
        <v>Allocated a completion date?</v>
      </c>
      <c r="G81" s="149" t="str">
        <f ca="1">VLOOKUP(E81,Assessment_3_Reference_1,24,FALSE)</f>
        <v/>
      </c>
      <c r="H81" s="149" t="str">
        <f ca="1">VLOOKUP(E81,Assessment_3_Reference_1,5,FALSE)</f>
        <v/>
      </c>
      <c r="I81" s="93" t="str">
        <f ca="1">IF(VLOOKUP(E81,Assessment_3_Reference_1,6,FALSE)=0,"",VLOOKUP(E81,Assessment_3_Reference_1,6,FALSE))</f>
        <v/>
      </c>
      <c r="J81" s="91"/>
      <c r="K81" s="91"/>
      <c r="L81" s="91"/>
      <c r="M81" s="91"/>
      <c r="N81" s="91"/>
      <c r="O81" s="91"/>
      <c r="P81" s="91"/>
      <c r="Q81" s="91"/>
      <c r="R81" s="91"/>
      <c r="S81" s="91"/>
      <c r="T81" s="126"/>
      <c r="U81" s="174" t="str">
        <f t="shared" ca="1" si="32"/>
        <v>3.4</v>
      </c>
      <c r="V81" s="174">
        <f t="shared" ca="1" si="33"/>
        <v>3</v>
      </c>
      <c r="W81" s="174">
        <f t="shared" ca="1" si="34"/>
        <v>1</v>
      </c>
      <c r="X81" s="174">
        <f t="shared" ca="1" si="35"/>
        <v>9</v>
      </c>
      <c r="Y81" s="126"/>
      <c r="Z81" s="126"/>
      <c r="AA81" s="126"/>
      <c r="AB81" s="126"/>
    </row>
    <row r="82" spans="1:28" s="124" customFormat="1" ht="30" customHeight="1" x14ac:dyDescent="0.25">
      <c r="A82" s="89">
        <v>597</v>
      </c>
      <c r="B82" s="90" t="str">
        <f t="shared" ca="1" si="28"/>
        <v>3.4.08d</v>
      </c>
      <c r="C82" s="91">
        <f t="shared" ca="1" si="29"/>
        <v>6</v>
      </c>
      <c r="D82" s="21"/>
      <c r="E82" s="230" t="str">
        <f t="shared" ca="1" si="30"/>
        <v>3.4.08d</v>
      </c>
      <c r="F82" s="101" t="str">
        <f t="shared" ca="1" si="31"/>
        <v>Monitored to ensure that it is being completed in a timely and effective manner?</v>
      </c>
      <c r="G82" s="150" t="str">
        <f ca="1">VLOOKUP(E82,Assessment_3_Reference_1,24,FALSE)</f>
        <v/>
      </c>
      <c r="H82" s="150" t="str">
        <f ca="1">VLOOKUP(E82,Assessment_3_Reference_1,5,FALSE)</f>
        <v/>
      </c>
      <c r="I82" s="102" t="str">
        <f ca="1">IF(VLOOKUP(E82,Assessment_3_Reference_1,6,FALSE)=0,"",VLOOKUP(E82,Assessment_3_Reference_1,6,FALSE))</f>
        <v/>
      </c>
      <c r="J82" s="99"/>
      <c r="K82" s="99"/>
      <c r="L82" s="99"/>
      <c r="M82" s="99"/>
      <c r="N82" s="99"/>
      <c r="O82" s="99"/>
      <c r="P82" s="99"/>
      <c r="Q82" s="99"/>
      <c r="R82" s="99"/>
      <c r="S82" s="99"/>
      <c r="T82" s="152"/>
      <c r="U82" s="248" t="str">
        <f t="shared" ca="1" si="32"/>
        <v>3.4</v>
      </c>
      <c r="V82" s="248">
        <f t="shared" ca="1" si="33"/>
        <v>4</v>
      </c>
      <c r="W82" s="248">
        <f t="shared" ca="1" si="34"/>
        <v>1</v>
      </c>
      <c r="X82" s="248">
        <f t="shared" ca="1" si="35"/>
        <v>12</v>
      </c>
      <c r="Y82" s="152"/>
      <c r="Z82" s="152"/>
      <c r="AA82" s="152"/>
      <c r="AB82" s="152"/>
    </row>
    <row r="83" spans="1:28" s="122" customFormat="1" ht="30" customHeight="1" x14ac:dyDescent="0.25">
      <c r="A83" s="94">
        <v>598</v>
      </c>
      <c r="B83" s="95" t="str">
        <f t="shared" ca="1" si="28"/>
        <v>3.5</v>
      </c>
      <c r="C83" s="21">
        <f t="shared" ca="1" si="29"/>
        <v>2</v>
      </c>
      <c r="D83" s="21"/>
      <c r="E83" s="88" t="str">
        <f t="shared" ca="1" si="30"/>
        <v>Step 5</v>
      </c>
      <c r="F83" s="117" t="str">
        <f t="shared" ca="1" si="31"/>
        <v>Updating</v>
      </c>
      <c r="G83" s="118" t="str">
        <f ca="1">"Maturity level:  "&amp;O83</f>
        <v>Maturity level:  Level 1</v>
      </c>
      <c r="H83" s="119"/>
      <c r="I83" s="258"/>
      <c r="J83" s="119"/>
      <c r="K83" s="119"/>
      <c r="L83" s="119" t="str">
        <f ca="1">TEXT(B83,"0.0")</f>
        <v>3.5</v>
      </c>
      <c r="M83" s="118">
        <f ca="1">SUMIF(U:U,L83,H:H)/(SUMIF(U:U,L83,X:X))</f>
        <v>0</v>
      </c>
      <c r="N83" s="118" t="str">
        <f ca="1">HLOOKUP(M83*100,level_ref,2,TRUE)</f>
        <v>Level 1</v>
      </c>
      <c r="O83" s="118" t="str">
        <f ca="1">IF(ISERROR(N83),"",N83)</f>
        <v>Level 1</v>
      </c>
      <c r="P83" s="118">
        <f ca="1">HLOOKUP(M83*100,level_ref,3,TRUE)</f>
        <v>1</v>
      </c>
      <c r="Q83" s="118">
        <f ca="1">IF(ISERROR(P83),"",P83)</f>
        <v>1</v>
      </c>
      <c r="R83" s="118"/>
      <c r="S83" s="118"/>
      <c r="T83" s="118"/>
      <c r="U83" s="248" t="e">
        <f t="shared" ca="1" si="32"/>
        <v>#N/A</v>
      </c>
      <c r="V83" s="248" t="e">
        <f t="shared" ca="1" si="33"/>
        <v>#N/A</v>
      </c>
      <c r="W83" s="248">
        <f t="shared" ca="1" si="34"/>
        <v>1</v>
      </c>
      <c r="X83" s="248" t="e">
        <f t="shared" ca="1" si="35"/>
        <v>#N/A</v>
      </c>
      <c r="Y83" s="118"/>
      <c r="Z83" s="118"/>
      <c r="AA83" s="118"/>
      <c r="AB83" s="118"/>
    </row>
    <row r="84" spans="1:28" s="124" customFormat="1" ht="30" customHeight="1" x14ac:dyDescent="0.25">
      <c r="A84" s="89">
        <v>599</v>
      </c>
      <c r="B84" s="90" t="str">
        <f t="shared" ca="1" si="28"/>
        <v>3.5.01</v>
      </c>
      <c r="C84" s="91">
        <f t="shared" ca="1" si="29"/>
        <v>5</v>
      </c>
      <c r="D84" s="21"/>
      <c r="E84" s="221" t="str">
        <f t="shared" ca="1" si="30"/>
        <v>3.5.01</v>
      </c>
      <c r="F84" s="107" t="str">
        <f t="shared" ca="1" si="31"/>
        <v>Following a cyber security incident, do you carry out any updates (eg to your cyber security incident response approaches, controls and related documents)?</v>
      </c>
      <c r="G84" s="151" t="str">
        <f ca="1">VLOOKUP(E84,Assessment_3_Reference_1,24,FALSE)</f>
        <v/>
      </c>
      <c r="H84" s="151" t="str">
        <f ca="1">VLOOKUP(E84,Assessment_3_Reference_1,5,FALSE)</f>
        <v/>
      </c>
      <c r="I84" s="107" t="str">
        <f ca="1">IF(VLOOKUP(E84,Assessment_3_Reference_1,6,FALSE)=0,"",VLOOKUP(E84,Assessment_3_Reference_1,6,FALSE))</f>
        <v/>
      </c>
      <c r="J84" s="105"/>
      <c r="K84" s="105"/>
      <c r="L84" s="105"/>
      <c r="M84" s="105"/>
      <c r="N84" s="105"/>
      <c r="O84" s="105"/>
      <c r="P84" s="105"/>
      <c r="Q84" s="105"/>
      <c r="R84" s="105"/>
      <c r="S84" s="105"/>
      <c r="T84" s="153"/>
      <c r="U84" s="174" t="str">
        <f t="shared" ca="1" si="32"/>
        <v>3.5</v>
      </c>
      <c r="V84" s="174">
        <f t="shared" ca="1" si="33"/>
        <v>1</v>
      </c>
      <c r="W84" s="174">
        <f t="shared" ca="1" si="34"/>
        <v>1</v>
      </c>
      <c r="X84" s="174">
        <f t="shared" ca="1" si="35"/>
        <v>3</v>
      </c>
      <c r="Y84" s="153"/>
      <c r="Z84" s="153"/>
      <c r="AA84" s="153"/>
      <c r="AB84" s="153"/>
    </row>
    <row r="85" spans="1:28" s="124" customFormat="1" ht="30" customHeight="1" x14ac:dyDescent="0.25">
      <c r="A85" s="89">
        <v>600</v>
      </c>
      <c r="B85" s="90" t="str">
        <f t="shared" ca="1" si="28"/>
        <v>3.5.02</v>
      </c>
      <c r="C85" s="91">
        <f t="shared" ca="1" si="29"/>
        <v>4</v>
      </c>
      <c r="D85" s="21"/>
      <c r="E85" s="220" t="str">
        <f t="shared" ca="1" si="30"/>
        <v>3.5.02</v>
      </c>
      <c r="F85" s="93" t="str">
        <f t="shared" ca="1" si="31"/>
        <v>Following a cyber security incident, do you update your:</v>
      </c>
      <c r="G85" s="149"/>
      <c r="H85" s="149"/>
      <c r="I85" s="93"/>
      <c r="J85" s="91"/>
      <c r="K85" s="91"/>
      <c r="L85" s="91"/>
      <c r="M85" s="91"/>
      <c r="N85" s="91"/>
      <c r="O85" s="91"/>
      <c r="P85" s="91"/>
      <c r="Q85" s="91"/>
      <c r="R85" s="91"/>
      <c r="S85" s="91"/>
      <c r="T85" s="126"/>
      <c r="U85" s="174" t="str">
        <f t="shared" ca="1" si="32"/>
        <v/>
      </c>
      <c r="V85" s="174" t="str">
        <f t="shared" ca="1" si="33"/>
        <v>N/A</v>
      </c>
      <c r="W85" s="174">
        <f t="shared" ca="1" si="34"/>
        <v>1</v>
      </c>
      <c r="X85" s="174" t="e">
        <f t="shared" ca="1" si="35"/>
        <v>#VALUE!</v>
      </c>
      <c r="Y85" s="126"/>
      <c r="Z85" s="126"/>
      <c r="AA85" s="126"/>
      <c r="AB85" s="126"/>
    </row>
    <row r="86" spans="1:28" s="124" customFormat="1" ht="30" customHeight="1" x14ac:dyDescent="0.25">
      <c r="A86" s="89">
        <v>601</v>
      </c>
      <c r="B86" s="90" t="str">
        <f t="shared" ca="1" si="28"/>
        <v>3.5.02a</v>
      </c>
      <c r="C86" s="91">
        <f t="shared" ca="1" si="29"/>
        <v>6</v>
      </c>
      <c r="D86" s="21"/>
      <c r="E86" s="220" t="str">
        <f t="shared" ca="1" si="30"/>
        <v>3.5.02a</v>
      </c>
      <c r="F86" s="98" t="str">
        <f t="shared" ca="1" si="31"/>
        <v>Cyber security incident management methodologies or processes?</v>
      </c>
      <c r="G86" s="149" t="str">
        <f t="shared" ref="G86:G94" ca="1" si="36">VLOOKUP(E86,Assessment_3_Reference_1,24,FALSE)</f>
        <v/>
      </c>
      <c r="H86" s="149" t="str">
        <f t="shared" ref="H86:H94" ca="1" si="37">VLOOKUP(E86,Assessment_3_Reference_1,5,FALSE)</f>
        <v/>
      </c>
      <c r="I86" s="93" t="str">
        <f t="shared" ref="I86:I94" ca="1" si="38">IF(VLOOKUP(E86,Assessment_3_Reference_1,6,FALSE)=0,"",VLOOKUP(E86,Assessment_3_Reference_1,6,FALSE))</f>
        <v/>
      </c>
      <c r="J86" s="91"/>
      <c r="K86" s="91"/>
      <c r="L86" s="91"/>
      <c r="M86" s="91"/>
      <c r="N86" s="91"/>
      <c r="O86" s="91"/>
      <c r="P86" s="91"/>
      <c r="Q86" s="91"/>
      <c r="R86" s="91"/>
      <c r="S86" s="91"/>
      <c r="T86" s="126"/>
      <c r="U86" s="174" t="str">
        <f t="shared" ca="1" si="32"/>
        <v>3.5</v>
      </c>
      <c r="V86" s="174">
        <f t="shared" ca="1" si="33"/>
        <v>2</v>
      </c>
      <c r="W86" s="174">
        <f t="shared" ca="1" si="34"/>
        <v>1</v>
      </c>
      <c r="X86" s="174">
        <f t="shared" ca="1" si="35"/>
        <v>6</v>
      </c>
      <c r="Y86" s="126"/>
      <c r="Z86" s="126"/>
      <c r="AA86" s="126"/>
      <c r="AB86" s="126"/>
    </row>
    <row r="87" spans="1:28" s="124" customFormat="1" ht="30" customHeight="1" x14ac:dyDescent="0.25">
      <c r="A87" s="89">
        <v>602</v>
      </c>
      <c r="B87" s="90" t="str">
        <f t="shared" ca="1" si="28"/>
        <v>3.5.02b</v>
      </c>
      <c r="C87" s="91">
        <f t="shared" ca="1" si="29"/>
        <v>6</v>
      </c>
      <c r="D87" s="21"/>
      <c r="E87" s="220" t="str">
        <f t="shared" ca="1" si="30"/>
        <v>3.5.02b</v>
      </c>
      <c r="F87" s="98" t="str">
        <f t="shared" ca="1" si="31"/>
        <v>Cyber security incident response plan?</v>
      </c>
      <c r="G87" s="149" t="str">
        <f t="shared" ca="1" si="36"/>
        <v/>
      </c>
      <c r="H87" s="149" t="str">
        <f t="shared" ca="1" si="37"/>
        <v/>
      </c>
      <c r="I87" s="93" t="str">
        <f t="shared" ca="1" si="38"/>
        <v/>
      </c>
      <c r="J87" s="91"/>
      <c r="K87" s="91"/>
      <c r="L87" s="91"/>
      <c r="M87" s="91"/>
      <c r="N87" s="91"/>
      <c r="O87" s="91"/>
      <c r="P87" s="91"/>
      <c r="Q87" s="91"/>
      <c r="R87" s="91"/>
      <c r="S87" s="91"/>
      <c r="T87" s="126"/>
      <c r="U87" s="174" t="str">
        <f t="shared" ca="1" si="32"/>
        <v>3.5</v>
      </c>
      <c r="V87" s="174">
        <f t="shared" ca="1" si="33"/>
        <v>2</v>
      </c>
      <c r="W87" s="174">
        <f t="shared" ca="1" si="34"/>
        <v>1</v>
      </c>
      <c r="X87" s="174">
        <f t="shared" ca="1" si="35"/>
        <v>6</v>
      </c>
      <c r="Y87" s="126"/>
      <c r="Z87" s="126"/>
      <c r="AA87" s="126"/>
      <c r="AB87" s="126"/>
    </row>
    <row r="88" spans="1:28" s="124" customFormat="1" ht="30" customHeight="1" x14ac:dyDescent="0.25">
      <c r="A88" s="89">
        <v>603</v>
      </c>
      <c r="B88" s="90" t="str">
        <f t="shared" ca="1" si="28"/>
        <v>3.5.02c</v>
      </c>
      <c r="C88" s="91">
        <f t="shared" ca="1" si="29"/>
        <v>6</v>
      </c>
      <c r="D88" s="21"/>
      <c r="E88" s="220" t="str">
        <f t="shared" ca="1" si="30"/>
        <v>3.5.02c</v>
      </c>
      <c r="F88" s="98" t="str">
        <f t="shared" ca="1" si="31"/>
        <v>Management controls (eg training and awareness)</v>
      </c>
      <c r="G88" s="149" t="str">
        <f t="shared" ca="1" si="36"/>
        <v/>
      </c>
      <c r="H88" s="149" t="str">
        <f t="shared" ca="1" si="37"/>
        <v/>
      </c>
      <c r="I88" s="93" t="str">
        <f t="shared" ca="1" si="38"/>
        <v/>
      </c>
      <c r="J88" s="91"/>
      <c r="K88" s="91"/>
      <c r="L88" s="91"/>
      <c r="M88" s="91"/>
      <c r="N88" s="91"/>
      <c r="O88" s="91"/>
      <c r="P88" s="91"/>
      <c r="Q88" s="91"/>
      <c r="R88" s="91"/>
      <c r="S88" s="91"/>
      <c r="T88" s="126"/>
      <c r="U88" s="174" t="str">
        <f t="shared" ca="1" si="32"/>
        <v>3.5</v>
      </c>
      <c r="V88" s="174">
        <f t="shared" ca="1" si="33"/>
        <v>2</v>
      </c>
      <c r="W88" s="174">
        <f t="shared" ca="1" si="34"/>
        <v>1</v>
      </c>
      <c r="X88" s="174">
        <f t="shared" ca="1" si="35"/>
        <v>6</v>
      </c>
      <c r="Y88" s="126"/>
      <c r="Z88" s="126"/>
      <c r="AA88" s="126"/>
      <c r="AB88" s="126"/>
    </row>
    <row r="89" spans="1:28" s="124" customFormat="1" ht="30" customHeight="1" x14ac:dyDescent="0.25">
      <c r="A89" s="89">
        <v>604</v>
      </c>
      <c r="B89" s="90" t="str">
        <f t="shared" ca="1" si="28"/>
        <v>3.5.02d</v>
      </c>
      <c r="C89" s="91">
        <f t="shared" ca="1" si="29"/>
        <v>6</v>
      </c>
      <c r="D89" s="21"/>
      <c r="E89" s="220" t="str">
        <f t="shared" ca="1" si="30"/>
        <v>3.5.02d</v>
      </c>
      <c r="F89" s="98" t="str">
        <f t="shared" ca="1" si="31"/>
        <v>Technical controls (eg patching, configuring system logs, and use of intrusion prevention / detection tools)</v>
      </c>
      <c r="G89" s="149" t="str">
        <f t="shared" ca="1" si="36"/>
        <v/>
      </c>
      <c r="H89" s="149" t="str">
        <f t="shared" ca="1" si="37"/>
        <v/>
      </c>
      <c r="I89" s="93" t="str">
        <f t="shared" ca="1" si="38"/>
        <v/>
      </c>
      <c r="J89" s="91"/>
      <c r="K89" s="91"/>
      <c r="L89" s="91"/>
      <c r="M89" s="91"/>
      <c r="N89" s="91"/>
      <c r="O89" s="91"/>
      <c r="P89" s="91"/>
      <c r="Q89" s="91"/>
      <c r="R89" s="91"/>
      <c r="S89" s="91"/>
      <c r="T89" s="126"/>
      <c r="U89" s="174" t="str">
        <f t="shared" ca="1" si="32"/>
        <v>3.5</v>
      </c>
      <c r="V89" s="174">
        <f t="shared" ca="1" si="33"/>
        <v>3</v>
      </c>
      <c r="W89" s="174">
        <f t="shared" ca="1" si="34"/>
        <v>1</v>
      </c>
      <c r="X89" s="174">
        <f t="shared" ca="1" si="35"/>
        <v>9</v>
      </c>
      <c r="Y89" s="126"/>
      <c r="Z89" s="126"/>
      <c r="AA89" s="126"/>
      <c r="AB89" s="126"/>
    </row>
    <row r="90" spans="1:28" s="124" customFormat="1" ht="30" customHeight="1" x14ac:dyDescent="0.25">
      <c r="A90" s="89">
        <v>605</v>
      </c>
      <c r="B90" s="90" t="str">
        <f t="shared" ca="1" si="28"/>
        <v>3.5.02e</v>
      </c>
      <c r="C90" s="91">
        <f t="shared" ca="1" si="29"/>
        <v>6</v>
      </c>
      <c r="D90" s="21"/>
      <c r="E90" s="220" t="str">
        <f t="shared" ca="1" si="30"/>
        <v>3.5.02e</v>
      </c>
      <c r="F90" s="98" t="str">
        <f t="shared" ca="1" si="31"/>
        <v>Roles and responsibilities for handling incidents?</v>
      </c>
      <c r="G90" s="149" t="str">
        <f t="shared" ca="1" si="36"/>
        <v/>
      </c>
      <c r="H90" s="149" t="str">
        <f t="shared" ca="1" si="37"/>
        <v/>
      </c>
      <c r="I90" s="93" t="str">
        <f t="shared" ca="1" si="38"/>
        <v/>
      </c>
      <c r="J90" s="91"/>
      <c r="K90" s="91"/>
      <c r="L90" s="91"/>
      <c r="M90" s="91"/>
      <c r="N90" s="91"/>
      <c r="O90" s="91"/>
      <c r="P90" s="91"/>
      <c r="Q90" s="91"/>
      <c r="R90" s="91"/>
      <c r="S90" s="91"/>
      <c r="T90" s="126"/>
      <c r="U90" s="174" t="str">
        <f t="shared" ca="1" si="32"/>
        <v>3.5</v>
      </c>
      <c r="V90" s="174">
        <f t="shared" ca="1" si="33"/>
        <v>3</v>
      </c>
      <c r="W90" s="174">
        <f t="shared" ca="1" si="34"/>
        <v>1</v>
      </c>
      <c r="X90" s="174">
        <f t="shared" ca="1" si="35"/>
        <v>9</v>
      </c>
      <c r="Y90" s="126"/>
      <c r="Z90" s="126"/>
      <c r="AA90" s="126"/>
      <c r="AB90" s="126"/>
    </row>
    <row r="91" spans="1:28" s="124" customFormat="1" ht="30" customHeight="1" x14ac:dyDescent="0.25">
      <c r="A91" s="89">
        <v>606</v>
      </c>
      <c r="B91" s="90" t="str">
        <f t="shared" ca="1" si="28"/>
        <v>3.5.03</v>
      </c>
      <c r="C91" s="91">
        <f t="shared" ca="1" si="29"/>
        <v>5</v>
      </c>
      <c r="D91" s="21"/>
      <c r="E91" s="220" t="str">
        <f t="shared" ca="1" si="30"/>
        <v>3.5.03</v>
      </c>
      <c r="F91" s="93" t="str">
        <f t="shared" ca="1" si="31"/>
        <v>When updating controls, do you consider the attack vectors causing most concern, which often include:</v>
      </c>
      <c r="G91" s="149" t="str">
        <f t="shared" ca="1" si="36"/>
        <v/>
      </c>
      <c r="H91" s="149" t="str">
        <f t="shared" ca="1" si="37"/>
        <v/>
      </c>
      <c r="I91" s="93" t="str">
        <f t="shared" ca="1" si="38"/>
        <v/>
      </c>
      <c r="J91" s="91"/>
      <c r="K91" s="91"/>
      <c r="L91" s="91"/>
      <c r="M91" s="91"/>
      <c r="N91" s="91"/>
      <c r="O91" s="91"/>
      <c r="P91" s="91"/>
      <c r="Q91" s="91"/>
      <c r="R91" s="91"/>
      <c r="S91" s="91"/>
      <c r="T91" s="126"/>
      <c r="U91" s="174" t="str">
        <f t="shared" ca="1" si="32"/>
        <v>3.5</v>
      </c>
      <c r="V91" s="174">
        <f t="shared" ca="1" si="33"/>
        <v>5</v>
      </c>
      <c r="W91" s="174">
        <f t="shared" ca="1" si="34"/>
        <v>1</v>
      </c>
      <c r="X91" s="174">
        <f t="shared" ca="1" si="35"/>
        <v>15</v>
      </c>
      <c r="Y91" s="126"/>
      <c r="Z91" s="126"/>
      <c r="AA91" s="126"/>
      <c r="AB91" s="126"/>
    </row>
    <row r="92" spans="1:28" s="124" customFormat="1" ht="30" customHeight="1" x14ac:dyDescent="0.25">
      <c r="A92" s="89">
        <v>607</v>
      </c>
      <c r="B92" s="90" t="str">
        <f t="shared" ca="1" si="28"/>
        <v>3.5.04</v>
      </c>
      <c r="C92" s="91">
        <f t="shared" ca="1" si="29"/>
        <v>5</v>
      </c>
      <c r="D92" s="21"/>
      <c r="E92" s="220" t="str">
        <f t="shared" ca="1" si="30"/>
        <v>3.5.04</v>
      </c>
      <c r="F92" s="93" t="str">
        <f t="shared" ca="1" si="31"/>
        <v>When updating controls, do you:</v>
      </c>
      <c r="G92" s="149" t="str">
        <f t="shared" ca="1" si="36"/>
        <v/>
      </c>
      <c r="H92" s="149" t="str">
        <f t="shared" ca="1" si="37"/>
        <v/>
      </c>
      <c r="I92" s="93" t="str">
        <f t="shared" ca="1" si="38"/>
        <v/>
      </c>
      <c r="J92" s="91"/>
      <c r="K92" s="91"/>
      <c r="L92" s="91"/>
      <c r="M92" s="91"/>
      <c r="N92" s="91"/>
      <c r="O92" s="91"/>
      <c r="P92" s="91"/>
      <c r="Q92" s="91"/>
      <c r="R92" s="91"/>
      <c r="S92" s="91"/>
      <c r="T92" s="126"/>
      <c r="U92" s="174" t="str">
        <f t="shared" ca="1" si="32"/>
        <v>3.5</v>
      </c>
      <c r="V92" s="174">
        <f t="shared" ca="1" si="33"/>
        <v>5</v>
      </c>
      <c r="W92" s="174">
        <f t="shared" ca="1" si="34"/>
        <v>1</v>
      </c>
      <c r="X92" s="174">
        <f t="shared" ca="1" si="35"/>
        <v>15</v>
      </c>
      <c r="Y92" s="126"/>
      <c r="Z92" s="126"/>
      <c r="AA92" s="126"/>
      <c r="AB92" s="126"/>
    </row>
    <row r="93" spans="1:28" s="124" customFormat="1" ht="30" customHeight="1" x14ac:dyDescent="0.25">
      <c r="A93" s="89">
        <v>608</v>
      </c>
      <c r="B93" s="90" t="str">
        <f t="shared" ca="1" si="28"/>
        <v>3.5.04a</v>
      </c>
      <c r="C93" s="91">
        <f t="shared" ca="1" si="29"/>
        <v>6</v>
      </c>
      <c r="D93" s="21"/>
      <c r="E93" s="220" t="str">
        <f t="shared" ca="1" si="30"/>
        <v>3.5.04a</v>
      </c>
      <c r="F93" s="98" t="str">
        <f t="shared" ca="1" si="31"/>
        <v>Consider their effectiveness in relation to events in the ‘attacker kill chain’ (ie reconnaissance, weaponize, deliver, exploit, install, command &amp; control and act on objectives)?</v>
      </c>
      <c r="G93" s="149" t="str">
        <f t="shared" ca="1" si="36"/>
        <v/>
      </c>
      <c r="H93" s="149" t="str">
        <f t="shared" ca="1" si="37"/>
        <v/>
      </c>
      <c r="I93" s="93" t="str">
        <f t="shared" ca="1" si="38"/>
        <v/>
      </c>
      <c r="J93" s="91"/>
      <c r="K93" s="91"/>
      <c r="L93" s="91"/>
      <c r="M93" s="91"/>
      <c r="N93" s="91"/>
      <c r="O93" s="91"/>
      <c r="P93" s="91"/>
      <c r="Q93" s="91"/>
      <c r="R93" s="91"/>
      <c r="S93" s="91"/>
      <c r="T93" s="126"/>
      <c r="U93" s="174" t="str">
        <f t="shared" ca="1" si="32"/>
        <v>3.5</v>
      </c>
      <c r="V93" s="174">
        <f t="shared" ca="1" si="33"/>
        <v>5</v>
      </c>
      <c r="W93" s="174">
        <f t="shared" ca="1" si="34"/>
        <v>1</v>
      </c>
      <c r="X93" s="174">
        <f t="shared" ca="1" si="35"/>
        <v>15</v>
      </c>
      <c r="Y93" s="126"/>
      <c r="Z93" s="126"/>
      <c r="AA93" s="126"/>
      <c r="AB93" s="126"/>
    </row>
    <row r="94" spans="1:28" s="124" customFormat="1" ht="30" customHeight="1" x14ac:dyDescent="0.25">
      <c r="A94" s="89">
        <v>609</v>
      </c>
      <c r="B94" s="90" t="str">
        <f t="shared" ca="1" si="28"/>
        <v>3.5.04b</v>
      </c>
      <c r="C94" s="91">
        <f t="shared" ca="1" si="29"/>
        <v>6</v>
      </c>
      <c r="D94" s="21"/>
      <c r="E94" s="220" t="str">
        <f t="shared" ca="1" si="30"/>
        <v>3.5.04b</v>
      </c>
      <c r="F94" s="98" t="str">
        <f t="shared" ca="1" si="31"/>
        <v>Review implications for tactical and short term security projects?</v>
      </c>
      <c r="G94" s="149" t="str">
        <f t="shared" ca="1" si="36"/>
        <v/>
      </c>
      <c r="H94" s="149" t="str">
        <f t="shared" ca="1" si="37"/>
        <v/>
      </c>
      <c r="I94" s="93" t="str">
        <f t="shared" ca="1" si="38"/>
        <v/>
      </c>
      <c r="J94" s="91"/>
      <c r="K94" s="91"/>
      <c r="L94" s="91"/>
      <c r="M94" s="91"/>
      <c r="N94" s="91"/>
      <c r="O94" s="91"/>
      <c r="P94" s="91"/>
      <c r="Q94" s="91"/>
      <c r="R94" s="91"/>
      <c r="S94" s="91"/>
      <c r="T94" s="126"/>
      <c r="U94" s="174" t="str">
        <f t="shared" ca="1" si="32"/>
        <v>3.5</v>
      </c>
      <c r="V94" s="174">
        <f t="shared" ca="1" si="33"/>
        <v>5</v>
      </c>
      <c r="W94" s="174">
        <f t="shared" ca="1" si="34"/>
        <v>1</v>
      </c>
      <c r="X94" s="174">
        <f t="shared" ca="1" si="35"/>
        <v>15</v>
      </c>
      <c r="Y94" s="126"/>
      <c r="Z94" s="126"/>
      <c r="AA94" s="126"/>
      <c r="AB94" s="126"/>
    </row>
    <row r="95" spans="1:28" s="124" customFormat="1" ht="30" customHeight="1" x14ac:dyDescent="0.25">
      <c r="A95" s="89">
        <v>610</v>
      </c>
      <c r="B95" s="90" t="str">
        <f t="shared" ca="1" si="28"/>
        <v>3.5.05</v>
      </c>
      <c r="C95" s="91">
        <f t="shared" ca="1" si="29"/>
        <v>4</v>
      </c>
      <c r="D95" s="21"/>
      <c r="E95" s="220" t="str">
        <f t="shared" ca="1" si="30"/>
        <v>3.5.05</v>
      </c>
      <c r="F95" s="93" t="str">
        <f t="shared" ca="1" si="31"/>
        <v>Following a cyber security incident, do you feed the results of incident analysis back into your:</v>
      </c>
      <c r="G95" s="149"/>
      <c r="H95" s="149"/>
      <c r="I95" s="93"/>
      <c r="J95" s="91"/>
      <c r="K95" s="91"/>
      <c r="L95" s="91"/>
      <c r="M95" s="91"/>
      <c r="N95" s="91"/>
      <c r="O95" s="91"/>
      <c r="P95" s="91"/>
      <c r="Q95" s="91"/>
      <c r="R95" s="91"/>
      <c r="S95" s="91"/>
      <c r="T95" s="126"/>
      <c r="U95" s="174" t="str">
        <f t="shared" ca="1" si="32"/>
        <v/>
      </c>
      <c r="V95" s="174" t="str">
        <f t="shared" ca="1" si="33"/>
        <v>N/A</v>
      </c>
      <c r="W95" s="174">
        <f t="shared" ca="1" si="34"/>
        <v>1</v>
      </c>
      <c r="X95" s="174" t="e">
        <f t="shared" ca="1" si="35"/>
        <v>#VALUE!</v>
      </c>
      <c r="Y95" s="126"/>
      <c r="Z95" s="126"/>
      <c r="AA95" s="126"/>
      <c r="AB95" s="126"/>
    </row>
    <row r="96" spans="1:28" s="124" customFormat="1" ht="30" customHeight="1" x14ac:dyDescent="0.25">
      <c r="A96" s="89">
        <v>611</v>
      </c>
      <c r="B96" s="90" t="str">
        <f t="shared" ca="1" si="28"/>
        <v>3.5.05a</v>
      </c>
      <c r="C96" s="91">
        <f t="shared" ca="1" si="29"/>
        <v>6</v>
      </c>
      <c r="D96" s="21"/>
      <c r="E96" s="220" t="str">
        <f t="shared" ca="1" si="30"/>
        <v>3.5.05a</v>
      </c>
      <c r="F96" s="98" t="str">
        <f t="shared" ca="1" si="31"/>
        <v>Risk assessment methodologies?</v>
      </c>
      <c r="G96" s="149" t="str">
        <f ca="1">VLOOKUP(E96,Assessment_3_Reference_1,24,FALSE)</f>
        <v/>
      </c>
      <c r="H96" s="149" t="str">
        <f ca="1">VLOOKUP(E96,Assessment_3_Reference_1,5,FALSE)</f>
        <v/>
      </c>
      <c r="I96" s="93" t="str">
        <f ca="1">IF(VLOOKUP(E96,Assessment_3_Reference_1,6,FALSE)=0,"",VLOOKUP(E96,Assessment_3_Reference_1,6,FALSE))</f>
        <v/>
      </c>
      <c r="J96" s="91"/>
      <c r="K96" s="91"/>
      <c r="L96" s="91"/>
      <c r="M96" s="91"/>
      <c r="N96" s="91"/>
      <c r="O96" s="91"/>
      <c r="P96" s="91"/>
      <c r="Q96" s="91"/>
      <c r="R96" s="91"/>
      <c r="S96" s="91"/>
      <c r="T96" s="126"/>
      <c r="U96" s="174" t="str">
        <f t="shared" ca="1" si="32"/>
        <v>3.5</v>
      </c>
      <c r="V96" s="174">
        <f t="shared" ca="1" si="33"/>
        <v>4</v>
      </c>
      <c r="W96" s="174">
        <f t="shared" ca="1" si="34"/>
        <v>1</v>
      </c>
      <c r="X96" s="174">
        <f t="shared" ca="1" si="35"/>
        <v>12</v>
      </c>
      <c r="Y96" s="126"/>
      <c r="Z96" s="126"/>
      <c r="AA96" s="126"/>
      <c r="AB96" s="126"/>
    </row>
    <row r="97" spans="1:28" s="124" customFormat="1" ht="30" customHeight="1" x14ac:dyDescent="0.25">
      <c r="A97" s="89">
        <v>612</v>
      </c>
      <c r="B97" s="90" t="str">
        <f t="shared" ca="1" si="28"/>
        <v>3.5.05b</v>
      </c>
      <c r="C97" s="91">
        <f t="shared" ca="1" si="29"/>
        <v>6</v>
      </c>
      <c r="D97" s="21"/>
      <c r="E97" s="220" t="str">
        <f t="shared" ca="1" si="30"/>
        <v>3.5.05b</v>
      </c>
      <c r="F97" s="98" t="str">
        <f t="shared" ca="1" si="31"/>
        <v>Cyber security threat analysis?</v>
      </c>
      <c r="G97" s="149" t="str">
        <f ca="1">VLOOKUP(E97,Assessment_3_Reference_1,24,FALSE)</f>
        <v/>
      </c>
      <c r="H97" s="149" t="str">
        <f ca="1">VLOOKUP(E97,Assessment_3_Reference_1,5,FALSE)</f>
        <v/>
      </c>
      <c r="I97" s="93" t="str">
        <f ca="1">IF(VLOOKUP(E97,Assessment_3_Reference_1,6,FALSE)=0,"",VLOOKUP(E97,Assessment_3_Reference_1,6,FALSE))</f>
        <v/>
      </c>
      <c r="J97" s="91"/>
      <c r="K97" s="91"/>
      <c r="L97" s="91"/>
      <c r="M97" s="91"/>
      <c r="N97" s="91"/>
      <c r="O97" s="91"/>
      <c r="P97" s="91"/>
      <c r="Q97" s="91"/>
      <c r="R97" s="91"/>
      <c r="S97" s="91"/>
      <c r="T97" s="126"/>
      <c r="U97" s="174" t="str">
        <f t="shared" ca="1" si="32"/>
        <v>3.5</v>
      </c>
      <c r="V97" s="174">
        <f t="shared" ca="1" si="33"/>
        <v>4</v>
      </c>
      <c r="W97" s="174">
        <f t="shared" ca="1" si="34"/>
        <v>1</v>
      </c>
      <c r="X97" s="174">
        <f t="shared" ca="1" si="35"/>
        <v>12</v>
      </c>
      <c r="Y97" s="126"/>
      <c r="Z97" s="126"/>
      <c r="AA97" s="126"/>
      <c r="AB97" s="126"/>
    </row>
    <row r="98" spans="1:28" s="124" customFormat="1" ht="30" customHeight="1" x14ac:dyDescent="0.25">
      <c r="A98" s="89">
        <v>613</v>
      </c>
      <c r="B98" s="90" t="str">
        <f t="shared" ca="1" si="28"/>
        <v>3.5.05c</v>
      </c>
      <c r="C98" s="91">
        <f t="shared" ca="1" si="29"/>
        <v>6</v>
      </c>
      <c r="D98" s="21"/>
      <c r="E98" s="220" t="str">
        <f t="shared" ca="1" si="30"/>
        <v>3.5.05c</v>
      </c>
      <c r="F98" s="98" t="str">
        <f t="shared" ca="1" si="31"/>
        <v>Business continuity or crisis management arrangements?</v>
      </c>
      <c r="G98" s="149" t="str">
        <f ca="1">VLOOKUP(E98,Assessment_3_Reference_1,24,FALSE)</f>
        <v/>
      </c>
      <c r="H98" s="149" t="str">
        <f ca="1">VLOOKUP(E98,Assessment_3_Reference_1,5,FALSE)</f>
        <v/>
      </c>
      <c r="I98" s="93" t="str">
        <f ca="1">IF(VLOOKUP(E98,Assessment_3_Reference_1,6,FALSE)=0,"",VLOOKUP(E98,Assessment_3_Reference_1,6,FALSE))</f>
        <v/>
      </c>
      <c r="J98" s="91"/>
      <c r="K98" s="91"/>
      <c r="L98" s="91"/>
      <c r="M98" s="91"/>
      <c r="N98" s="91"/>
      <c r="O98" s="91"/>
      <c r="P98" s="91"/>
      <c r="Q98" s="91"/>
      <c r="R98" s="91"/>
      <c r="S98" s="91"/>
      <c r="T98" s="126"/>
      <c r="U98" s="174" t="str">
        <f t="shared" ca="1" si="32"/>
        <v>3.5</v>
      </c>
      <c r="V98" s="174">
        <f t="shared" ca="1" si="33"/>
        <v>3</v>
      </c>
      <c r="W98" s="174">
        <f t="shared" ca="1" si="34"/>
        <v>1</v>
      </c>
      <c r="X98" s="174">
        <f t="shared" ca="1" si="35"/>
        <v>9</v>
      </c>
      <c r="Y98" s="126"/>
      <c r="Z98" s="126"/>
      <c r="AA98" s="126"/>
      <c r="AB98" s="126"/>
    </row>
    <row r="99" spans="1:28" s="124" customFormat="1" ht="30" customHeight="1" x14ac:dyDescent="0.25">
      <c r="A99" s="89">
        <v>614</v>
      </c>
      <c r="B99" s="90" t="str">
        <f t="shared" ca="1" si="28"/>
        <v>3.5.05d</v>
      </c>
      <c r="C99" s="91">
        <f t="shared" ca="1" si="29"/>
        <v>6</v>
      </c>
      <c r="D99" s="21"/>
      <c r="E99" s="220" t="str">
        <f t="shared" ca="1" si="30"/>
        <v>3.5.05d</v>
      </c>
      <c r="F99" s="98" t="str">
        <f t="shared" ca="1" si="31"/>
        <v>Contractual arrangements with third party suppliers?</v>
      </c>
      <c r="G99" s="149" t="str">
        <f ca="1">VLOOKUP(E99,Assessment_3_Reference_1,24,FALSE)</f>
        <v/>
      </c>
      <c r="H99" s="149" t="str">
        <f ca="1">VLOOKUP(E99,Assessment_3_Reference_1,5,FALSE)</f>
        <v/>
      </c>
      <c r="I99" s="93" t="str">
        <f ca="1">IF(VLOOKUP(E99,Assessment_3_Reference_1,6,FALSE)=0,"",VLOOKUP(E99,Assessment_3_Reference_1,6,FALSE))</f>
        <v/>
      </c>
      <c r="J99" s="91"/>
      <c r="K99" s="91"/>
      <c r="L99" s="91"/>
      <c r="M99" s="91"/>
      <c r="N99" s="91"/>
      <c r="O99" s="91"/>
      <c r="P99" s="91"/>
      <c r="Q99" s="91"/>
      <c r="R99" s="91"/>
      <c r="S99" s="91"/>
      <c r="T99" s="126"/>
      <c r="U99" s="174" t="str">
        <f t="shared" ca="1" si="32"/>
        <v>3.5</v>
      </c>
      <c r="V99" s="174">
        <f t="shared" ca="1" si="33"/>
        <v>5</v>
      </c>
      <c r="W99" s="174">
        <f t="shared" ca="1" si="34"/>
        <v>1</v>
      </c>
      <c r="X99" s="174">
        <f t="shared" ca="1" si="35"/>
        <v>15</v>
      </c>
      <c r="Y99" s="126"/>
      <c r="Z99" s="126"/>
      <c r="AA99" s="126"/>
      <c r="AB99" s="126"/>
    </row>
    <row r="100" spans="1:28" s="124" customFormat="1" ht="30" customHeight="1" x14ac:dyDescent="0.25">
      <c r="A100" s="89">
        <v>615</v>
      </c>
      <c r="B100" s="90" t="str">
        <f t="shared" ca="1" si="28"/>
        <v>3.5.05e</v>
      </c>
      <c r="C100" s="91">
        <f t="shared" ca="1" si="29"/>
        <v>6</v>
      </c>
      <c r="D100" s="21"/>
      <c r="E100" s="220" t="str">
        <f t="shared" ca="1" si="30"/>
        <v>3.5.05e</v>
      </c>
      <c r="F100" s="98" t="str">
        <f t="shared" ca="1" si="31"/>
        <v>Business intelligence initiatives?</v>
      </c>
      <c r="G100" s="149" t="str">
        <f ca="1">VLOOKUP(E100,Assessment_3_Reference_1,24,FALSE)</f>
        <v/>
      </c>
      <c r="H100" s="149" t="str">
        <f ca="1">VLOOKUP(E100,Assessment_3_Reference_1,5,FALSE)</f>
        <v/>
      </c>
      <c r="I100" s="93" t="str">
        <f ca="1">IF(VLOOKUP(E100,Assessment_3_Reference_1,6,FALSE)=0,"",VLOOKUP(E100,Assessment_3_Reference_1,6,FALSE))</f>
        <v/>
      </c>
      <c r="J100" s="91"/>
      <c r="K100" s="91"/>
      <c r="L100" s="91"/>
      <c r="M100" s="91"/>
      <c r="N100" s="91"/>
      <c r="O100" s="91"/>
      <c r="P100" s="91"/>
      <c r="Q100" s="91"/>
      <c r="R100" s="91"/>
      <c r="S100" s="91"/>
      <c r="T100" s="126"/>
      <c r="U100" s="174" t="str">
        <f t="shared" ca="1" si="32"/>
        <v>3.5</v>
      </c>
      <c r="V100" s="174">
        <f t="shared" ca="1" si="33"/>
        <v>5</v>
      </c>
      <c r="W100" s="174">
        <f t="shared" ca="1" si="34"/>
        <v>1</v>
      </c>
      <c r="X100" s="174">
        <f t="shared" ca="1" si="35"/>
        <v>15</v>
      </c>
      <c r="Y100" s="126"/>
      <c r="Z100" s="126"/>
      <c r="AA100" s="126"/>
      <c r="AB100" s="126"/>
    </row>
    <row r="101" spans="1:28" s="124" customFormat="1" ht="30" customHeight="1" x14ac:dyDescent="0.25">
      <c r="A101" s="89">
        <v>616</v>
      </c>
      <c r="B101" s="90" t="str">
        <f t="shared" ca="1" si="28"/>
        <v>3.5.06</v>
      </c>
      <c r="C101" s="91">
        <f t="shared" ca="1" si="29"/>
        <v>4</v>
      </c>
      <c r="D101" s="21"/>
      <c r="E101" s="220" t="str">
        <f t="shared" ca="1" si="30"/>
        <v>3.5.06</v>
      </c>
      <c r="F101" s="93" t="str">
        <f t="shared" ca="1" si="31"/>
        <v>Are updates carried out:</v>
      </c>
      <c r="G101" s="149"/>
      <c r="H101" s="149"/>
      <c r="I101" s="93"/>
      <c r="J101" s="91"/>
      <c r="K101" s="91"/>
      <c r="L101" s="91"/>
      <c r="M101" s="91"/>
      <c r="N101" s="91"/>
      <c r="O101" s="91"/>
      <c r="P101" s="91"/>
      <c r="Q101" s="91"/>
      <c r="R101" s="91"/>
      <c r="S101" s="91"/>
      <c r="T101" s="126"/>
      <c r="U101" s="174" t="str">
        <f t="shared" ca="1" si="32"/>
        <v/>
      </c>
      <c r="V101" s="174" t="str">
        <f t="shared" ca="1" si="33"/>
        <v>N/A</v>
      </c>
      <c r="W101" s="174">
        <f t="shared" ca="1" si="34"/>
        <v>1</v>
      </c>
      <c r="X101" s="174" t="e">
        <f t="shared" ca="1" si="35"/>
        <v>#VALUE!</v>
      </c>
      <c r="Y101" s="126"/>
      <c r="Z101" s="126"/>
      <c r="AA101" s="126"/>
      <c r="AB101" s="126"/>
    </row>
    <row r="102" spans="1:28" s="124" customFormat="1" ht="30" customHeight="1" x14ac:dyDescent="0.25">
      <c r="A102" s="89">
        <v>617</v>
      </c>
      <c r="B102" s="90" t="str">
        <f t="shared" ca="1" si="28"/>
        <v>3.5.06a</v>
      </c>
      <c r="C102" s="91">
        <f t="shared" ca="1" si="29"/>
        <v>6</v>
      </c>
      <c r="D102" s="21"/>
      <c r="E102" s="220" t="str">
        <f t="shared" ca="1" si="30"/>
        <v>3.5.06a</v>
      </c>
      <c r="F102" s="98" t="str">
        <f t="shared" ca="1" si="31"/>
        <v>Using a structured, systematic process?</v>
      </c>
      <c r="G102" s="149" t="str">
        <f ca="1">VLOOKUP(E102,Assessment_3_Reference_1,24,FALSE)</f>
        <v/>
      </c>
      <c r="H102" s="149" t="str">
        <f ca="1">VLOOKUP(E102,Assessment_3_Reference_1,5,FALSE)</f>
        <v/>
      </c>
      <c r="I102" s="93" t="str">
        <f ca="1">IF(VLOOKUP(E102,Assessment_3_Reference_1,6,FALSE)=0,"",VLOOKUP(E102,Assessment_3_Reference_1,6,FALSE))</f>
        <v/>
      </c>
      <c r="J102" s="91"/>
      <c r="K102" s="91"/>
      <c r="L102" s="91"/>
      <c r="M102" s="91"/>
      <c r="N102" s="91"/>
      <c r="O102" s="91"/>
      <c r="P102" s="91"/>
      <c r="Q102" s="91"/>
      <c r="R102" s="91"/>
      <c r="S102" s="91"/>
      <c r="T102" s="126"/>
      <c r="U102" s="174" t="str">
        <f t="shared" ca="1" si="32"/>
        <v>3.5</v>
      </c>
      <c r="V102" s="174">
        <f t="shared" ca="1" si="33"/>
        <v>3</v>
      </c>
      <c r="W102" s="174">
        <f t="shared" ca="1" si="34"/>
        <v>1</v>
      </c>
      <c r="X102" s="174">
        <f t="shared" ca="1" si="35"/>
        <v>9</v>
      </c>
      <c r="Y102" s="126"/>
      <c r="Z102" s="126"/>
      <c r="AA102" s="126"/>
      <c r="AB102" s="126"/>
    </row>
    <row r="103" spans="1:28" s="124" customFormat="1" ht="30" customHeight="1" x14ac:dyDescent="0.25">
      <c r="A103" s="89">
        <v>618</v>
      </c>
      <c r="B103" s="90" t="str">
        <f t="shared" ca="1" si="28"/>
        <v>3.5.06b</v>
      </c>
      <c r="C103" s="91">
        <f t="shared" ca="1" si="29"/>
        <v>6</v>
      </c>
      <c r="D103" s="21"/>
      <c r="E103" s="220" t="str">
        <f t="shared" ca="1" si="30"/>
        <v>3.5.06b</v>
      </c>
      <c r="F103" s="98" t="str">
        <f t="shared" ca="1" si="31"/>
        <v>In accordance with formally approved documentation?</v>
      </c>
      <c r="G103" s="149" t="str">
        <f ca="1">VLOOKUP(E103,Assessment_3_Reference_1,24,FALSE)</f>
        <v/>
      </c>
      <c r="H103" s="149" t="str">
        <f ca="1">VLOOKUP(E103,Assessment_3_Reference_1,5,FALSE)</f>
        <v/>
      </c>
      <c r="I103" s="93" t="str">
        <f ca="1">IF(VLOOKUP(E103,Assessment_3_Reference_1,6,FALSE)=0,"",VLOOKUP(E103,Assessment_3_Reference_1,6,FALSE))</f>
        <v/>
      </c>
      <c r="J103" s="91"/>
      <c r="K103" s="91"/>
      <c r="L103" s="91"/>
      <c r="M103" s="91"/>
      <c r="N103" s="91"/>
      <c r="O103" s="91"/>
      <c r="P103" s="91"/>
      <c r="Q103" s="91"/>
      <c r="R103" s="91"/>
      <c r="S103" s="91"/>
      <c r="T103" s="126"/>
      <c r="U103" s="174" t="str">
        <f t="shared" ca="1" si="32"/>
        <v>3.5</v>
      </c>
      <c r="V103" s="174">
        <f t="shared" ca="1" si="33"/>
        <v>3</v>
      </c>
      <c r="W103" s="174">
        <f t="shared" ca="1" si="34"/>
        <v>1</v>
      </c>
      <c r="X103" s="174">
        <f t="shared" ca="1" si="35"/>
        <v>9</v>
      </c>
      <c r="Y103" s="126"/>
      <c r="Z103" s="126"/>
      <c r="AA103" s="126"/>
      <c r="AB103" s="126"/>
    </row>
    <row r="104" spans="1:28" s="124" customFormat="1" ht="30" customHeight="1" x14ac:dyDescent="0.25">
      <c r="A104" s="89">
        <v>619</v>
      </c>
      <c r="B104" s="90" t="str">
        <f t="shared" ref="B104:B130" ca="1" si="39">VLOOKUP(A104,Contents_Text,2,FALSE)</f>
        <v>3.5.07</v>
      </c>
      <c r="C104" s="91">
        <f t="shared" ref="C104:C130" ca="1" si="40">VLOOKUP(A104,Contents_Text,15,FALSE)</f>
        <v>5</v>
      </c>
      <c r="D104" s="21"/>
      <c r="E104" s="230" t="str">
        <f t="shared" ref="E104:E130" ca="1" si="41">IF(C104=1,"Phase "&amp;B104,IF(C104=2,"Step "&amp;VLOOKUP(A104,Contents_Text,4,FALSE),B104))</f>
        <v>3.5.07</v>
      </c>
      <c r="F104" s="102" t="str">
        <f t="shared" ref="F104:F130" ca="1" si="42">VLOOKUP(A104,Contents_Text,7,FALSE)</f>
        <v>Following a cyber security incident, do you review your state of readiness for handling a cyber security incident?</v>
      </c>
      <c r="G104" s="150" t="str">
        <f ca="1">VLOOKUP(E104,Assessment_3_Reference_1,24,FALSE)</f>
        <v/>
      </c>
      <c r="H104" s="150" t="str">
        <f ca="1">VLOOKUP(E104,Assessment_3_Reference_1,5,FALSE)</f>
        <v/>
      </c>
      <c r="I104" s="102" t="str">
        <f ca="1">IF(VLOOKUP(E104,Assessment_3_Reference_1,6,FALSE)=0,"",VLOOKUP(E104,Assessment_3_Reference_1,6,FALSE))</f>
        <v/>
      </c>
      <c r="J104" s="99"/>
      <c r="K104" s="99"/>
      <c r="L104" s="99"/>
      <c r="M104" s="99"/>
      <c r="N104" s="99"/>
      <c r="O104" s="99"/>
      <c r="P104" s="99"/>
      <c r="Q104" s="99"/>
      <c r="R104" s="99"/>
      <c r="S104" s="99"/>
      <c r="T104" s="152"/>
      <c r="U104" s="248" t="str">
        <f t="shared" ref="U104:U130" ca="1" si="43">IF(AND(C104&gt;4,VLOOKUP(B104,Assessment_3_Reference_1,23,FALSE)&lt;&gt;7),LEFT(B104,3),"")</f>
        <v>3.5</v>
      </c>
      <c r="V104" s="248">
        <f t="shared" ref="V104:V130" ca="1" si="44">VLOOKUP(B104,Weightings_Ref,5,FALSE)</f>
        <v>5</v>
      </c>
      <c r="W104" s="248">
        <f t="shared" ref="W104:W130" ca="1" si="45">IF(VLOOKUP(B104,Assessment_3_Reference_2,26,FALSE)=7,0,1)</f>
        <v>1</v>
      </c>
      <c r="X104" s="248">
        <f t="shared" ref="X104:X130" ca="1" si="46">W104*V104*3</f>
        <v>15</v>
      </c>
      <c r="Y104" s="152"/>
      <c r="Z104" s="152"/>
      <c r="AA104" s="152"/>
      <c r="AB104" s="152"/>
    </row>
    <row r="105" spans="1:28" s="122" customFormat="1" ht="30" customHeight="1" x14ac:dyDescent="0.25">
      <c r="A105" s="94">
        <v>620</v>
      </c>
      <c r="B105" s="95" t="str">
        <f t="shared" ca="1" si="39"/>
        <v>3.6</v>
      </c>
      <c r="C105" s="21">
        <f t="shared" ca="1" si="40"/>
        <v>2</v>
      </c>
      <c r="D105" s="21"/>
      <c r="E105" s="88" t="str">
        <f t="shared" ca="1" si="41"/>
        <v>Step 6</v>
      </c>
      <c r="F105" s="117" t="str">
        <f t="shared" ca="1" si="42"/>
        <v>Trend analysis</v>
      </c>
      <c r="G105" s="118" t="str">
        <f ca="1">"Maturity level:  "&amp;O105</f>
        <v>Maturity level:  Level 1</v>
      </c>
      <c r="H105" s="119"/>
      <c r="I105" s="258"/>
      <c r="J105" s="119"/>
      <c r="K105" s="119"/>
      <c r="L105" s="119" t="str">
        <f ca="1">TEXT(B105,"0.0")</f>
        <v>3.6</v>
      </c>
      <c r="M105" s="118">
        <f ca="1">SUMIF(U:U,L105,H:H)/(SUMIF(U:U,L105,X:X))</f>
        <v>0</v>
      </c>
      <c r="N105" s="118" t="str">
        <f ca="1">HLOOKUP(M105*100,level_ref,2,TRUE)</f>
        <v>Level 1</v>
      </c>
      <c r="O105" s="118" t="str">
        <f ca="1">IF(ISERROR(N105),"",N105)</f>
        <v>Level 1</v>
      </c>
      <c r="P105" s="118">
        <f ca="1">HLOOKUP(M105*100,level_ref,3,TRUE)</f>
        <v>1</v>
      </c>
      <c r="Q105" s="118">
        <f ca="1">IF(ISERROR(P105),"",P105)</f>
        <v>1</v>
      </c>
      <c r="R105" s="118"/>
      <c r="S105" s="118"/>
      <c r="T105" s="118"/>
      <c r="U105" s="248" t="e">
        <f t="shared" ca="1" si="43"/>
        <v>#N/A</v>
      </c>
      <c r="V105" s="248" t="e">
        <f t="shared" ca="1" si="44"/>
        <v>#N/A</v>
      </c>
      <c r="W105" s="248">
        <f t="shared" ca="1" si="45"/>
        <v>1</v>
      </c>
      <c r="X105" s="248" t="e">
        <f t="shared" ca="1" si="46"/>
        <v>#N/A</v>
      </c>
      <c r="Y105" s="118"/>
      <c r="Z105" s="118"/>
      <c r="AA105" s="118"/>
      <c r="AB105" s="118"/>
    </row>
    <row r="106" spans="1:28" s="124" customFormat="1" ht="30" customHeight="1" x14ac:dyDescent="0.25">
      <c r="A106" s="89">
        <v>621</v>
      </c>
      <c r="B106" s="90" t="str">
        <f t="shared" ca="1" si="39"/>
        <v>3.6.01</v>
      </c>
      <c r="C106" s="91">
        <f t="shared" ca="1" si="40"/>
        <v>5</v>
      </c>
      <c r="D106" s="21"/>
      <c r="E106" s="221" t="str">
        <f t="shared" ca="1" si="41"/>
        <v>3.6.01</v>
      </c>
      <c r="F106" s="107" t="str">
        <f t="shared" ca="1" si="42"/>
        <v>Do you maintain a central register of all cyber security incidents?</v>
      </c>
      <c r="G106" s="151" t="str">
        <f ca="1">VLOOKUP(E106,Assessment_3_Reference_1,24,FALSE)</f>
        <v/>
      </c>
      <c r="H106" s="151" t="str">
        <f ca="1">VLOOKUP(E106,Assessment_3_Reference_1,5,FALSE)</f>
        <v/>
      </c>
      <c r="I106" s="107" t="str">
        <f ca="1">IF(VLOOKUP(E106,Assessment_3_Reference_1,6,FALSE)=0,"",VLOOKUP(E106,Assessment_3_Reference_1,6,FALSE))</f>
        <v/>
      </c>
      <c r="J106" s="105"/>
      <c r="K106" s="105"/>
      <c r="L106" s="105"/>
      <c r="M106" s="105"/>
      <c r="N106" s="105"/>
      <c r="O106" s="105"/>
      <c r="P106" s="105"/>
      <c r="Q106" s="105"/>
      <c r="R106" s="105"/>
      <c r="S106" s="105"/>
      <c r="T106" s="153"/>
      <c r="U106" s="174" t="str">
        <f t="shared" ca="1" si="43"/>
        <v>3.6</v>
      </c>
      <c r="V106" s="174">
        <f t="shared" ca="1" si="44"/>
        <v>3</v>
      </c>
      <c r="W106" s="174">
        <f t="shared" ca="1" si="45"/>
        <v>1</v>
      </c>
      <c r="X106" s="174">
        <f t="shared" ca="1" si="46"/>
        <v>9</v>
      </c>
      <c r="Y106" s="153"/>
      <c r="Z106" s="153"/>
      <c r="AA106" s="153"/>
      <c r="AB106" s="153"/>
    </row>
    <row r="107" spans="1:28" s="124" customFormat="1" ht="30" customHeight="1" x14ac:dyDescent="0.25">
      <c r="A107" s="89">
        <v>622</v>
      </c>
      <c r="B107" s="90" t="str">
        <f t="shared" ca="1" si="39"/>
        <v>3.6.02</v>
      </c>
      <c r="C107" s="91">
        <f t="shared" ca="1" si="40"/>
        <v>5</v>
      </c>
      <c r="D107" s="21"/>
      <c r="E107" s="220" t="str">
        <f t="shared" ca="1" si="41"/>
        <v>3.6.02</v>
      </c>
      <c r="F107" s="93" t="str">
        <f t="shared" ca="1" si="42"/>
        <v>Does this register link with the risk registers used to record cyber risks?</v>
      </c>
      <c r="G107" s="149" t="str">
        <f ca="1">VLOOKUP(E107,Assessment_3_Reference_1,24,FALSE)</f>
        <v/>
      </c>
      <c r="H107" s="149" t="str">
        <f ca="1">VLOOKUP(E107,Assessment_3_Reference_1,5,FALSE)</f>
        <v/>
      </c>
      <c r="I107" s="93" t="str">
        <f ca="1">IF(VLOOKUP(E107,Assessment_3_Reference_1,6,FALSE)=0,"",VLOOKUP(E107,Assessment_3_Reference_1,6,FALSE))</f>
        <v/>
      </c>
      <c r="J107" s="91"/>
      <c r="K107" s="91"/>
      <c r="L107" s="91"/>
      <c r="M107" s="91"/>
      <c r="N107" s="91"/>
      <c r="O107" s="91"/>
      <c r="P107" s="91"/>
      <c r="Q107" s="91"/>
      <c r="R107" s="91"/>
      <c r="S107" s="91"/>
      <c r="T107" s="126"/>
      <c r="U107" s="174" t="str">
        <f t="shared" ca="1" si="43"/>
        <v>3.6</v>
      </c>
      <c r="V107" s="174">
        <f t="shared" ca="1" si="44"/>
        <v>4</v>
      </c>
      <c r="W107" s="174">
        <f t="shared" ca="1" si="45"/>
        <v>1</v>
      </c>
      <c r="X107" s="174">
        <f t="shared" ca="1" si="46"/>
        <v>12</v>
      </c>
      <c r="Y107" s="126"/>
      <c r="Z107" s="126"/>
      <c r="AA107" s="126"/>
      <c r="AB107" s="126"/>
    </row>
    <row r="108" spans="1:28" s="124" customFormat="1" ht="30" customHeight="1" x14ac:dyDescent="0.25">
      <c r="A108" s="89">
        <v>623</v>
      </c>
      <c r="B108" s="90" t="str">
        <f t="shared" ca="1" si="39"/>
        <v>3.6.03</v>
      </c>
      <c r="C108" s="91">
        <f t="shared" ca="1" si="40"/>
        <v>4</v>
      </c>
      <c r="D108" s="21"/>
      <c r="E108" s="220" t="str">
        <f t="shared" ca="1" si="41"/>
        <v>3.6.03</v>
      </c>
      <c r="F108" s="93" t="str">
        <f t="shared" ca="1" si="42"/>
        <v>Do you analyse relevant cyber security incident data regularly (trend analysis) to help:</v>
      </c>
      <c r="G108" s="149"/>
      <c r="H108" s="149"/>
      <c r="I108" s="93"/>
      <c r="J108" s="91"/>
      <c r="K108" s="91"/>
      <c r="L108" s="91"/>
      <c r="M108" s="91"/>
      <c r="N108" s="91"/>
      <c r="O108" s="91"/>
      <c r="P108" s="91"/>
      <c r="Q108" s="91"/>
      <c r="R108" s="91"/>
      <c r="S108" s="91"/>
      <c r="T108" s="126"/>
      <c r="U108" s="174" t="str">
        <f t="shared" ca="1" si="43"/>
        <v/>
      </c>
      <c r="V108" s="174" t="str">
        <f t="shared" ca="1" si="44"/>
        <v>N/A</v>
      </c>
      <c r="W108" s="174">
        <f t="shared" ca="1" si="45"/>
        <v>1</v>
      </c>
      <c r="X108" s="174" t="e">
        <f t="shared" ca="1" si="46"/>
        <v>#VALUE!</v>
      </c>
      <c r="Y108" s="126"/>
      <c r="Z108" s="126"/>
      <c r="AA108" s="126"/>
      <c r="AB108" s="126"/>
    </row>
    <row r="109" spans="1:28" s="124" customFormat="1" ht="30" customHeight="1" x14ac:dyDescent="0.25">
      <c r="A109" s="89">
        <v>624</v>
      </c>
      <c r="B109" s="90" t="str">
        <f t="shared" ca="1" si="39"/>
        <v>3.6.03a</v>
      </c>
      <c r="C109" s="91">
        <f t="shared" ca="1" si="40"/>
        <v>6</v>
      </c>
      <c r="D109" s="21"/>
      <c r="E109" s="220" t="str">
        <f t="shared" ca="1" si="41"/>
        <v>3.6.03a</v>
      </c>
      <c r="F109" s="98" t="str">
        <f t="shared" ca="1" si="42"/>
        <v>Evaluate patterns and trends of cyber security incidents?</v>
      </c>
      <c r="G109" s="149" t="str">
        <f ca="1">VLOOKUP(E109,Assessment_3_Reference_1,24,FALSE)</f>
        <v/>
      </c>
      <c r="H109" s="149" t="str">
        <f ca="1">VLOOKUP(E109,Assessment_3_Reference_1,5,FALSE)</f>
        <v/>
      </c>
      <c r="I109" s="93" t="str">
        <f ca="1">IF(VLOOKUP(E109,Assessment_3_Reference_1,6,FALSE)=0,"",VLOOKUP(E109,Assessment_3_Reference_1,6,FALSE))</f>
        <v/>
      </c>
      <c r="J109" s="91"/>
      <c r="K109" s="91"/>
      <c r="L109" s="91"/>
      <c r="M109" s="91"/>
      <c r="N109" s="91"/>
      <c r="O109" s="91"/>
      <c r="P109" s="91"/>
      <c r="Q109" s="91"/>
      <c r="R109" s="91"/>
      <c r="S109" s="91"/>
      <c r="T109" s="126"/>
      <c r="U109" s="174" t="str">
        <f t="shared" ca="1" si="43"/>
        <v>3.6</v>
      </c>
      <c r="V109" s="174">
        <f t="shared" ca="1" si="44"/>
        <v>4</v>
      </c>
      <c r="W109" s="174">
        <f t="shared" ca="1" si="45"/>
        <v>1</v>
      </c>
      <c r="X109" s="174">
        <f t="shared" ca="1" si="46"/>
        <v>12</v>
      </c>
      <c r="Y109" s="126"/>
      <c r="Z109" s="126"/>
      <c r="AA109" s="126"/>
      <c r="AB109" s="126"/>
    </row>
    <row r="110" spans="1:28" s="124" customFormat="1" ht="30" customHeight="1" x14ac:dyDescent="0.25">
      <c r="A110" s="89">
        <v>625</v>
      </c>
      <c r="B110" s="90" t="str">
        <f t="shared" ca="1" si="39"/>
        <v>3.6.03b</v>
      </c>
      <c r="C110" s="91">
        <f t="shared" ca="1" si="40"/>
        <v>6</v>
      </c>
      <c r="D110" s="21"/>
      <c r="E110" s="220" t="str">
        <f t="shared" ca="1" si="41"/>
        <v>3.6.03b</v>
      </c>
      <c r="F110" s="98" t="str">
        <f t="shared" ca="1" si="42"/>
        <v>Identify common factors that have influenced cyber security incidents?</v>
      </c>
      <c r="G110" s="149" t="str">
        <f ca="1">VLOOKUP(E110,Assessment_3_Reference_1,24,FALSE)</f>
        <v/>
      </c>
      <c r="H110" s="149" t="str">
        <f ca="1">VLOOKUP(E110,Assessment_3_Reference_1,5,FALSE)</f>
        <v/>
      </c>
      <c r="I110" s="93" t="str">
        <f ca="1">IF(VLOOKUP(E110,Assessment_3_Reference_1,6,FALSE)=0,"",VLOOKUP(E110,Assessment_3_Reference_1,6,FALSE))</f>
        <v/>
      </c>
      <c r="J110" s="91"/>
      <c r="K110" s="91"/>
      <c r="L110" s="91"/>
      <c r="M110" s="91"/>
      <c r="N110" s="91"/>
      <c r="O110" s="91"/>
      <c r="P110" s="91"/>
      <c r="Q110" s="91"/>
      <c r="R110" s="91"/>
      <c r="S110" s="91"/>
      <c r="T110" s="126"/>
      <c r="U110" s="174" t="str">
        <f t="shared" ca="1" si="43"/>
        <v>3.6</v>
      </c>
      <c r="V110" s="174">
        <f t="shared" ca="1" si="44"/>
        <v>4</v>
      </c>
      <c r="W110" s="174">
        <f t="shared" ca="1" si="45"/>
        <v>1</v>
      </c>
      <c r="X110" s="174">
        <f t="shared" ca="1" si="46"/>
        <v>12</v>
      </c>
      <c r="Y110" s="126"/>
      <c r="Z110" s="126"/>
      <c r="AA110" s="126"/>
      <c r="AB110" s="126"/>
    </row>
    <row r="111" spans="1:28" s="124" customFormat="1" ht="30" customHeight="1" x14ac:dyDescent="0.25">
      <c r="A111" s="89">
        <v>626</v>
      </c>
      <c r="B111" s="90" t="str">
        <f t="shared" ca="1" si="39"/>
        <v>3.6.03c</v>
      </c>
      <c r="C111" s="91">
        <f t="shared" ca="1" si="40"/>
        <v>6</v>
      </c>
      <c r="D111" s="21"/>
      <c r="E111" s="220" t="str">
        <f t="shared" ca="1" si="41"/>
        <v>3.6.03c</v>
      </c>
      <c r="F111" s="98" t="str">
        <f t="shared" ca="1" si="42"/>
        <v>Determine the effectiveness of controls (eg which controls are better at preventing, detecting and delaying cyber security incidents or minimising their business impact)?</v>
      </c>
      <c r="G111" s="149" t="str">
        <f ca="1">VLOOKUP(E111,Assessment_3_Reference_1,24,FALSE)</f>
        <v/>
      </c>
      <c r="H111" s="149" t="str">
        <f ca="1">VLOOKUP(E111,Assessment_3_Reference_1,5,FALSE)</f>
        <v/>
      </c>
      <c r="I111" s="93" t="str">
        <f ca="1">IF(VLOOKUP(E111,Assessment_3_Reference_1,6,FALSE)=0,"",VLOOKUP(E111,Assessment_3_Reference_1,6,FALSE))</f>
        <v/>
      </c>
      <c r="J111" s="91"/>
      <c r="K111" s="91"/>
      <c r="L111" s="91"/>
      <c r="M111" s="91"/>
      <c r="N111" s="91"/>
      <c r="O111" s="91"/>
      <c r="P111" s="91"/>
      <c r="Q111" s="91"/>
      <c r="R111" s="91"/>
      <c r="S111" s="91"/>
      <c r="T111" s="126"/>
      <c r="U111" s="174" t="str">
        <f t="shared" ca="1" si="43"/>
        <v>3.6</v>
      </c>
      <c r="V111" s="174">
        <f t="shared" ca="1" si="44"/>
        <v>3</v>
      </c>
      <c r="W111" s="174">
        <f t="shared" ca="1" si="45"/>
        <v>1</v>
      </c>
      <c r="X111" s="174">
        <f t="shared" ca="1" si="46"/>
        <v>9</v>
      </c>
      <c r="Y111" s="126"/>
      <c r="Z111" s="126"/>
      <c r="AA111" s="126"/>
      <c r="AB111" s="126"/>
    </row>
    <row r="112" spans="1:28" s="124" customFormat="1" ht="30" customHeight="1" x14ac:dyDescent="0.25">
      <c r="A112" s="89">
        <v>627</v>
      </c>
      <c r="B112" s="90" t="str">
        <f t="shared" ca="1" si="39"/>
        <v>3.6.03d</v>
      </c>
      <c r="C112" s="91">
        <f t="shared" ca="1" si="40"/>
        <v>6</v>
      </c>
      <c r="D112" s="21"/>
      <c r="E112" s="220" t="str">
        <f t="shared" ca="1" si="41"/>
        <v>3.6.03d</v>
      </c>
      <c r="F112" s="98" t="str">
        <f t="shared" ca="1" si="42"/>
        <v>Address attribution (eg their ability to bundle data together to produce meaningful conclusions)</v>
      </c>
      <c r="G112" s="149" t="str">
        <f ca="1">VLOOKUP(E112,Assessment_3_Reference_1,24,FALSE)</f>
        <v/>
      </c>
      <c r="H112" s="149" t="str">
        <f ca="1">VLOOKUP(E112,Assessment_3_Reference_1,5,FALSE)</f>
        <v/>
      </c>
      <c r="I112" s="93" t="str">
        <f ca="1">IF(VLOOKUP(E112,Assessment_3_Reference_1,6,FALSE)=0,"",VLOOKUP(E112,Assessment_3_Reference_1,6,FALSE))</f>
        <v/>
      </c>
      <c r="J112" s="91"/>
      <c r="K112" s="91"/>
      <c r="L112" s="91"/>
      <c r="M112" s="91"/>
      <c r="N112" s="91"/>
      <c r="O112" s="91"/>
      <c r="P112" s="91"/>
      <c r="Q112" s="91"/>
      <c r="R112" s="91"/>
      <c r="S112" s="91"/>
      <c r="T112" s="126"/>
      <c r="U112" s="174" t="str">
        <f t="shared" ca="1" si="43"/>
        <v>3.6</v>
      </c>
      <c r="V112" s="174">
        <f t="shared" ca="1" si="44"/>
        <v>3</v>
      </c>
      <c r="W112" s="174">
        <f t="shared" ca="1" si="45"/>
        <v>1</v>
      </c>
      <c r="X112" s="174">
        <f t="shared" ca="1" si="46"/>
        <v>9</v>
      </c>
      <c r="Y112" s="126"/>
      <c r="Z112" s="126"/>
      <c r="AA112" s="126"/>
      <c r="AB112" s="126"/>
    </row>
    <row r="113" spans="1:28" s="124" customFormat="1" ht="30" customHeight="1" x14ac:dyDescent="0.25">
      <c r="A113" s="89">
        <v>628</v>
      </c>
      <c r="B113" s="90" t="str">
        <f t="shared" ca="1" si="39"/>
        <v>3.6.03e</v>
      </c>
      <c r="C113" s="91">
        <f t="shared" ca="1" si="40"/>
        <v>6</v>
      </c>
      <c r="D113" s="21"/>
      <c r="E113" s="220" t="str">
        <f t="shared" ca="1" si="41"/>
        <v>3.6.03e</v>
      </c>
      <c r="F113" s="98" t="str">
        <f t="shared" ca="1" si="42"/>
        <v>Understand the costs and impacts associated with cyber security incidents?</v>
      </c>
      <c r="G113" s="149" t="str">
        <f ca="1">VLOOKUP(E113,Assessment_3_Reference_1,24,FALSE)</f>
        <v/>
      </c>
      <c r="H113" s="149" t="str">
        <f ca="1">VLOOKUP(E113,Assessment_3_Reference_1,5,FALSE)</f>
        <v/>
      </c>
      <c r="I113" s="93" t="str">
        <f ca="1">IF(VLOOKUP(E113,Assessment_3_Reference_1,6,FALSE)=0,"",VLOOKUP(E113,Assessment_3_Reference_1,6,FALSE))</f>
        <v/>
      </c>
      <c r="J113" s="91"/>
      <c r="K113" s="91"/>
      <c r="L113" s="91"/>
      <c r="M113" s="91"/>
      <c r="N113" s="91"/>
      <c r="O113" s="91"/>
      <c r="P113" s="91"/>
      <c r="Q113" s="91"/>
      <c r="R113" s="91"/>
      <c r="S113" s="91"/>
      <c r="T113" s="126"/>
      <c r="U113" s="174" t="str">
        <f t="shared" ca="1" si="43"/>
        <v>3.6</v>
      </c>
      <c r="V113" s="174">
        <f t="shared" ca="1" si="44"/>
        <v>3</v>
      </c>
      <c r="W113" s="174">
        <f t="shared" ca="1" si="45"/>
        <v>1</v>
      </c>
      <c r="X113" s="174">
        <f t="shared" ca="1" si="46"/>
        <v>9</v>
      </c>
      <c r="Y113" s="126"/>
      <c r="Z113" s="126"/>
      <c r="AA113" s="126"/>
      <c r="AB113" s="126"/>
    </row>
    <row r="114" spans="1:28" s="124" customFormat="1" ht="30" customHeight="1" x14ac:dyDescent="0.25">
      <c r="A114" s="89">
        <v>629</v>
      </c>
      <c r="B114" s="90" t="str">
        <f t="shared" ca="1" si="39"/>
        <v>3.6.04</v>
      </c>
      <c r="C114" s="91">
        <f t="shared" ca="1" si="40"/>
        <v>4</v>
      </c>
      <c r="D114" s="21"/>
      <c r="E114" s="220" t="str">
        <f t="shared" ca="1" si="41"/>
        <v>3.6.04</v>
      </c>
      <c r="F114" s="93" t="str">
        <f t="shared" ca="1" si="42"/>
        <v>Does your analysis of cyber security incident data include:</v>
      </c>
      <c r="G114" s="149"/>
      <c r="H114" s="149"/>
      <c r="I114" s="93"/>
      <c r="J114" s="91"/>
      <c r="K114" s="91"/>
      <c r="L114" s="91"/>
      <c r="M114" s="91"/>
      <c r="N114" s="91"/>
      <c r="O114" s="91"/>
      <c r="P114" s="91"/>
      <c r="Q114" s="91"/>
      <c r="R114" s="91"/>
      <c r="S114" s="91"/>
      <c r="T114" s="126"/>
      <c r="U114" s="174" t="str">
        <f t="shared" ca="1" si="43"/>
        <v/>
      </c>
      <c r="V114" s="174" t="str">
        <f t="shared" ca="1" si="44"/>
        <v>N/A</v>
      </c>
      <c r="W114" s="174">
        <f t="shared" ca="1" si="45"/>
        <v>1</v>
      </c>
      <c r="X114" s="174" t="e">
        <f t="shared" ca="1" si="46"/>
        <v>#VALUE!</v>
      </c>
      <c r="Y114" s="126"/>
      <c r="Z114" s="126"/>
      <c r="AA114" s="126"/>
      <c r="AB114" s="126"/>
    </row>
    <row r="115" spans="1:28" s="124" customFormat="1" ht="30" customHeight="1" x14ac:dyDescent="0.25">
      <c r="A115" s="89">
        <v>630</v>
      </c>
      <c r="B115" s="90" t="str">
        <f t="shared" ca="1" si="39"/>
        <v>3.6.04a</v>
      </c>
      <c r="C115" s="91">
        <f t="shared" ca="1" si="40"/>
        <v>6</v>
      </c>
      <c r="D115" s="21"/>
      <c r="E115" s="220" t="str">
        <f t="shared" ca="1" si="41"/>
        <v>3.6.04a</v>
      </c>
      <c r="F115" s="98" t="str">
        <f t="shared" ca="1" si="42"/>
        <v>Searching your archived data, as required?</v>
      </c>
      <c r="G115" s="149" t="str">
        <f t="shared" ref="G115:G122" ca="1" si="47">VLOOKUP(E115,Assessment_3_Reference_1,24,FALSE)</f>
        <v/>
      </c>
      <c r="H115" s="149" t="str">
        <f t="shared" ref="H115:H122" ca="1" si="48">VLOOKUP(E115,Assessment_3_Reference_1,5,FALSE)</f>
        <v/>
      </c>
      <c r="I115" s="93" t="str">
        <f t="shared" ref="I115:I122" ca="1" si="49">IF(VLOOKUP(E115,Assessment_3_Reference_1,6,FALSE)=0,"",VLOOKUP(E115,Assessment_3_Reference_1,6,FALSE))</f>
        <v/>
      </c>
      <c r="J115" s="91"/>
      <c r="K115" s="91"/>
      <c r="L115" s="91"/>
      <c r="M115" s="91"/>
      <c r="N115" s="91"/>
      <c r="O115" s="91"/>
      <c r="P115" s="91"/>
      <c r="Q115" s="91"/>
      <c r="R115" s="91"/>
      <c r="S115" s="91"/>
      <c r="T115" s="126"/>
      <c r="U115" s="174" t="str">
        <f t="shared" ca="1" si="43"/>
        <v>3.6</v>
      </c>
      <c r="V115" s="174">
        <f t="shared" ca="1" si="44"/>
        <v>4</v>
      </c>
      <c r="W115" s="174">
        <f t="shared" ca="1" si="45"/>
        <v>1</v>
      </c>
      <c r="X115" s="174">
        <f t="shared" ca="1" si="46"/>
        <v>12</v>
      </c>
      <c r="Y115" s="126"/>
      <c r="Z115" s="126"/>
      <c r="AA115" s="126"/>
      <c r="AB115" s="126"/>
    </row>
    <row r="116" spans="1:28" s="124" customFormat="1" ht="30" customHeight="1" x14ac:dyDescent="0.25">
      <c r="A116" s="89">
        <v>631</v>
      </c>
      <c r="B116" s="90" t="str">
        <f t="shared" ca="1" si="39"/>
        <v>3.6.04b</v>
      </c>
      <c r="C116" s="91">
        <f t="shared" ca="1" si="40"/>
        <v>6</v>
      </c>
      <c r="D116" s="21"/>
      <c r="E116" s="220" t="str">
        <f t="shared" ca="1" si="41"/>
        <v>3.6.04b</v>
      </c>
      <c r="F116" s="98" t="str">
        <f t="shared" ca="1" si="42"/>
        <v>Protecting your archived data, as it is often sensitive?</v>
      </c>
      <c r="G116" s="149" t="str">
        <f t="shared" ca="1" si="47"/>
        <v/>
      </c>
      <c r="H116" s="149" t="str">
        <f t="shared" ca="1" si="48"/>
        <v/>
      </c>
      <c r="I116" s="93" t="str">
        <f t="shared" ca="1" si="49"/>
        <v/>
      </c>
      <c r="J116" s="91"/>
      <c r="K116" s="91"/>
      <c r="L116" s="91"/>
      <c r="M116" s="91"/>
      <c r="N116" s="91"/>
      <c r="O116" s="91"/>
      <c r="P116" s="91"/>
      <c r="Q116" s="91"/>
      <c r="R116" s="91"/>
      <c r="S116" s="91"/>
      <c r="T116" s="126"/>
      <c r="U116" s="174" t="str">
        <f t="shared" ca="1" si="43"/>
        <v>3.6</v>
      </c>
      <c r="V116" s="174">
        <f t="shared" ca="1" si="44"/>
        <v>4</v>
      </c>
      <c r="W116" s="174">
        <f t="shared" ca="1" si="45"/>
        <v>1</v>
      </c>
      <c r="X116" s="174">
        <f t="shared" ca="1" si="46"/>
        <v>12</v>
      </c>
      <c r="Y116" s="126"/>
      <c r="Z116" s="126"/>
      <c r="AA116" s="126"/>
      <c r="AB116" s="126"/>
    </row>
    <row r="117" spans="1:28" s="124" customFormat="1" ht="30" customHeight="1" x14ac:dyDescent="0.25">
      <c r="A117" s="89">
        <v>632</v>
      </c>
      <c r="B117" s="90" t="str">
        <f t="shared" ca="1" si="39"/>
        <v>3.6.05</v>
      </c>
      <c r="C117" s="91">
        <f t="shared" ca="1" si="40"/>
        <v>5</v>
      </c>
      <c r="D117" s="21"/>
      <c r="E117" s="220" t="str">
        <f t="shared" ca="1" si="41"/>
        <v>3.6.05</v>
      </c>
      <c r="F117" s="93" t="str">
        <f t="shared" ca="1" si="42"/>
        <v>Does your trend analysis:</v>
      </c>
      <c r="G117" s="149" t="str">
        <f t="shared" ca="1" si="47"/>
        <v/>
      </c>
      <c r="H117" s="149" t="str">
        <f t="shared" ca="1" si="48"/>
        <v/>
      </c>
      <c r="I117" s="93" t="str">
        <f t="shared" ca="1" si="49"/>
        <v/>
      </c>
      <c r="J117" s="91"/>
      <c r="K117" s="91"/>
      <c r="L117" s="91"/>
      <c r="M117" s="91"/>
      <c r="N117" s="91"/>
      <c r="O117" s="91"/>
      <c r="P117" s="91"/>
      <c r="Q117" s="91"/>
      <c r="R117" s="91"/>
      <c r="S117" s="91"/>
      <c r="T117" s="126"/>
      <c r="U117" s="174" t="str">
        <f t="shared" ca="1" si="43"/>
        <v>3.6</v>
      </c>
      <c r="V117" s="174">
        <f t="shared" ca="1" si="44"/>
        <v>5</v>
      </c>
      <c r="W117" s="174">
        <f t="shared" ca="1" si="45"/>
        <v>1</v>
      </c>
      <c r="X117" s="174">
        <f t="shared" ca="1" si="46"/>
        <v>15</v>
      </c>
      <c r="Y117" s="126"/>
      <c r="Z117" s="126"/>
      <c r="AA117" s="126"/>
      <c r="AB117" s="126"/>
    </row>
    <row r="118" spans="1:28" s="124" customFormat="1" ht="30" customHeight="1" x14ac:dyDescent="0.25">
      <c r="A118" s="89">
        <v>633</v>
      </c>
      <c r="B118" s="90" t="str">
        <f t="shared" ca="1" si="39"/>
        <v>3.6.05a</v>
      </c>
      <c r="C118" s="91">
        <f t="shared" ca="1" si="40"/>
        <v>6</v>
      </c>
      <c r="D118" s="21"/>
      <c r="E118" s="220" t="str">
        <f t="shared" ca="1" si="41"/>
        <v>3.6.05a</v>
      </c>
      <c r="F118" s="98" t="str">
        <f t="shared" ca="1" si="42"/>
        <v>Cover all types of technology, rather than just particular types or suppliers (ie it is technology agnostic)?</v>
      </c>
      <c r="G118" s="149" t="str">
        <f t="shared" ca="1" si="47"/>
        <v/>
      </c>
      <c r="H118" s="149" t="str">
        <f t="shared" ca="1" si="48"/>
        <v/>
      </c>
      <c r="I118" s="93" t="str">
        <f t="shared" ca="1" si="49"/>
        <v/>
      </c>
      <c r="J118" s="91"/>
      <c r="K118" s="91"/>
      <c r="L118" s="91"/>
      <c r="M118" s="91"/>
      <c r="N118" s="91"/>
      <c r="O118" s="91"/>
      <c r="P118" s="91"/>
      <c r="Q118" s="91"/>
      <c r="R118" s="91"/>
      <c r="S118" s="91"/>
      <c r="T118" s="126"/>
      <c r="U118" s="174" t="str">
        <f t="shared" ca="1" si="43"/>
        <v>3.6</v>
      </c>
      <c r="V118" s="174">
        <f t="shared" ca="1" si="44"/>
        <v>3</v>
      </c>
      <c r="W118" s="174">
        <f t="shared" ca="1" si="45"/>
        <v>1</v>
      </c>
      <c r="X118" s="174">
        <f t="shared" ca="1" si="46"/>
        <v>9</v>
      </c>
      <c r="Y118" s="126"/>
      <c r="Z118" s="126"/>
      <c r="AA118" s="126"/>
      <c r="AB118" s="126"/>
    </row>
    <row r="119" spans="1:28" s="124" customFormat="1" ht="30" customHeight="1" x14ac:dyDescent="0.25">
      <c r="A119" s="89">
        <v>634</v>
      </c>
      <c r="B119" s="90" t="str">
        <f t="shared" ca="1" si="39"/>
        <v>3.6.05b</v>
      </c>
      <c r="C119" s="91">
        <f t="shared" ca="1" si="40"/>
        <v>6</v>
      </c>
      <c r="D119" s="21"/>
      <c r="E119" s="220" t="str">
        <f t="shared" ca="1" si="41"/>
        <v>3.6.05b</v>
      </c>
      <c r="F119" s="98" t="str">
        <f t="shared" ca="1" si="42"/>
        <v>Evaluate the mean time of cyber security incident investigations (ie how long each investigation took to identify, respond to and recover from incidents)</v>
      </c>
      <c r="G119" s="149" t="str">
        <f t="shared" ca="1" si="47"/>
        <v/>
      </c>
      <c r="H119" s="149" t="str">
        <f t="shared" ca="1" si="48"/>
        <v/>
      </c>
      <c r="I119" s="93" t="str">
        <f t="shared" ca="1" si="49"/>
        <v/>
      </c>
      <c r="J119" s="91"/>
      <c r="K119" s="91"/>
      <c r="L119" s="91"/>
      <c r="M119" s="91"/>
      <c r="N119" s="91"/>
      <c r="O119" s="91"/>
      <c r="P119" s="91"/>
      <c r="Q119" s="91"/>
      <c r="R119" s="91"/>
      <c r="S119" s="91"/>
      <c r="T119" s="126"/>
      <c r="U119" s="174" t="str">
        <f t="shared" ca="1" si="43"/>
        <v>3.6</v>
      </c>
      <c r="V119" s="174">
        <f t="shared" ca="1" si="44"/>
        <v>5</v>
      </c>
      <c r="W119" s="174">
        <f t="shared" ca="1" si="45"/>
        <v>1</v>
      </c>
      <c r="X119" s="174">
        <f t="shared" ca="1" si="46"/>
        <v>15</v>
      </c>
      <c r="Y119" s="126"/>
      <c r="Z119" s="126"/>
      <c r="AA119" s="126"/>
      <c r="AB119" s="126"/>
    </row>
    <row r="120" spans="1:28" s="124" customFormat="1" ht="30" customHeight="1" x14ac:dyDescent="0.25">
      <c r="A120" s="89">
        <v>635</v>
      </c>
      <c r="B120" s="90" t="str">
        <f t="shared" ca="1" si="39"/>
        <v>3.6.06</v>
      </c>
      <c r="C120" s="91">
        <f t="shared" ca="1" si="40"/>
        <v>5</v>
      </c>
      <c r="D120" s="21"/>
      <c r="E120" s="220" t="str">
        <f t="shared" ca="1" si="41"/>
        <v>3.6.06</v>
      </c>
      <c r="F120" s="93" t="str">
        <f t="shared" ca="1" si="42"/>
        <v>Does your trend analysis include:</v>
      </c>
      <c r="G120" s="149" t="str">
        <f t="shared" ca="1" si="47"/>
        <v/>
      </c>
      <c r="H120" s="149" t="str">
        <f t="shared" ca="1" si="48"/>
        <v/>
      </c>
      <c r="I120" s="93" t="str">
        <f t="shared" ca="1" si="49"/>
        <v/>
      </c>
      <c r="J120" s="91"/>
      <c r="K120" s="91"/>
      <c r="L120" s="91"/>
      <c r="M120" s="91"/>
      <c r="N120" s="91"/>
      <c r="O120" s="91"/>
      <c r="P120" s="91"/>
      <c r="Q120" s="91"/>
      <c r="R120" s="91"/>
      <c r="S120" s="91"/>
      <c r="T120" s="126"/>
      <c r="U120" s="174" t="str">
        <f t="shared" ca="1" si="43"/>
        <v>3.6</v>
      </c>
      <c r="V120" s="174">
        <f t="shared" ca="1" si="44"/>
        <v>5</v>
      </c>
      <c r="W120" s="174">
        <f t="shared" ca="1" si="45"/>
        <v>1</v>
      </c>
      <c r="X120" s="174">
        <f t="shared" ca="1" si="46"/>
        <v>15</v>
      </c>
      <c r="Y120" s="126"/>
      <c r="Z120" s="126"/>
      <c r="AA120" s="126"/>
      <c r="AB120" s="126"/>
    </row>
    <row r="121" spans="1:28" s="124" customFormat="1" ht="30" customHeight="1" x14ac:dyDescent="0.25">
      <c r="A121" s="89">
        <v>636</v>
      </c>
      <c r="B121" s="90" t="str">
        <f t="shared" ca="1" si="39"/>
        <v>3.6.06a</v>
      </c>
      <c r="C121" s="91">
        <f t="shared" ca="1" si="40"/>
        <v>6</v>
      </c>
      <c r="D121" s="21"/>
      <c r="E121" s="220" t="str">
        <f t="shared" ca="1" si="41"/>
        <v>3.6.06a</v>
      </c>
      <c r="F121" s="98" t="str">
        <f t="shared" ca="1" si="42"/>
        <v>Looking for flaws across the entire organisation or over time, rather than just concentrating on what can be perceived as a single event?</v>
      </c>
      <c r="G121" s="149" t="str">
        <f t="shared" ca="1" si="47"/>
        <v/>
      </c>
      <c r="H121" s="149" t="str">
        <f t="shared" ca="1" si="48"/>
        <v/>
      </c>
      <c r="I121" s="93" t="str">
        <f t="shared" ca="1" si="49"/>
        <v/>
      </c>
      <c r="J121" s="91"/>
      <c r="K121" s="91"/>
      <c r="L121" s="91"/>
      <c r="M121" s="91"/>
      <c r="N121" s="91"/>
      <c r="O121" s="91"/>
      <c r="P121" s="91"/>
      <c r="Q121" s="91"/>
      <c r="R121" s="91"/>
      <c r="S121" s="91"/>
      <c r="T121" s="126"/>
      <c r="U121" s="174" t="str">
        <f t="shared" ca="1" si="43"/>
        <v>3.6</v>
      </c>
      <c r="V121" s="174">
        <f t="shared" ca="1" si="44"/>
        <v>4</v>
      </c>
      <c r="W121" s="174">
        <f t="shared" ca="1" si="45"/>
        <v>1</v>
      </c>
      <c r="X121" s="174">
        <f t="shared" ca="1" si="46"/>
        <v>12</v>
      </c>
      <c r="Y121" s="126"/>
      <c r="Z121" s="126"/>
      <c r="AA121" s="126"/>
      <c r="AB121" s="126"/>
    </row>
    <row r="122" spans="1:28" s="124" customFormat="1" ht="30" customHeight="1" x14ac:dyDescent="0.25">
      <c r="A122" s="89">
        <v>637</v>
      </c>
      <c r="B122" s="90" t="str">
        <f t="shared" ca="1" si="39"/>
        <v>3.6.06b</v>
      </c>
      <c r="C122" s="91">
        <f t="shared" ca="1" si="40"/>
        <v>6</v>
      </c>
      <c r="D122" s="21"/>
      <c r="E122" s="220" t="str">
        <f t="shared" ca="1" si="41"/>
        <v>3.6.06b</v>
      </c>
      <c r="F122" s="98" t="str">
        <f t="shared" ca="1" si="42"/>
        <v>Sharing information about your cyber security incidents with the wider community (eg in your markets sector, membership bodies, government and law enforcement)?</v>
      </c>
      <c r="G122" s="149" t="str">
        <f t="shared" ca="1" si="47"/>
        <v/>
      </c>
      <c r="H122" s="149" t="str">
        <f t="shared" ca="1" si="48"/>
        <v/>
      </c>
      <c r="I122" s="93" t="str">
        <f t="shared" ca="1" si="49"/>
        <v/>
      </c>
      <c r="J122" s="91"/>
      <c r="K122" s="91"/>
      <c r="L122" s="91"/>
      <c r="M122" s="91"/>
      <c r="N122" s="91"/>
      <c r="O122" s="91"/>
      <c r="P122" s="91"/>
      <c r="Q122" s="91"/>
      <c r="R122" s="91"/>
      <c r="S122" s="91"/>
      <c r="T122" s="126"/>
      <c r="U122" s="174" t="str">
        <f t="shared" ca="1" si="43"/>
        <v>3.6</v>
      </c>
      <c r="V122" s="174">
        <f t="shared" ca="1" si="44"/>
        <v>4</v>
      </c>
      <c r="W122" s="174">
        <f t="shared" ca="1" si="45"/>
        <v>1</v>
      </c>
      <c r="X122" s="174">
        <f t="shared" ca="1" si="46"/>
        <v>12</v>
      </c>
      <c r="Y122" s="126"/>
      <c r="Z122" s="126"/>
      <c r="AA122" s="126"/>
      <c r="AB122" s="126"/>
    </row>
    <row r="123" spans="1:28" s="124" customFormat="1" ht="30" customHeight="1" x14ac:dyDescent="0.25">
      <c r="A123" s="89">
        <v>638</v>
      </c>
      <c r="B123" s="90" t="str">
        <f t="shared" ca="1" si="39"/>
        <v>3.6.07</v>
      </c>
      <c r="C123" s="91">
        <f t="shared" ca="1" si="40"/>
        <v>4</v>
      </c>
      <c r="D123" s="21"/>
      <c r="E123" s="220" t="str">
        <f t="shared" ca="1" si="41"/>
        <v>3.6.07</v>
      </c>
      <c r="F123" s="93" t="str">
        <f t="shared" ca="1" si="42"/>
        <v>Do your objectives for sharing information include:</v>
      </c>
      <c r="G123" s="149"/>
      <c r="H123" s="149"/>
      <c r="I123" s="93"/>
      <c r="J123" s="91"/>
      <c r="K123" s="91"/>
      <c r="L123" s="91"/>
      <c r="M123" s="91"/>
      <c r="N123" s="91"/>
      <c r="O123" s="91"/>
      <c r="P123" s="91"/>
      <c r="Q123" s="91"/>
      <c r="R123" s="91"/>
      <c r="S123" s="91"/>
      <c r="T123" s="126"/>
      <c r="U123" s="174" t="str">
        <f t="shared" ca="1" si="43"/>
        <v/>
      </c>
      <c r="V123" s="174" t="str">
        <f t="shared" ca="1" si="44"/>
        <v>N/A</v>
      </c>
      <c r="W123" s="174">
        <f t="shared" ca="1" si="45"/>
        <v>1</v>
      </c>
      <c r="X123" s="174" t="e">
        <f t="shared" ca="1" si="46"/>
        <v>#VALUE!</v>
      </c>
      <c r="Y123" s="126"/>
      <c r="Z123" s="126"/>
      <c r="AA123" s="126"/>
      <c r="AB123" s="126"/>
    </row>
    <row r="124" spans="1:28" s="124" customFormat="1" ht="30" customHeight="1" x14ac:dyDescent="0.25">
      <c r="A124" s="89">
        <v>639</v>
      </c>
      <c r="B124" s="90" t="str">
        <f t="shared" ca="1" si="39"/>
        <v>3.6.07a</v>
      </c>
      <c r="C124" s="91">
        <f t="shared" ca="1" si="40"/>
        <v>6</v>
      </c>
      <c r="D124" s="21"/>
      <c r="E124" s="220" t="str">
        <f t="shared" ca="1" si="41"/>
        <v>3.6.07a</v>
      </c>
      <c r="F124" s="98" t="str">
        <f t="shared" ca="1" si="42"/>
        <v>Gaining advice on reducing vulnerabilities in your organisation?</v>
      </c>
      <c r="G124" s="149" t="str">
        <f ca="1">VLOOKUP(E124,Assessment_3_Reference_1,24,FALSE)</f>
        <v/>
      </c>
      <c r="H124" s="149" t="str">
        <f ca="1">VLOOKUP(E124,Assessment_3_Reference_1,5,FALSE)</f>
        <v/>
      </c>
      <c r="I124" s="93" t="str">
        <f ca="1">IF(VLOOKUP(E124,Assessment_3_Reference_1,6,FALSE)=0,"",VLOOKUP(E124,Assessment_3_Reference_1,6,FALSE))</f>
        <v/>
      </c>
      <c r="J124" s="91"/>
      <c r="K124" s="91"/>
      <c r="L124" s="91"/>
      <c r="M124" s="91"/>
      <c r="N124" s="91"/>
      <c r="O124" s="91"/>
      <c r="P124" s="91"/>
      <c r="Q124" s="91"/>
      <c r="R124" s="91"/>
      <c r="S124" s="91"/>
      <c r="T124" s="126"/>
      <c r="U124" s="174" t="str">
        <f t="shared" ca="1" si="43"/>
        <v>3.6</v>
      </c>
      <c r="V124" s="174">
        <f t="shared" ca="1" si="44"/>
        <v>4</v>
      </c>
      <c r="W124" s="174">
        <f t="shared" ca="1" si="45"/>
        <v>1</v>
      </c>
      <c r="X124" s="174">
        <f t="shared" ca="1" si="46"/>
        <v>12</v>
      </c>
      <c r="Y124" s="126"/>
      <c r="Z124" s="126"/>
      <c r="AA124" s="126"/>
      <c r="AB124" s="126"/>
    </row>
    <row r="125" spans="1:28" s="124" customFormat="1" ht="30" customHeight="1" x14ac:dyDescent="0.25">
      <c r="A125" s="89">
        <v>640</v>
      </c>
      <c r="B125" s="90" t="str">
        <f t="shared" ca="1" si="39"/>
        <v>3.6.07b</v>
      </c>
      <c r="C125" s="91">
        <f t="shared" ca="1" si="40"/>
        <v>6</v>
      </c>
      <c r="D125" s="21"/>
      <c r="E125" s="220" t="str">
        <f t="shared" ca="1" si="41"/>
        <v>3.6.07b</v>
      </c>
      <c r="F125" s="98" t="str">
        <f t="shared" ca="1" si="42"/>
        <v>Learning how to configure systems to reduce the potential attack surface?</v>
      </c>
      <c r="G125" s="149" t="str">
        <f ca="1">VLOOKUP(E125,Assessment_3_Reference_1,24,FALSE)</f>
        <v/>
      </c>
      <c r="H125" s="149" t="str">
        <f ca="1">VLOOKUP(E125,Assessment_3_Reference_1,5,FALSE)</f>
        <v/>
      </c>
      <c r="I125" s="93" t="str">
        <f ca="1">IF(VLOOKUP(E125,Assessment_3_Reference_1,6,FALSE)=0,"",VLOOKUP(E125,Assessment_3_Reference_1,6,FALSE))</f>
        <v/>
      </c>
      <c r="J125" s="91"/>
      <c r="K125" s="91"/>
      <c r="L125" s="91"/>
      <c r="M125" s="91"/>
      <c r="N125" s="91"/>
      <c r="O125" s="91"/>
      <c r="P125" s="91"/>
      <c r="Q125" s="91"/>
      <c r="R125" s="91"/>
      <c r="S125" s="91"/>
      <c r="T125" s="126"/>
      <c r="U125" s="174" t="str">
        <f t="shared" ca="1" si="43"/>
        <v>3.6</v>
      </c>
      <c r="V125" s="174">
        <f t="shared" ca="1" si="44"/>
        <v>4</v>
      </c>
      <c r="W125" s="174">
        <f t="shared" ca="1" si="45"/>
        <v>1</v>
      </c>
      <c r="X125" s="174">
        <f t="shared" ca="1" si="46"/>
        <v>12</v>
      </c>
      <c r="Y125" s="126"/>
      <c r="Z125" s="126"/>
      <c r="AA125" s="126"/>
      <c r="AB125" s="126"/>
    </row>
    <row r="126" spans="1:28" s="124" customFormat="1" ht="30" customHeight="1" x14ac:dyDescent="0.25">
      <c r="A126" s="89">
        <v>641</v>
      </c>
      <c r="B126" s="90" t="str">
        <f t="shared" ca="1" si="39"/>
        <v>3.6.07c</v>
      </c>
      <c r="C126" s="91">
        <f t="shared" ca="1" si="40"/>
        <v>6</v>
      </c>
      <c r="D126" s="21"/>
      <c r="E126" s="220" t="str">
        <f t="shared" ca="1" si="41"/>
        <v>3.6.07c</v>
      </c>
      <c r="F126" s="98" t="str">
        <f t="shared" ca="1" si="42"/>
        <v>Getting hold of tools and services to help you fix problems?</v>
      </c>
      <c r="G126" s="149" t="str">
        <f ca="1">VLOOKUP(E126,Assessment_3_Reference_1,24,FALSE)</f>
        <v/>
      </c>
      <c r="H126" s="149" t="str">
        <f ca="1">VLOOKUP(E126,Assessment_3_Reference_1,5,FALSE)</f>
        <v/>
      </c>
      <c r="I126" s="93" t="str">
        <f ca="1">IF(VLOOKUP(E126,Assessment_3_Reference_1,6,FALSE)=0,"",VLOOKUP(E126,Assessment_3_Reference_1,6,FALSE))</f>
        <v/>
      </c>
      <c r="J126" s="91"/>
      <c r="K126" s="91"/>
      <c r="L126" s="91"/>
      <c r="M126" s="91"/>
      <c r="N126" s="91"/>
      <c r="O126" s="91"/>
      <c r="P126" s="91"/>
      <c r="Q126" s="91"/>
      <c r="R126" s="91"/>
      <c r="S126" s="91"/>
      <c r="T126" s="126"/>
      <c r="U126" s="174" t="str">
        <f t="shared" ca="1" si="43"/>
        <v>3.6</v>
      </c>
      <c r="V126" s="174">
        <f t="shared" ca="1" si="44"/>
        <v>3</v>
      </c>
      <c r="W126" s="174">
        <f t="shared" ca="1" si="45"/>
        <v>1</v>
      </c>
      <c r="X126" s="174">
        <f t="shared" ca="1" si="46"/>
        <v>9</v>
      </c>
      <c r="Y126" s="126"/>
      <c r="Z126" s="126"/>
      <c r="AA126" s="126"/>
      <c r="AB126" s="126"/>
    </row>
    <row r="127" spans="1:28" s="124" customFormat="1" ht="30" customHeight="1" x14ac:dyDescent="0.25">
      <c r="A127" s="89">
        <v>642</v>
      </c>
      <c r="B127" s="90" t="str">
        <f t="shared" ca="1" si="39"/>
        <v>3.6.08</v>
      </c>
      <c r="C127" s="91">
        <f t="shared" ca="1" si="40"/>
        <v>4</v>
      </c>
      <c r="D127" s="21"/>
      <c r="E127" s="220" t="str">
        <f t="shared" ca="1" si="41"/>
        <v>3.6.08</v>
      </c>
      <c r="F127" s="93" t="str">
        <f t="shared" ca="1" si="42"/>
        <v>Do these activities include:</v>
      </c>
      <c r="G127" s="149"/>
      <c r="H127" s="149"/>
      <c r="I127" s="93"/>
      <c r="J127" s="91"/>
      <c r="K127" s="91"/>
      <c r="L127" s="91"/>
      <c r="M127" s="91"/>
      <c r="N127" s="91"/>
      <c r="O127" s="91"/>
      <c r="P127" s="91"/>
      <c r="Q127" s="91"/>
      <c r="R127" s="91"/>
      <c r="S127" s="91"/>
      <c r="T127" s="126"/>
      <c r="U127" s="174" t="str">
        <f t="shared" ca="1" si="43"/>
        <v/>
      </c>
      <c r="V127" s="174" t="str">
        <f t="shared" ca="1" si="44"/>
        <v>N/A</v>
      </c>
      <c r="W127" s="174">
        <f t="shared" ca="1" si="45"/>
        <v>1</v>
      </c>
      <c r="X127" s="174" t="e">
        <f t="shared" ca="1" si="46"/>
        <v>#VALUE!</v>
      </c>
      <c r="Y127" s="126"/>
      <c r="Z127" s="126"/>
      <c r="AA127" s="126"/>
      <c r="AB127" s="126"/>
    </row>
    <row r="128" spans="1:28" s="124" customFormat="1" ht="30" customHeight="1" x14ac:dyDescent="0.25">
      <c r="A128" s="89">
        <v>643</v>
      </c>
      <c r="B128" s="90" t="str">
        <f t="shared" ca="1" si="39"/>
        <v>3.6.08a</v>
      </c>
      <c r="C128" s="91">
        <f t="shared" ca="1" si="40"/>
        <v>6</v>
      </c>
      <c r="D128" s="21"/>
      <c r="E128" s="220" t="str">
        <f t="shared" ca="1" si="41"/>
        <v>3.6.08a</v>
      </c>
      <c r="F128" s="98" t="str">
        <f t="shared" ca="1" si="42"/>
        <v>Taking part in external events, such as by attending conferences, enrolling in training programmes and subscribing to specialised services?</v>
      </c>
      <c r="G128" s="149" t="str">
        <f ca="1">VLOOKUP(E128,Assessment_3_Reference_1,24,FALSE)</f>
        <v/>
      </c>
      <c r="H128" s="149" t="str">
        <f ca="1">VLOOKUP(E128,Assessment_3_Reference_1,5,FALSE)</f>
        <v/>
      </c>
      <c r="I128" s="93" t="str">
        <f ca="1">IF(VLOOKUP(E128,Assessment_3_Reference_1,6,FALSE)=0,"",VLOOKUP(E128,Assessment_3_Reference_1,6,FALSE))</f>
        <v/>
      </c>
      <c r="J128" s="91"/>
      <c r="K128" s="91"/>
      <c r="L128" s="91"/>
      <c r="M128" s="91"/>
      <c r="N128" s="91"/>
      <c r="O128" s="91"/>
      <c r="P128" s="91"/>
      <c r="Q128" s="91"/>
      <c r="R128" s="91"/>
      <c r="S128" s="91"/>
      <c r="T128" s="126"/>
      <c r="U128" s="174" t="str">
        <f t="shared" ca="1" si="43"/>
        <v>3.6</v>
      </c>
      <c r="V128" s="174">
        <f t="shared" ca="1" si="44"/>
        <v>4</v>
      </c>
      <c r="W128" s="174">
        <f t="shared" ca="1" si="45"/>
        <v>1</v>
      </c>
      <c r="X128" s="174">
        <f t="shared" ca="1" si="46"/>
        <v>12</v>
      </c>
      <c r="Y128" s="126"/>
      <c r="Z128" s="126"/>
      <c r="AA128" s="126"/>
      <c r="AB128" s="126"/>
    </row>
    <row r="129" spans="1:28" s="124" customFormat="1" ht="30" customHeight="1" x14ac:dyDescent="0.25">
      <c r="A129" s="89">
        <v>644</v>
      </c>
      <c r="B129" s="90" t="str">
        <f t="shared" ca="1" si="39"/>
        <v>3.6.08b</v>
      </c>
      <c r="C129" s="91">
        <f t="shared" ca="1" si="40"/>
        <v>6</v>
      </c>
      <c r="D129" s="21"/>
      <c r="E129" s="220" t="str">
        <f t="shared" ca="1" si="41"/>
        <v>3.6.08b</v>
      </c>
      <c r="F129" s="98" t="str">
        <f t="shared" ca="1" si="42"/>
        <v>Collaborating with relevant third parties, such as participating in information exchanges, contributing to scenario-based rehearsals and introducing two-way cyber security alert mechanisms?</v>
      </c>
      <c r="G129" s="149" t="str">
        <f ca="1">VLOOKUP(E129,Assessment_3_Reference_1,24,FALSE)</f>
        <v/>
      </c>
      <c r="H129" s="149" t="str">
        <f ca="1">VLOOKUP(E129,Assessment_3_Reference_1,5,FALSE)</f>
        <v/>
      </c>
      <c r="I129" s="93" t="str">
        <f ca="1">IF(VLOOKUP(E129,Assessment_3_Reference_1,6,FALSE)=0,"",VLOOKUP(E129,Assessment_3_Reference_1,6,FALSE))</f>
        <v/>
      </c>
      <c r="J129" s="91"/>
      <c r="K129" s="91"/>
      <c r="L129" s="91"/>
      <c r="M129" s="91"/>
      <c r="N129" s="91"/>
      <c r="O129" s="91"/>
      <c r="P129" s="91"/>
      <c r="Q129" s="91"/>
      <c r="R129" s="91"/>
      <c r="S129" s="91"/>
      <c r="T129" s="126"/>
      <c r="U129" s="174" t="str">
        <f t="shared" ca="1" si="43"/>
        <v>3.6</v>
      </c>
      <c r="V129" s="174">
        <f t="shared" ca="1" si="44"/>
        <v>5</v>
      </c>
      <c r="W129" s="174">
        <f t="shared" ca="1" si="45"/>
        <v>1</v>
      </c>
      <c r="X129" s="174">
        <f t="shared" ca="1" si="46"/>
        <v>15</v>
      </c>
      <c r="Y129" s="126"/>
      <c r="Z129" s="126"/>
      <c r="AA129" s="126"/>
      <c r="AB129" s="126"/>
    </row>
    <row r="130" spans="1:28" s="124" customFormat="1" ht="30" customHeight="1" x14ac:dyDescent="0.25">
      <c r="A130" s="89">
        <v>645</v>
      </c>
      <c r="B130" s="90" t="str">
        <f t="shared" ca="1" si="39"/>
        <v>3.6.08c</v>
      </c>
      <c r="C130" s="91">
        <f t="shared" ca="1" si="40"/>
        <v>6</v>
      </c>
      <c r="D130" s="21"/>
      <c r="E130" s="220" t="str">
        <f t="shared" ca="1" si="41"/>
        <v>3.6.08c</v>
      </c>
      <c r="F130" s="98" t="str">
        <f t="shared" ca="1" si="42"/>
        <v>Making use of the UK Government’s certified Cyber Incident Response (CIR) services?</v>
      </c>
      <c r="G130" s="149" t="str">
        <f ca="1">VLOOKUP(E130,Assessment_3_Reference_1,24,FALSE)</f>
        <v/>
      </c>
      <c r="H130" s="149" t="str">
        <f ca="1">VLOOKUP(E130,Assessment_3_Reference_1,5,FALSE)</f>
        <v/>
      </c>
      <c r="I130" s="93" t="str">
        <f ca="1">IF(VLOOKUP(E130,Assessment_3_Reference_1,6,FALSE)=0,"",VLOOKUP(E130,Assessment_3_Reference_1,6,FALSE))</f>
        <v/>
      </c>
      <c r="J130" s="91"/>
      <c r="K130" s="91"/>
      <c r="L130" s="91"/>
      <c r="M130" s="91"/>
      <c r="N130" s="91"/>
      <c r="O130" s="91"/>
      <c r="P130" s="91"/>
      <c r="Q130" s="91"/>
      <c r="R130" s="91"/>
      <c r="S130" s="91"/>
      <c r="T130" s="126"/>
      <c r="U130" s="174" t="str">
        <f t="shared" ca="1" si="43"/>
        <v>3.6</v>
      </c>
      <c r="V130" s="174">
        <f t="shared" ca="1" si="44"/>
        <v>5</v>
      </c>
      <c r="W130" s="174">
        <f t="shared" ca="1" si="45"/>
        <v>1</v>
      </c>
      <c r="X130" s="174">
        <f t="shared" ca="1" si="46"/>
        <v>15</v>
      </c>
      <c r="Y130" s="126"/>
      <c r="Z130" s="126"/>
      <c r="AA130" s="126"/>
      <c r="AB130" s="126"/>
    </row>
  </sheetData>
  <sheetProtection algorithmName="SHA-512" hashValue="7r8xzkAGuOuAJ6iPM1Sb3yawTr/pqYcTrq9lZ9iH7gWEp/hpmVKiG6Pf9LEqN0bowLT9GrgrZLDaqNoOlqgvIA==" saltValue="ymigzl76wQR9wJbrPouKbA==" spinCount="100000" sheet="1" objects="1" scenarios="1"/>
  <sortState xmlns:xlrd2="http://schemas.microsoft.com/office/spreadsheetml/2017/richdata2" ref="A8:XFD130">
    <sortCondition ref="A130"/>
  </sortState>
  <mergeCells count="2">
    <mergeCell ref="F2:I3"/>
    <mergeCell ref="F4:I5"/>
  </mergeCells>
  <conditionalFormatting sqref="G9:G19">
    <cfRule type="dataBar" priority="11">
      <dataBar>
        <cfvo type="num" val="0"/>
        <cfvo type="num" val="3"/>
        <color rgb="FF638EC6"/>
      </dataBar>
      <extLst>
        <ext xmlns:x14="http://schemas.microsoft.com/office/spreadsheetml/2009/9/main" uri="{B025F937-C7B1-47D3-B67F-A62EFF666E3E}">
          <x14:id>{EE7EEE5B-105A-4A44-909D-DDED21DCFFCE}</x14:id>
        </ext>
      </extLst>
    </cfRule>
  </conditionalFormatting>
  <conditionalFormatting sqref="H9:H19">
    <cfRule type="dataBar" priority="12">
      <dataBar>
        <cfvo type="num" val="0"/>
        <cfvo type="num" val="15"/>
        <color rgb="FF3156BD"/>
      </dataBar>
      <extLst>
        <ext xmlns:x14="http://schemas.microsoft.com/office/spreadsheetml/2009/9/main" uri="{B025F937-C7B1-47D3-B67F-A62EFF666E3E}">
          <x14:id>{1D8138B1-D73B-4FFD-8E01-7330077E9B6F}</x14:id>
        </ext>
      </extLst>
    </cfRule>
  </conditionalFormatting>
  <conditionalFormatting sqref="G21:G35">
    <cfRule type="dataBar" priority="9">
      <dataBar>
        <cfvo type="num" val="0"/>
        <cfvo type="num" val="3"/>
        <color rgb="FF638EC6"/>
      </dataBar>
      <extLst>
        <ext xmlns:x14="http://schemas.microsoft.com/office/spreadsheetml/2009/9/main" uri="{B025F937-C7B1-47D3-B67F-A62EFF666E3E}">
          <x14:id>{10F8060A-BA06-4022-8D03-DEA984D694BB}</x14:id>
        </ext>
      </extLst>
    </cfRule>
  </conditionalFormatting>
  <conditionalFormatting sqref="H21:H35">
    <cfRule type="dataBar" priority="10">
      <dataBar>
        <cfvo type="num" val="0"/>
        <cfvo type="num" val="15"/>
        <color rgb="FF3156BD"/>
      </dataBar>
      <extLst>
        <ext xmlns:x14="http://schemas.microsoft.com/office/spreadsheetml/2009/9/main" uri="{B025F937-C7B1-47D3-B67F-A62EFF666E3E}">
          <x14:id>{51D36EDA-9B01-4D57-9E7D-A8EA881E0774}</x14:id>
        </ext>
      </extLst>
    </cfRule>
  </conditionalFormatting>
  <conditionalFormatting sqref="G37:G57">
    <cfRule type="dataBar" priority="7">
      <dataBar>
        <cfvo type="num" val="0"/>
        <cfvo type="num" val="3"/>
        <color rgb="FF638EC6"/>
      </dataBar>
      <extLst>
        <ext xmlns:x14="http://schemas.microsoft.com/office/spreadsheetml/2009/9/main" uri="{B025F937-C7B1-47D3-B67F-A62EFF666E3E}">
          <x14:id>{CF29CAAF-D1F8-40A8-B250-595249BCA675}</x14:id>
        </ext>
      </extLst>
    </cfRule>
  </conditionalFormatting>
  <conditionalFormatting sqref="H37:H57">
    <cfRule type="dataBar" priority="8">
      <dataBar>
        <cfvo type="num" val="0"/>
        <cfvo type="num" val="15"/>
        <color rgb="FF3156BD"/>
      </dataBar>
      <extLst>
        <ext xmlns:x14="http://schemas.microsoft.com/office/spreadsheetml/2009/9/main" uri="{B025F937-C7B1-47D3-B67F-A62EFF666E3E}">
          <x14:id>{3E6D16EA-D8A9-43E5-A61D-A77AE2AB428D}</x14:id>
        </ext>
      </extLst>
    </cfRule>
  </conditionalFormatting>
  <conditionalFormatting sqref="G59:G82">
    <cfRule type="dataBar" priority="5">
      <dataBar>
        <cfvo type="num" val="0"/>
        <cfvo type="num" val="3"/>
        <color rgb="FF638EC6"/>
      </dataBar>
      <extLst>
        <ext xmlns:x14="http://schemas.microsoft.com/office/spreadsheetml/2009/9/main" uri="{B025F937-C7B1-47D3-B67F-A62EFF666E3E}">
          <x14:id>{F0222A09-088F-4FBE-8094-DE46E643D62A}</x14:id>
        </ext>
      </extLst>
    </cfRule>
  </conditionalFormatting>
  <conditionalFormatting sqref="H59:H82">
    <cfRule type="dataBar" priority="6">
      <dataBar>
        <cfvo type="num" val="0"/>
        <cfvo type="num" val="15"/>
        <color rgb="FF3156BD"/>
      </dataBar>
      <extLst>
        <ext xmlns:x14="http://schemas.microsoft.com/office/spreadsheetml/2009/9/main" uri="{B025F937-C7B1-47D3-B67F-A62EFF666E3E}">
          <x14:id>{C4A47B1F-3F71-428C-B776-9A9E8C59337F}</x14:id>
        </ext>
      </extLst>
    </cfRule>
  </conditionalFormatting>
  <conditionalFormatting sqref="G84:G104">
    <cfRule type="dataBar" priority="3">
      <dataBar>
        <cfvo type="num" val="0"/>
        <cfvo type="num" val="3"/>
        <color rgb="FF638EC6"/>
      </dataBar>
      <extLst>
        <ext xmlns:x14="http://schemas.microsoft.com/office/spreadsheetml/2009/9/main" uri="{B025F937-C7B1-47D3-B67F-A62EFF666E3E}">
          <x14:id>{4C9CBC0E-0A3D-45EC-B50E-F7317743E41D}</x14:id>
        </ext>
      </extLst>
    </cfRule>
  </conditionalFormatting>
  <conditionalFormatting sqref="H84:H104">
    <cfRule type="dataBar" priority="4">
      <dataBar>
        <cfvo type="num" val="0"/>
        <cfvo type="num" val="15"/>
        <color rgb="FF3156BD"/>
      </dataBar>
      <extLst>
        <ext xmlns:x14="http://schemas.microsoft.com/office/spreadsheetml/2009/9/main" uri="{B025F937-C7B1-47D3-B67F-A62EFF666E3E}">
          <x14:id>{0E2FA458-6360-40E4-A823-8BFB76ED97A5}</x14:id>
        </ext>
      </extLst>
    </cfRule>
  </conditionalFormatting>
  <conditionalFormatting sqref="G106:G130">
    <cfRule type="dataBar" priority="1">
      <dataBar>
        <cfvo type="num" val="0"/>
        <cfvo type="num" val="3"/>
        <color rgb="FF638EC6"/>
      </dataBar>
      <extLst>
        <ext xmlns:x14="http://schemas.microsoft.com/office/spreadsheetml/2009/9/main" uri="{B025F937-C7B1-47D3-B67F-A62EFF666E3E}">
          <x14:id>{6193CC6B-B0C0-4F87-9F98-E0544B49A236}</x14:id>
        </ext>
      </extLst>
    </cfRule>
  </conditionalFormatting>
  <conditionalFormatting sqref="H106:H130">
    <cfRule type="dataBar" priority="2">
      <dataBar>
        <cfvo type="num" val="0"/>
        <cfvo type="num" val="15"/>
        <color rgb="FF3156BD"/>
      </dataBar>
      <extLst>
        <ext xmlns:x14="http://schemas.microsoft.com/office/spreadsheetml/2009/9/main" uri="{B025F937-C7B1-47D3-B67F-A62EFF666E3E}">
          <x14:id>{6F26DDF5-4A10-4AAD-87EB-5189E30280E3}</x14:id>
        </ext>
      </extLst>
    </cfRule>
  </conditionalFormatting>
  <pageMargins left="0.7" right="0.7" top="0.75" bottom="0.75" header="0.3" footer="0.3"/>
  <pageSetup paperSize="9" scale="73" fitToHeight="0"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EE7EEE5B-105A-4A44-909D-DDED21DCFFCE}">
            <x14:dataBar minLength="0" maxLength="100" gradient="0">
              <x14:cfvo type="num">
                <xm:f>0</xm:f>
              </x14:cfvo>
              <x14:cfvo type="num">
                <xm:f>3</xm:f>
              </x14:cfvo>
              <x14:negativeFillColor rgb="FFFF0000"/>
              <x14:axisColor rgb="FF000000"/>
            </x14:dataBar>
          </x14:cfRule>
          <xm:sqref>G9:G19</xm:sqref>
        </x14:conditionalFormatting>
        <x14:conditionalFormatting xmlns:xm="http://schemas.microsoft.com/office/excel/2006/main">
          <x14:cfRule type="dataBar" id="{1D8138B1-D73B-4FFD-8E01-7330077E9B6F}">
            <x14:dataBar minLength="0" maxLength="100" gradient="0">
              <x14:cfvo type="num">
                <xm:f>0</xm:f>
              </x14:cfvo>
              <x14:cfvo type="num">
                <xm:f>15</xm:f>
              </x14:cfvo>
              <x14:negativeFillColor rgb="FFFF0000"/>
              <x14:axisColor rgb="FF000000"/>
            </x14:dataBar>
          </x14:cfRule>
          <xm:sqref>H9:H19</xm:sqref>
        </x14:conditionalFormatting>
        <x14:conditionalFormatting xmlns:xm="http://schemas.microsoft.com/office/excel/2006/main">
          <x14:cfRule type="dataBar" id="{10F8060A-BA06-4022-8D03-DEA984D694BB}">
            <x14:dataBar minLength="0" maxLength="100" gradient="0">
              <x14:cfvo type="num">
                <xm:f>0</xm:f>
              </x14:cfvo>
              <x14:cfvo type="num">
                <xm:f>3</xm:f>
              </x14:cfvo>
              <x14:negativeFillColor rgb="FFFF0000"/>
              <x14:axisColor rgb="FF000000"/>
            </x14:dataBar>
          </x14:cfRule>
          <xm:sqref>G21:G35</xm:sqref>
        </x14:conditionalFormatting>
        <x14:conditionalFormatting xmlns:xm="http://schemas.microsoft.com/office/excel/2006/main">
          <x14:cfRule type="dataBar" id="{51D36EDA-9B01-4D57-9E7D-A8EA881E0774}">
            <x14:dataBar minLength="0" maxLength="100" gradient="0">
              <x14:cfvo type="num">
                <xm:f>0</xm:f>
              </x14:cfvo>
              <x14:cfvo type="num">
                <xm:f>15</xm:f>
              </x14:cfvo>
              <x14:negativeFillColor rgb="FFFF0000"/>
              <x14:axisColor rgb="FF000000"/>
            </x14:dataBar>
          </x14:cfRule>
          <xm:sqref>H21:H35</xm:sqref>
        </x14:conditionalFormatting>
        <x14:conditionalFormatting xmlns:xm="http://schemas.microsoft.com/office/excel/2006/main">
          <x14:cfRule type="dataBar" id="{CF29CAAF-D1F8-40A8-B250-595249BCA675}">
            <x14:dataBar minLength="0" maxLength="100" gradient="0">
              <x14:cfvo type="num">
                <xm:f>0</xm:f>
              </x14:cfvo>
              <x14:cfvo type="num">
                <xm:f>3</xm:f>
              </x14:cfvo>
              <x14:negativeFillColor rgb="FFFF0000"/>
              <x14:axisColor rgb="FF000000"/>
            </x14:dataBar>
          </x14:cfRule>
          <xm:sqref>G37:G57</xm:sqref>
        </x14:conditionalFormatting>
        <x14:conditionalFormatting xmlns:xm="http://schemas.microsoft.com/office/excel/2006/main">
          <x14:cfRule type="dataBar" id="{3E6D16EA-D8A9-43E5-A61D-A77AE2AB428D}">
            <x14:dataBar minLength="0" maxLength="100" gradient="0">
              <x14:cfvo type="num">
                <xm:f>0</xm:f>
              </x14:cfvo>
              <x14:cfvo type="num">
                <xm:f>15</xm:f>
              </x14:cfvo>
              <x14:negativeFillColor rgb="FFFF0000"/>
              <x14:axisColor rgb="FF000000"/>
            </x14:dataBar>
          </x14:cfRule>
          <xm:sqref>H37:H57</xm:sqref>
        </x14:conditionalFormatting>
        <x14:conditionalFormatting xmlns:xm="http://schemas.microsoft.com/office/excel/2006/main">
          <x14:cfRule type="dataBar" id="{F0222A09-088F-4FBE-8094-DE46E643D62A}">
            <x14:dataBar minLength="0" maxLength="100" gradient="0">
              <x14:cfvo type="num">
                <xm:f>0</xm:f>
              </x14:cfvo>
              <x14:cfvo type="num">
                <xm:f>3</xm:f>
              </x14:cfvo>
              <x14:negativeFillColor rgb="FFFF0000"/>
              <x14:axisColor rgb="FF000000"/>
            </x14:dataBar>
          </x14:cfRule>
          <xm:sqref>G59:G82</xm:sqref>
        </x14:conditionalFormatting>
        <x14:conditionalFormatting xmlns:xm="http://schemas.microsoft.com/office/excel/2006/main">
          <x14:cfRule type="dataBar" id="{C4A47B1F-3F71-428C-B776-9A9E8C59337F}">
            <x14:dataBar minLength="0" maxLength="100" gradient="0">
              <x14:cfvo type="num">
                <xm:f>0</xm:f>
              </x14:cfvo>
              <x14:cfvo type="num">
                <xm:f>15</xm:f>
              </x14:cfvo>
              <x14:negativeFillColor rgb="FFFF0000"/>
              <x14:axisColor rgb="FF000000"/>
            </x14:dataBar>
          </x14:cfRule>
          <xm:sqref>H59:H82</xm:sqref>
        </x14:conditionalFormatting>
        <x14:conditionalFormatting xmlns:xm="http://schemas.microsoft.com/office/excel/2006/main">
          <x14:cfRule type="dataBar" id="{4C9CBC0E-0A3D-45EC-B50E-F7317743E41D}">
            <x14:dataBar minLength="0" maxLength="100" gradient="0">
              <x14:cfvo type="num">
                <xm:f>0</xm:f>
              </x14:cfvo>
              <x14:cfvo type="num">
                <xm:f>3</xm:f>
              </x14:cfvo>
              <x14:negativeFillColor rgb="FFFF0000"/>
              <x14:axisColor rgb="FF000000"/>
            </x14:dataBar>
          </x14:cfRule>
          <xm:sqref>G84:G104</xm:sqref>
        </x14:conditionalFormatting>
        <x14:conditionalFormatting xmlns:xm="http://schemas.microsoft.com/office/excel/2006/main">
          <x14:cfRule type="dataBar" id="{0E2FA458-6360-40E4-A823-8BFB76ED97A5}">
            <x14:dataBar minLength="0" maxLength="100" gradient="0">
              <x14:cfvo type="num">
                <xm:f>0</xm:f>
              </x14:cfvo>
              <x14:cfvo type="num">
                <xm:f>15</xm:f>
              </x14:cfvo>
              <x14:negativeFillColor rgb="FFFF0000"/>
              <x14:axisColor rgb="FF000000"/>
            </x14:dataBar>
          </x14:cfRule>
          <xm:sqref>H84:H104</xm:sqref>
        </x14:conditionalFormatting>
        <x14:conditionalFormatting xmlns:xm="http://schemas.microsoft.com/office/excel/2006/main">
          <x14:cfRule type="dataBar" id="{6193CC6B-B0C0-4F87-9F98-E0544B49A236}">
            <x14:dataBar minLength="0" maxLength="100" gradient="0">
              <x14:cfvo type="num">
                <xm:f>0</xm:f>
              </x14:cfvo>
              <x14:cfvo type="num">
                <xm:f>3</xm:f>
              </x14:cfvo>
              <x14:negativeFillColor rgb="FFFF0000"/>
              <x14:axisColor rgb="FF000000"/>
            </x14:dataBar>
          </x14:cfRule>
          <xm:sqref>G106:G130</xm:sqref>
        </x14:conditionalFormatting>
        <x14:conditionalFormatting xmlns:xm="http://schemas.microsoft.com/office/excel/2006/main">
          <x14:cfRule type="dataBar" id="{6F26DDF5-4A10-4AAD-87EB-5189E30280E3}">
            <x14:dataBar minLength="0" maxLength="100" gradient="0">
              <x14:cfvo type="num">
                <xm:f>0</xm:f>
              </x14:cfvo>
              <x14:cfvo type="num">
                <xm:f>15</xm:f>
              </x14:cfvo>
              <x14:negativeFillColor rgb="FFFF0000"/>
              <x14:axisColor rgb="FF000000"/>
            </x14:dataBar>
          </x14:cfRule>
          <xm:sqref>H106:H130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7"/>
  <dimension ref="B1:P29"/>
  <sheetViews>
    <sheetView workbookViewId="0">
      <pane xSplit="1" topLeftCell="B1" activePane="topRight" state="frozen"/>
      <selection pane="topRight" activeCell="I19" sqref="I19"/>
    </sheetView>
  </sheetViews>
  <sheetFormatPr defaultRowHeight="15" x14ac:dyDescent="0.25"/>
  <cols>
    <col min="1" max="1" width="2.7109375" style="10" customWidth="1"/>
    <col min="2" max="2" width="5.7109375" style="10" customWidth="1"/>
    <col min="3" max="3" width="30.85546875" style="10" bestFit="1" customWidth="1"/>
    <col min="4" max="4" width="6.7109375" style="10" customWidth="1"/>
    <col min="5" max="5" width="2.7109375" style="10" customWidth="1"/>
    <col min="6" max="6" width="72.5703125" style="10" bestFit="1" customWidth="1"/>
    <col min="7" max="7" width="2.7109375" style="10" customWidth="1"/>
    <col min="8" max="8" width="18.5703125" style="10" bestFit="1" customWidth="1"/>
    <col min="9" max="9" width="2.7109375" style="10" customWidth="1"/>
    <col min="10" max="10" width="20.140625" style="10" customWidth="1"/>
    <col min="11" max="11" width="2.7109375" style="10" customWidth="1"/>
    <col min="12" max="12" width="13.5703125" style="10" customWidth="1"/>
    <col min="13" max="13" width="13.28515625" style="10" customWidth="1"/>
    <col min="14" max="14" width="2.7109375" style="10" customWidth="1"/>
    <col min="15" max="15" width="8.140625" style="10" customWidth="1"/>
    <col min="16" max="16" width="8.85546875" style="10" customWidth="1"/>
    <col min="17" max="17" width="2.7109375" style="10" customWidth="1"/>
    <col min="18" max="16384" width="9.140625" style="10"/>
  </cols>
  <sheetData>
    <row r="1" spans="2:16" ht="15.75" thickBot="1" x14ac:dyDescent="0.3"/>
    <row r="2" spans="2:16" ht="15.75" thickBot="1" x14ac:dyDescent="0.3">
      <c r="B2" s="338" t="s">
        <v>791</v>
      </c>
      <c r="C2" s="339"/>
      <c r="D2" s="340"/>
    </row>
    <row r="3" spans="2:16" ht="15.75" thickBot="1" x14ac:dyDescent="0.3">
      <c r="B3" s="276"/>
      <c r="C3" s="295" t="s">
        <v>792</v>
      </c>
      <c r="D3" s="277"/>
      <c r="F3" s="278" t="s">
        <v>793</v>
      </c>
      <c r="H3" s="278" t="s">
        <v>794</v>
      </c>
      <c r="J3" s="278" t="s">
        <v>796</v>
      </c>
      <c r="L3" s="338" t="s">
        <v>795</v>
      </c>
      <c r="M3" s="340"/>
      <c r="O3" s="338" t="s">
        <v>797</v>
      </c>
      <c r="P3" s="340"/>
    </row>
    <row r="4" spans="2:16" x14ac:dyDescent="0.25">
      <c r="B4" s="264">
        <v>1</v>
      </c>
      <c r="C4" s="273" t="s">
        <v>2</v>
      </c>
      <c r="D4" s="265" t="str">
        <f>""</f>
        <v/>
      </c>
      <c r="F4" s="270" t="s">
        <v>65</v>
      </c>
      <c r="H4" s="270" t="s">
        <v>71</v>
      </c>
      <c r="J4" s="273" t="s">
        <v>11</v>
      </c>
      <c r="L4" s="264">
        <v>1</v>
      </c>
      <c r="M4" s="265" t="str">
        <f>J4</f>
        <v>x 1</v>
      </c>
      <c r="O4" s="264" t="s">
        <v>11</v>
      </c>
      <c r="P4" s="265">
        <v>1</v>
      </c>
    </row>
    <row r="5" spans="2:16" x14ac:dyDescent="0.25">
      <c r="B5" s="266">
        <v>2</v>
      </c>
      <c r="C5" s="274" t="s">
        <v>64</v>
      </c>
      <c r="D5" s="267">
        <v>0</v>
      </c>
      <c r="F5" s="271" t="s">
        <v>66</v>
      </c>
      <c r="H5" s="271" t="s">
        <v>72</v>
      </c>
      <c r="J5" s="274" t="s">
        <v>12</v>
      </c>
      <c r="L5" s="266">
        <v>2</v>
      </c>
      <c r="M5" s="267" t="str">
        <f>J5</f>
        <v>x 2</v>
      </c>
      <c r="O5" s="266" t="s">
        <v>12</v>
      </c>
      <c r="P5" s="267">
        <v>2</v>
      </c>
    </row>
    <row r="6" spans="2:16" x14ac:dyDescent="0.25">
      <c r="B6" s="266">
        <v>3</v>
      </c>
      <c r="C6" s="274" t="s">
        <v>77</v>
      </c>
      <c r="D6" s="267">
        <v>1</v>
      </c>
      <c r="F6" s="271" t="s">
        <v>67</v>
      </c>
      <c r="H6" s="271" t="s">
        <v>73</v>
      </c>
      <c r="J6" s="274" t="s">
        <v>13</v>
      </c>
      <c r="L6" s="266">
        <v>3</v>
      </c>
      <c r="M6" s="267" t="str">
        <f>J6</f>
        <v>x 3</v>
      </c>
      <c r="O6" s="266" t="s">
        <v>13</v>
      </c>
      <c r="P6" s="267">
        <v>3</v>
      </c>
    </row>
    <row r="7" spans="2:16" ht="33" customHeight="1" x14ac:dyDescent="0.25">
      <c r="B7" s="266">
        <v>4</v>
      </c>
      <c r="C7" s="274" t="s">
        <v>78</v>
      </c>
      <c r="D7" s="267">
        <v>2</v>
      </c>
      <c r="F7" s="271" t="s">
        <v>68</v>
      </c>
      <c r="H7" s="271" t="s">
        <v>74</v>
      </c>
      <c r="J7" s="274" t="s">
        <v>677</v>
      </c>
      <c r="L7" s="266">
        <v>4</v>
      </c>
      <c r="M7" s="267" t="str">
        <f>J7</f>
        <v>x 4</v>
      </c>
      <c r="O7" s="266" t="s">
        <v>677</v>
      </c>
      <c r="P7" s="267">
        <v>4</v>
      </c>
    </row>
    <row r="8" spans="2:16" ht="15.75" thickBot="1" x14ac:dyDescent="0.3">
      <c r="B8" s="266">
        <v>5</v>
      </c>
      <c r="C8" s="274" t="s">
        <v>79</v>
      </c>
      <c r="D8" s="267">
        <v>3</v>
      </c>
      <c r="F8" s="271" t="s">
        <v>69</v>
      </c>
      <c r="H8" s="272" t="s">
        <v>75</v>
      </c>
      <c r="J8" s="275" t="s">
        <v>678</v>
      </c>
      <c r="L8" s="268">
        <v>5</v>
      </c>
      <c r="M8" s="269" t="str">
        <f>J8</f>
        <v>x 5</v>
      </c>
      <c r="O8" s="268" t="s">
        <v>678</v>
      </c>
      <c r="P8" s="269">
        <v>5</v>
      </c>
    </row>
    <row r="9" spans="2:16" x14ac:dyDescent="0.25">
      <c r="B9" s="266">
        <v>6</v>
      </c>
      <c r="C9" s="274" t="s">
        <v>1</v>
      </c>
      <c r="D9" s="267">
        <v>0</v>
      </c>
      <c r="F9" s="271" t="s">
        <v>70</v>
      </c>
    </row>
    <row r="10" spans="2:16" ht="15.75" thickBot="1" x14ac:dyDescent="0.3">
      <c r="B10" s="268">
        <v>7</v>
      </c>
      <c r="C10" s="275" t="s">
        <v>45</v>
      </c>
      <c r="D10" s="269" t="str">
        <f>""</f>
        <v/>
      </c>
      <c r="F10" s="271" t="s">
        <v>25</v>
      </c>
    </row>
    <row r="11" spans="2:16" x14ac:dyDescent="0.25">
      <c r="F11" s="271" t="s">
        <v>26</v>
      </c>
    </row>
    <row r="12" spans="2:16" x14ac:dyDescent="0.25">
      <c r="F12" s="271" t="s">
        <v>27</v>
      </c>
    </row>
    <row r="13" spans="2:16" x14ac:dyDescent="0.25">
      <c r="F13" s="271" t="s">
        <v>28</v>
      </c>
    </row>
    <row r="14" spans="2:16" x14ac:dyDescent="0.25">
      <c r="F14" s="271" t="s">
        <v>29</v>
      </c>
    </row>
    <row r="15" spans="2:16" x14ac:dyDescent="0.25">
      <c r="F15" s="271" t="s">
        <v>30</v>
      </c>
    </row>
    <row r="16" spans="2:16" x14ac:dyDescent="0.25">
      <c r="F16" s="271" t="s">
        <v>31</v>
      </c>
    </row>
    <row r="17" spans="6:6" x14ac:dyDescent="0.25">
      <c r="F17" s="271" t="s">
        <v>32</v>
      </c>
    </row>
    <row r="18" spans="6:6" x14ac:dyDescent="0.25">
      <c r="F18" s="271" t="s">
        <v>33</v>
      </c>
    </row>
    <row r="19" spans="6:6" x14ac:dyDescent="0.25">
      <c r="F19" s="271" t="s">
        <v>34</v>
      </c>
    </row>
    <row r="20" spans="6:6" x14ac:dyDescent="0.25">
      <c r="F20" s="271" t="s">
        <v>35</v>
      </c>
    </row>
    <row r="21" spans="6:6" x14ac:dyDescent="0.25">
      <c r="F21" s="271" t="s">
        <v>36</v>
      </c>
    </row>
    <row r="22" spans="6:6" x14ac:dyDescent="0.25">
      <c r="F22" s="271" t="s">
        <v>37</v>
      </c>
    </row>
    <row r="23" spans="6:6" x14ac:dyDescent="0.25">
      <c r="F23" s="271" t="s">
        <v>38</v>
      </c>
    </row>
    <row r="24" spans="6:6" x14ac:dyDescent="0.25">
      <c r="F24" s="271" t="s">
        <v>39</v>
      </c>
    </row>
    <row r="25" spans="6:6" x14ac:dyDescent="0.25">
      <c r="F25" s="271" t="s">
        <v>40</v>
      </c>
    </row>
    <row r="26" spans="6:6" x14ac:dyDescent="0.25">
      <c r="F26" s="271" t="s">
        <v>41</v>
      </c>
    </row>
    <row r="27" spans="6:6" x14ac:dyDescent="0.25">
      <c r="F27" s="271" t="s">
        <v>42</v>
      </c>
    </row>
    <row r="28" spans="6:6" x14ac:dyDescent="0.25">
      <c r="F28" s="271" t="s">
        <v>43</v>
      </c>
    </row>
    <row r="29" spans="6:6" ht="15.75" thickBot="1" x14ac:dyDescent="0.3">
      <c r="F29" s="272" t="s">
        <v>44</v>
      </c>
    </row>
  </sheetData>
  <sheetProtection algorithmName="SHA-512" hashValue="D959dnKv++VgLJh9VTu4CQB1ziyKBLqerAkxUZVEAX2iT5c/NbRpY+MBSQR4DWGqY9e7UaBtov8m7sHioin+1A==" saltValue="IHPS0g4+AUCMZgkdeZUzmQ==" spinCount="100000" sheet="1" objects="1" scenarios="1"/>
  <mergeCells count="3">
    <mergeCell ref="B2:D2"/>
    <mergeCell ref="O3:P3"/>
    <mergeCell ref="L3:M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AQ26"/>
  <sheetViews>
    <sheetView workbookViewId="0">
      <selection activeCell="G9" sqref="G9"/>
    </sheetView>
  </sheetViews>
  <sheetFormatPr defaultRowHeight="15" x14ac:dyDescent="0.25"/>
  <cols>
    <col min="1" max="9" width="9.140625" style="13"/>
    <col min="10" max="10" width="9.140625" style="21"/>
    <col min="11" max="25" width="9.140625" style="13"/>
    <col min="31" max="31" width="10.7109375" style="9" customWidth="1"/>
    <col min="33" max="33" width="41.85546875" bestFit="1" customWidth="1"/>
  </cols>
  <sheetData>
    <row r="1" spans="1:43" s="13" customFormat="1" ht="15.75" thickBot="1" x14ac:dyDescent="0.3">
      <c r="A1" s="341" t="s">
        <v>798</v>
      </c>
      <c r="B1" s="342"/>
      <c r="C1" s="342"/>
      <c r="D1" s="342"/>
      <c r="E1" s="342"/>
      <c r="F1" s="343"/>
      <c r="J1" s="21"/>
      <c r="Q1" s="341" t="s">
        <v>799</v>
      </c>
      <c r="R1" s="343"/>
      <c r="Z1" s="284"/>
      <c r="AA1" s="285"/>
      <c r="AB1" s="285"/>
      <c r="AC1" s="285"/>
      <c r="AD1" s="285"/>
      <c r="AE1" s="341" t="s">
        <v>800</v>
      </c>
      <c r="AF1" s="342"/>
      <c r="AG1" s="343"/>
      <c r="AH1" s="285"/>
      <c r="AI1" s="285"/>
      <c r="AJ1" s="285"/>
      <c r="AK1" s="285"/>
      <c r="AL1" s="285"/>
      <c r="AM1" s="285"/>
      <c r="AN1" s="285"/>
      <c r="AO1" s="285"/>
      <c r="AP1" s="285"/>
      <c r="AQ1" s="286"/>
    </row>
    <row r="2" spans="1:43" ht="15.75" thickBot="1" x14ac:dyDescent="0.3">
      <c r="A2" s="296" t="s">
        <v>23</v>
      </c>
      <c r="B2" s="297"/>
      <c r="C2" s="297"/>
      <c r="D2" s="297"/>
      <c r="E2" s="297"/>
      <c r="F2" s="298"/>
      <c r="L2" s="299" t="str">
        <f>IF(SUMIF(N:N,H2,X:X)=0,"",SUMIF(N:N,H2,X:X)/(MAX(T:T)*COUNTIF(N:N,H2)))</f>
        <v/>
      </c>
      <c r="M2" s="299" t="str">
        <f t="shared" ref="M2:M4" si="0">IF(ISERROR(L2),"",L2)</f>
        <v/>
      </c>
      <c r="N2" s="263">
        <v>1</v>
      </c>
      <c r="O2" s="263">
        <v>1</v>
      </c>
      <c r="P2" s="263">
        <v>1</v>
      </c>
      <c r="Q2" s="306" t="str">
        <f>N2&amp;"."&amp;O2</f>
        <v>1.1</v>
      </c>
      <c r="R2" s="307">
        <f ca="1">VLOOKUP(Q2,INDIRECT("Results_Phase_"&amp;N2&amp;"_Reference"),16,FALSE)</f>
        <v>1</v>
      </c>
      <c r="Z2" s="312">
        <v>1</v>
      </c>
      <c r="AA2" s="313">
        <f ca="1">VLOOKUP(Z2,Contents_Text,15,FALSE)</f>
        <v>1</v>
      </c>
      <c r="AB2" s="313">
        <f t="shared" ref="AB2:AB19" ca="1" si="1">VLOOKUP(Z2,Contents_Text,3,FALSE)</f>
        <v>1</v>
      </c>
      <c r="AC2" s="313" t="str">
        <f t="shared" ref="AC2:AC19" ca="1" si="2">VLOOKUP(Z2,Contents_Text,4,FALSE)</f>
        <v/>
      </c>
      <c r="AD2" s="314"/>
      <c r="AE2" s="306">
        <f ca="1">IF(AA2=1,AB2,AB2&amp;"."&amp;AC2)</f>
        <v>1</v>
      </c>
      <c r="AF2" s="303" t="str">
        <f t="shared" ref="AF2:AF19" ca="1" si="3">VLOOKUP(AA2,Contents_Headings,2,FALSE)&amp;" "&amp;IF(LEN(AC2)=0,AB2,AC2)</f>
        <v>Phase 1</v>
      </c>
      <c r="AG2" s="300" t="str">
        <f t="shared" ref="AG2:AG19" ca="1" si="4">VLOOKUP(Z2,Contents_Text,7,FALSE)</f>
        <v>Prepare</v>
      </c>
      <c r="AH2" s="279"/>
      <c r="AI2" s="279"/>
      <c r="AJ2" s="279"/>
      <c r="AK2" s="279"/>
      <c r="AL2" s="279"/>
      <c r="AM2" s="279"/>
      <c r="AN2" s="279"/>
      <c r="AO2" s="279"/>
      <c r="AP2" s="279"/>
      <c r="AQ2" s="280"/>
    </row>
    <row r="3" spans="1:43" x14ac:dyDescent="0.25">
      <c r="L3" s="299" t="str">
        <f>IF(SUMIF(N:N,H3,X:X)=0,"",SUMIF(N:N,H3,X:X)/(MAX(T:T)*COUNTIF(N:N,H3)))</f>
        <v/>
      </c>
      <c r="M3" s="299" t="str">
        <f t="shared" si="0"/>
        <v/>
      </c>
      <c r="N3" s="263">
        <v>1</v>
      </c>
      <c r="O3" s="263">
        <v>2</v>
      </c>
      <c r="P3" s="263">
        <v>2</v>
      </c>
      <c r="Q3" s="308" t="str">
        <f t="shared" ref="Q3:Q16" si="5">N3&amp;"."&amp;O3</f>
        <v>1.2</v>
      </c>
      <c r="R3" s="309">
        <f t="shared" ref="R3:R16" ca="1" si="6">VLOOKUP(Q3,INDIRECT("Results_Phase_"&amp;N3&amp;"_Reference"),16,FALSE)</f>
        <v>1</v>
      </c>
      <c r="Z3" s="315">
        <v>2</v>
      </c>
      <c r="AA3" s="293">
        <v>2</v>
      </c>
      <c r="AB3" s="316">
        <f t="shared" ca="1" si="1"/>
        <v>1</v>
      </c>
      <c r="AC3" s="316">
        <f t="shared" ca="1" si="2"/>
        <v>1</v>
      </c>
      <c r="AD3" s="293">
        <v>1</v>
      </c>
      <c r="AE3" s="308" t="str">
        <f t="shared" ref="AE3:AE19" ca="1" si="7">IF(AA3=1,AB3,AB3&amp;"."&amp;AC3)</f>
        <v>1.1</v>
      </c>
      <c r="AF3" s="304" t="str">
        <f t="shared" ca="1" si="3"/>
        <v>Step 1</v>
      </c>
      <c r="AG3" s="301" t="str">
        <f t="shared" ca="1" si="4"/>
        <v>Criticality assessment</v>
      </c>
      <c r="AH3" s="21"/>
      <c r="AI3" s="21"/>
      <c r="AJ3" s="21"/>
      <c r="AK3" s="21"/>
      <c r="AL3" s="21"/>
      <c r="AM3" s="21"/>
      <c r="AN3" s="21"/>
      <c r="AO3" s="21"/>
      <c r="AP3" s="21"/>
      <c r="AQ3" s="281"/>
    </row>
    <row r="4" spans="1:43" x14ac:dyDescent="0.25">
      <c r="L4" s="299" t="str">
        <f>IF(SUMIF(N:N,H4,X:X)=0,"",SUMIF(N:N,H4,X:X)/(MAX(T:T)*COUNTIF(N:N,H4)))</f>
        <v/>
      </c>
      <c r="M4" s="299" t="str">
        <f t="shared" si="0"/>
        <v/>
      </c>
      <c r="N4" s="263">
        <v>1</v>
      </c>
      <c r="O4" s="263">
        <v>3</v>
      </c>
      <c r="P4" s="263">
        <v>3</v>
      </c>
      <c r="Q4" s="308" t="str">
        <f t="shared" si="5"/>
        <v>1.3</v>
      </c>
      <c r="R4" s="309">
        <f t="shared" ca="1" si="6"/>
        <v>1</v>
      </c>
      <c r="Z4" s="315">
        <v>26</v>
      </c>
      <c r="AA4" s="293">
        <v>2</v>
      </c>
      <c r="AB4" s="316">
        <f t="shared" ca="1" si="1"/>
        <v>1</v>
      </c>
      <c r="AC4" s="316">
        <f t="shared" ca="1" si="2"/>
        <v>2</v>
      </c>
      <c r="AD4" s="293">
        <v>2</v>
      </c>
      <c r="AE4" s="308" t="str">
        <f t="shared" ca="1" si="7"/>
        <v>1.2</v>
      </c>
      <c r="AF4" s="304" t="str">
        <f t="shared" ca="1" si="3"/>
        <v>Step 2</v>
      </c>
      <c r="AG4" s="301" t="str">
        <f t="shared" ca="1" si="4"/>
        <v>Threat analysis</v>
      </c>
      <c r="AH4" s="21"/>
      <c r="AI4" s="21"/>
      <c r="AJ4" s="21"/>
      <c r="AK4" s="21"/>
      <c r="AL4" s="21"/>
      <c r="AM4" s="21"/>
      <c r="AN4" s="21"/>
      <c r="AO4" s="21"/>
      <c r="AP4" s="21"/>
      <c r="AQ4" s="281"/>
    </row>
    <row r="5" spans="1:43" x14ac:dyDescent="0.25">
      <c r="N5" s="263">
        <v>1</v>
      </c>
      <c r="O5" s="263">
        <v>4</v>
      </c>
      <c r="P5" s="263">
        <v>4</v>
      </c>
      <c r="Q5" s="308" t="str">
        <f t="shared" si="5"/>
        <v>1.4</v>
      </c>
      <c r="R5" s="309">
        <f t="shared" ca="1" si="6"/>
        <v>1</v>
      </c>
      <c r="Z5" s="315">
        <v>69</v>
      </c>
      <c r="AA5" s="293">
        <v>2</v>
      </c>
      <c r="AB5" s="316">
        <f t="shared" ca="1" si="1"/>
        <v>1</v>
      </c>
      <c r="AC5" s="316">
        <f t="shared" ca="1" si="2"/>
        <v>3</v>
      </c>
      <c r="AD5" s="293">
        <v>3</v>
      </c>
      <c r="AE5" s="308" t="str">
        <f t="shared" ca="1" si="7"/>
        <v>1.3</v>
      </c>
      <c r="AF5" s="304" t="str">
        <f t="shared" ca="1" si="3"/>
        <v>Step 3</v>
      </c>
      <c r="AG5" s="301" t="str">
        <f t="shared" ca="1" si="4"/>
        <v>People, Process, Technology and Information</v>
      </c>
      <c r="AH5" s="21"/>
      <c r="AI5" s="21"/>
      <c r="AJ5" s="21"/>
      <c r="AK5" s="21"/>
      <c r="AL5" s="21"/>
      <c r="AM5" s="21"/>
      <c r="AN5" s="21"/>
      <c r="AO5" s="21"/>
      <c r="AP5" s="21"/>
      <c r="AQ5" s="281"/>
    </row>
    <row r="6" spans="1:43" x14ac:dyDescent="0.25">
      <c r="N6" s="263">
        <v>1</v>
      </c>
      <c r="O6" s="263">
        <v>5</v>
      </c>
      <c r="P6" s="263">
        <v>5</v>
      </c>
      <c r="Q6" s="308" t="str">
        <f t="shared" si="5"/>
        <v>1.5</v>
      </c>
      <c r="R6" s="309">
        <f t="shared" ca="1" si="6"/>
        <v>1</v>
      </c>
      <c r="Z6" s="315">
        <v>187</v>
      </c>
      <c r="AA6" s="293">
        <v>2</v>
      </c>
      <c r="AB6" s="316">
        <f t="shared" ca="1" si="1"/>
        <v>1</v>
      </c>
      <c r="AC6" s="316">
        <f t="shared" ca="1" si="2"/>
        <v>4</v>
      </c>
      <c r="AD6" s="293">
        <v>4</v>
      </c>
      <c r="AE6" s="308" t="str">
        <f t="shared" ca="1" si="7"/>
        <v>1.4</v>
      </c>
      <c r="AF6" s="304" t="str">
        <f t="shared" ca="1" si="3"/>
        <v>Step 4</v>
      </c>
      <c r="AG6" s="301" t="str">
        <f t="shared" ca="1" si="4"/>
        <v>Control environment</v>
      </c>
      <c r="AH6" s="21"/>
      <c r="AI6" s="21"/>
      <c r="AJ6" s="21"/>
      <c r="AK6" s="21"/>
      <c r="AL6" s="21"/>
      <c r="AM6" s="21"/>
      <c r="AN6" s="21"/>
      <c r="AO6" s="21"/>
      <c r="AP6" s="21"/>
      <c r="AQ6" s="281"/>
    </row>
    <row r="7" spans="1:43" x14ac:dyDescent="0.25">
      <c r="N7" s="263">
        <v>2</v>
      </c>
      <c r="O7" s="263">
        <v>1</v>
      </c>
      <c r="P7" s="263">
        <v>6</v>
      </c>
      <c r="Q7" s="308" t="str">
        <f t="shared" si="5"/>
        <v>2.1</v>
      </c>
      <c r="R7" s="309">
        <f t="shared" ca="1" si="6"/>
        <v>1</v>
      </c>
      <c r="Z7" s="315">
        <v>227</v>
      </c>
      <c r="AA7" s="293">
        <v>2</v>
      </c>
      <c r="AB7" s="316">
        <f t="shared" ca="1" si="1"/>
        <v>1</v>
      </c>
      <c r="AC7" s="316">
        <f t="shared" ca="1" si="2"/>
        <v>5</v>
      </c>
      <c r="AD7" s="293">
        <v>5</v>
      </c>
      <c r="AE7" s="308" t="str">
        <f t="shared" ca="1" si="7"/>
        <v>1.5</v>
      </c>
      <c r="AF7" s="304" t="str">
        <f t="shared" ca="1" si="3"/>
        <v>Step 5</v>
      </c>
      <c r="AG7" s="301" t="str">
        <f t="shared" ca="1" si="4"/>
        <v>Maturity assessment</v>
      </c>
      <c r="AH7" s="21"/>
      <c r="AI7" s="21"/>
      <c r="AJ7" s="21"/>
      <c r="AK7" s="21"/>
      <c r="AL7" s="21"/>
      <c r="AM7" s="21"/>
      <c r="AN7" s="21"/>
      <c r="AO7" s="21"/>
      <c r="AP7" s="21"/>
      <c r="AQ7" s="281"/>
    </row>
    <row r="8" spans="1:43" x14ac:dyDescent="0.25">
      <c r="N8" s="263">
        <v>2</v>
      </c>
      <c r="O8" s="263">
        <v>2</v>
      </c>
      <c r="P8" s="263">
        <v>7</v>
      </c>
      <c r="Q8" s="308" t="str">
        <f t="shared" si="5"/>
        <v>2.2</v>
      </c>
      <c r="R8" s="309">
        <f t="shared" ca="1" si="6"/>
        <v>1</v>
      </c>
      <c r="Z8" s="315">
        <v>261</v>
      </c>
      <c r="AA8" s="293">
        <v>1</v>
      </c>
      <c r="AB8" s="316">
        <f t="shared" ca="1" si="1"/>
        <v>2</v>
      </c>
      <c r="AC8" s="316" t="str">
        <f t="shared" ca="1" si="2"/>
        <v/>
      </c>
      <c r="AD8" s="293"/>
      <c r="AE8" s="308">
        <f t="shared" ca="1" si="7"/>
        <v>2</v>
      </c>
      <c r="AF8" s="304" t="str">
        <f t="shared" ca="1" si="3"/>
        <v>Phase 2</v>
      </c>
      <c r="AG8" s="301" t="str">
        <f t="shared" ca="1" si="4"/>
        <v>Respond</v>
      </c>
      <c r="AH8" s="21"/>
      <c r="AI8" s="21"/>
      <c r="AJ8" s="21"/>
      <c r="AK8" s="21"/>
      <c r="AL8" s="21"/>
      <c r="AM8" s="21"/>
      <c r="AN8" s="21"/>
      <c r="AO8" s="21"/>
      <c r="AP8" s="21"/>
      <c r="AQ8" s="281"/>
    </row>
    <row r="9" spans="1:43" x14ac:dyDescent="0.25">
      <c r="N9" s="263">
        <v>2</v>
      </c>
      <c r="O9" s="263">
        <v>3</v>
      </c>
      <c r="P9" s="263">
        <v>8</v>
      </c>
      <c r="Q9" s="308" t="str">
        <f t="shared" si="5"/>
        <v>2.3</v>
      </c>
      <c r="R9" s="309">
        <f t="shared" ca="1" si="6"/>
        <v>1</v>
      </c>
      <c r="Z9" s="315">
        <v>262</v>
      </c>
      <c r="AA9" s="293">
        <v>2</v>
      </c>
      <c r="AB9" s="316">
        <f t="shared" ca="1" si="1"/>
        <v>2</v>
      </c>
      <c r="AC9" s="316">
        <f t="shared" ca="1" si="2"/>
        <v>1</v>
      </c>
      <c r="AD9" s="293">
        <v>6</v>
      </c>
      <c r="AE9" s="308" t="str">
        <f t="shared" ca="1" si="7"/>
        <v>2.1</v>
      </c>
      <c r="AF9" s="304" t="str">
        <f t="shared" ca="1" si="3"/>
        <v>Step 1</v>
      </c>
      <c r="AG9" s="301" t="str">
        <f t="shared" ca="1" si="4"/>
        <v>Identification</v>
      </c>
      <c r="AH9" s="21"/>
      <c r="AI9" s="21"/>
      <c r="AJ9" s="21"/>
      <c r="AK9" s="21"/>
      <c r="AL9" s="21"/>
      <c r="AM9" s="21"/>
      <c r="AN9" s="21"/>
      <c r="AO9" s="21"/>
      <c r="AP9" s="21"/>
      <c r="AQ9" s="281"/>
    </row>
    <row r="10" spans="1:43" x14ac:dyDescent="0.25">
      <c r="N10" s="263">
        <v>2</v>
      </c>
      <c r="O10" s="263">
        <v>4</v>
      </c>
      <c r="P10" s="263">
        <v>9</v>
      </c>
      <c r="Q10" s="308" t="str">
        <f t="shared" si="5"/>
        <v>2.4</v>
      </c>
      <c r="R10" s="309">
        <f t="shared" ca="1" si="6"/>
        <v>1</v>
      </c>
      <c r="Z10" s="315">
        <v>303</v>
      </c>
      <c r="AA10" s="293">
        <v>2</v>
      </c>
      <c r="AB10" s="316">
        <f t="shared" ca="1" si="1"/>
        <v>2</v>
      </c>
      <c r="AC10" s="316">
        <f t="shared" ca="1" si="2"/>
        <v>2</v>
      </c>
      <c r="AD10" s="293">
        <v>7</v>
      </c>
      <c r="AE10" s="308" t="str">
        <f t="shared" ca="1" si="7"/>
        <v>2.2</v>
      </c>
      <c r="AF10" s="304" t="str">
        <f t="shared" ca="1" si="3"/>
        <v>Step 2</v>
      </c>
      <c r="AG10" s="301" t="str">
        <f t="shared" ca="1" si="4"/>
        <v>Investigation</v>
      </c>
      <c r="AH10" s="21"/>
      <c r="AI10" s="21"/>
      <c r="AJ10" s="21"/>
      <c r="AK10" s="21"/>
      <c r="AL10" s="21"/>
      <c r="AM10" s="21"/>
      <c r="AN10" s="21"/>
      <c r="AO10" s="21"/>
      <c r="AP10" s="21"/>
      <c r="AQ10" s="281"/>
    </row>
    <row r="11" spans="1:43" x14ac:dyDescent="0.25">
      <c r="N11" s="263">
        <v>3</v>
      </c>
      <c r="O11" s="263">
        <v>1</v>
      </c>
      <c r="P11" s="263">
        <v>10</v>
      </c>
      <c r="Q11" s="308" t="str">
        <f t="shared" si="5"/>
        <v>3.1</v>
      </c>
      <c r="R11" s="309">
        <f t="shared" ca="1" si="6"/>
        <v>1</v>
      </c>
      <c r="Z11" s="315">
        <v>370</v>
      </c>
      <c r="AA11" s="293">
        <v>2</v>
      </c>
      <c r="AB11" s="316">
        <f t="shared" ca="1" si="1"/>
        <v>2</v>
      </c>
      <c r="AC11" s="316">
        <f t="shared" ca="1" si="2"/>
        <v>3</v>
      </c>
      <c r="AD11" s="293">
        <v>8</v>
      </c>
      <c r="AE11" s="308" t="str">
        <f t="shared" ca="1" si="7"/>
        <v>2.3</v>
      </c>
      <c r="AF11" s="304" t="str">
        <f t="shared" ca="1" si="3"/>
        <v>Step 3</v>
      </c>
      <c r="AG11" s="301" t="str">
        <f t="shared" ca="1" si="4"/>
        <v>Action</v>
      </c>
      <c r="AH11" s="21"/>
      <c r="AI11" s="21"/>
      <c r="AJ11" s="21"/>
      <c r="AK11" s="21"/>
      <c r="AL11" s="21"/>
      <c r="AM11" s="21"/>
      <c r="AN11" s="21"/>
      <c r="AO11" s="21"/>
      <c r="AP11" s="21"/>
      <c r="AQ11" s="281"/>
    </row>
    <row r="12" spans="1:43" x14ac:dyDescent="0.25">
      <c r="N12" s="263">
        <v>3</v>
      </c>
      <c r="O12" s="263">
        <v>2</v>
      </c>
      <c r="P12" s="263">
        <v>11</v>
      </c>
      <c r="Q12" s="308" t="str">
        <f t="shared" si="5"/>
        <v>3.2</v>
      </c>
      <c r="R12" s="309">
        <f t="shared" ca="1" si="6"/>
        <v>1</v>
      </c>
      <c r="Z12" s="315">
        <v>469</v>
      </c>
      <c r="AA12" s="293">
        <v>2</v>
      </c>
      <c r="AB12" s="316">
        <f t="shared" ca="1" si="1"/>
        <v>2</v>
      </c>
      <c r="AC12" s="316">
        <f t="shared" ca="1" si="2"/>
        <v>4</v>
      </c>
      <c r="AD12" s="293">
        <v>9</v>
      </c>
      <c r="AE12" s="308" t="str">
        <f t="shared" ca="1" si="7"/>
        <v>2.4</v>
      </c>
      <c r="AF12" s="304" t="str">
        <f t="shared" ca="1" si="3"/>
        <v>Step 4</v>
      </c>
      <c r="AG12" s="301" t="str">
        <f t="shared" ca="1" si="4"/>
        <v>Recovery</v>
      </c>
      <c r="AH12" s="21"/>
      <c r="AI12" s="21"/>
      <c r="AJ12" s="21"/>
      <c r="AK12" s="21"/>
      <c r="AL12" s="21"/>
      <c r="AM12" s="21"/>
      <c r="AN12" s="21"/>
      <c r="AO12" s="21"/>
      <c r="AP12" s="21"/>
      <c r="AQ12" s="281"/>
    </row>
    <row r="13" spans="1:43" x14ac:dyDescent="0.25">
      <c r="N13" s="263">
        <v>3</v>
      </c>
      <c r="O13" s="263">
        <v>3</v>
      </c>
      <c r="P13" s="263">
        <v>12</v>
      </c>
      <c r="Q13" s="308" t="str">
        <f t="shared" si="5"/>
        <v>3.3</v>
      </c>
      <c r="R13" s="309">
        <f t="shared" ca="1" si="6"/>
        <v>1</v>
      </c>
      <c r="Z13" s="315">
        <v>522</v>
      </c>
      <c r="AA13" s="293">
        <v>1</v>
      </c>
      <c r="AB13" s="316">
        <f t="shared" ca="1" si="1"/>
        <v>3</v>
      </c>
      <c r="AC13" s="316" t="str">
        <f t="shared" ca="1" si="2"/>
        <v/>
      </c>
      <c r="AD13" s="293"/>
      <c r="AE13" s="308">
        <f t="shared" ca="1" si="7"/>
        <v>3</v>
      </c>
      <c r="AF13" s="304" t="str">
        <f t="shared" ca="1" si="3"/>
        <v>Phase 3</v>
      </c>
      <c r="AG13" s="301" t="str">
        <f t="shared" ca="1" si="4"/>
        <v>Follow up</v>
      </c>
      <c r="AH13" s="21"/>
      <c r="AI13" s="21"/>
      <c r="AJ13" s="21"/>
      <c r="AK13" s="21"/>
      <c r="AL13" s="21"/>
      <c r="AM13" s="21"/>
      <c r="AN13" s="21"/>
      <c r="AO13" s="21"/>
      <c r="AP13" s="21"/>
      <c r="AQ13" s="281"/>
    </row>
    <row r="14" spans="1:43" x14ac:dyDescent="0.25">
      <c r="N14" s="263">
        <v>3</v>
      </c>
      <c r="O14" s="263">
        <v>4</v>
      </c>
      <c r="P14" s="263">
        <v>13</v>
      </c>
      <c r="Q14" s="308" t="str">
        <f t="shared" si="5"/>
        <v>3.4</v>
      </c>
      <c r="R14" s="309">
        <f t="shared" ca="1" si="6"/>
        <v>1</v>
      </c>
      <c r="Z14" s="315">
        <v>523</v>
      </c>
      <c r="AA14" s="293">
        <v>2</v>
      </c>
      <c r="AB14" s="316">
        <f t="shared" ca="1" si="1"/>
        <v>3</v>
      </c>
      <c r="AC14" s="316">
        <f t="shared" ca="1" si="2"/>
        <v>1</v>
      </c>
      <c r="AD14" s="293">
        <v>10</v>
      </c>
      <c r="AE14" s="308" t="str">
        <f t="shared" ca="1" si="7"/>
        <v>3.1</v>
      </c>
      <c r="AF14" s="304" t="str">
        <f t="shared" ca="1" si="3"/>
        <v>Step 1</v>
      </c>
      <c r="AG14" s="301" t="str">
        <f t="shared" ca="1" si="4"/>
        <v>Incident investigation</v>
      </c>
      <c r="AH14" s="21"/>
      <c r="AI14" s="21"/>
      <c r="AJ14" s="21"/>
      <c r="AK14" s="21"/>
      <c r="AL14" s="21"/>
      <c r="AM14" s="21"/>
      <c r="AN14" s="21"/>
      <c r="AO14" s="21"/>
      <c r="AP14" s="21"/>
      <c r="AQ14" s="281"/>
    </row>
    <row r="15" spans="1:43" x14ac:dyDescent="0.25">
      <c r="N15" s="263">
        <v>3</v>
      </c>
      <c r="O15" s="263">
        <v>5</v>
      </c>
      <c r="P15" s="263">
        <v>14</v>
      </c>
      <c r="Q15" s="308" t="str">
        <f t="shared" si="5"/>
        <v>3.5</v>
      </c>
      <c r="R15" s="309">
        <f t="shared" ca="1" si="6"/>
        <v>1</v>
      </c>
      <c r="Z15" s="315">
        <v>535</v>
      </c>
      <c r="AA15" s="293">
        <v>2</v>
      </c>
      <c r="AB15" s="316">
        <f t="shared" ca="1" si="1"/>
        <v>3</v>
      </c>
      <c r="AC15" s="316">
        <f t="shared" ca="1" si="2"/>
        <v>2</v>
      </c>
      <c r="AD15" s="293">
        <v>11</v>
      </c>
      <c r="AE15" s="308" t="str">
        <f t="shared" ca="1" si="7"/>
        <v>3.2</v>
      </c>
      <c r="AF15" s="304" t="str">
        <f t="shared" ca="1" si="3"/>
        <v>Step 2</v>
      </c>
      <c r="AG15" s="301" t="str">
        <f t="shared" ca="1" si="4"/>
        <v>Reporting</v>
      </c>
      <c r="AH15" s="21"/>
      <c r="AI15" s="21"/>
      <c r="AJ15" s="21"/>
      <c r="AK15" s="21"/>
      <c r="AL15" s="21"/>
      <c r="AM15" s="21"/>
      <c r="AN15" s="21"/>
      <c r="AO15" s="21"/>
      <c r="AP15" s="21"/>
      <c r="AQ15" s="281"/>
    </row>
    <row r="16" spans="1:43" ht="15.75" thickBot="1" x14ac:dyDescent="0.3">
      <c r="N16" s="263">
        <v>3</v>
      </c>
      <c r="O16" s="263">
        <v>6</v>
      </c>
      <c r="P16" s="263">
        <v>15</v>
      </c>
      <c r="Q16" s="310" t="str">
        <f t="shared" si="5"/>
        <v>3.6</v>
      </c>
      <c r="R16" s="311">
        <f t="shared" ca="1" si="6"/>
        <v>1</v>
      </c>
      <c r="Z16" s="315">
        <v>551</v>
      </c>
      <c r="AA16" s="293">
        <v>2</v>
      </c>
      <c r="AB16" s="316">
        <f t="shared" ca="1" si="1"/>
        <v>3</v>
      </c>
      <c r="AC16" s="316">
        <f t="shared" ca="1" si="2"/>
        <v>3</v>
      </c>
      <c r="AD16" s="293">
        <v>12</v>
      </c>
      <c r="AE16" s="308" t="str">
        <f t="shared" ca="1" si="7"/>
        <v>3.3</v>
      </c>
      <c r="AF16" s="304" t="str">
        <f t="shared" ca="1" si="3"/>
        <v>Step 3</v>
      </c>
      <c r="AG16" s="301" t="str">
        <f t="shared" ca="1" si="4"/>
        <v>Post incident review</v>
      </c>
      <c r="AH16" s="21"/>
      <c r="AI16" s="21"/>
      <c r="AJ16" s="21"/>
      <c r="AK16" s="21"/>
      <c r="AL16" s="21"/>
      <c r="AM16" s="21"/>
      <c r="AN16" s="21"/>
      <c r="AO16" s="21"/>
      <c r="AP16" s="21"/>
      <c r="AQ16" s="281"/>
    </row>
    <row r="17" spans="26:43" x14ac:dyDescent="0.25">
      <c r="Z17" s="315">
        <v>573</v>
      </c>
      <c r="AA17" s="293">
        <v>2</v>
      </c>
      <c r="AB17" s="316">
        <f t="shared" ca="1" si="1"/>
        <v>3</v>
      </c>
      <c r="AC17" s="316">
        <f t="shared" ca="1" si="2"/>
        <v>4</v>
      </c>
      <c r="AD17" s="293">
        <v>13</v>
      </c>
      <c r="AE17" s="308" t="str">
        <f t="shared" ca="1" si="7"/>
        <v>3.4</v>
      </c>
      <c r="AF17" s="304" t="str">
        <f t="shared" ca="1" si="3"/>
        <v>Step 4</v>
      </c>
      <c r="AG17" s="301" t="str">
        <f t="shared" ca="1" si="4"/>
        <v>Lessons learned</v>
      </c>
      <c r="AH17" s="21"/>
      <c r="AI17" s="21"/>
      <c r="AJ17" s="21"/>
      <c r="AK17" s="21"/>
      <c r="AL17" s="21"/>
      <c r="AM17" s="21"/>
      <c r="AN17" s="21"/>
      <c r="AO17" s="21"/>
      <c r="AP17" s="21"/>
      <c r="AQ17" s="281"/>
    </row>
    <row r="18" spans="26:43" x14ac:dyDescent="0.25">
      <c r="Z18" s="315">
        <v>598</v>
      </c>
      <c r="AA18" s="293">
        <v>2</v>
      </c>
      <c r="AB18" s="316">
        <f t="shared" ca="1" si="1"/>
        <v>3</v>
      </c>
      <c r="AC18" s="316">
        <f t="shared" ca="1" si="2"/>
        <v>5</v>
      </c>
      <c r="AD18" s="293">
        <v>14</v>
      </c>
      <c r="AE18" s="308" t="str">
        <f t="shared" ca="1" si="7"/>
        <v>3.5</v>
      </c>
      <c r="AF18" s="304" t="str">
        <f t="shared" ca="1" si="3"/>
        <v>Step 5</v>
      </c>
      <c r="AG18" s="301" t="str">
        <f t="shared" ca="1" si="4"/>
        <v>Updating</v>
      </c>
      <c r="AH18" s="21"/>
      <c r="AI18" s="21"/>
      <c r="AJ18" s="21"/>
      <c r="AK18" s="21"/>
      <c r="AL18" s="21"/>
      <c r="AM18" s="21"/>
      <c r="AN18" s="21"/>
      <c r="AO18" s="21"/>
      <c r="AP18" s="21"/>
      <c r="AQ18" s="281"/>
    </row>
    <row r="19" spans="26:43" ht="15.75" thickBot="1" x14ac:dyDescent="0.3">
      <c r="Z19" s="317">
        <v>620</v>
      </c>
      <c r="AA19" s="318">
        <v>2</v>
      </c>
      <c r="AB19" s="319">
        <f t="shared" ca="1" si="1"/>
        <v>3</v>
      </c>
      <c r="AC19" s="319">
        <f t="shared" ca="1" si="2"/>
        <v>6</v>
      </c>
      <c r="AD19" s="318">
        <v>15</v>
      </c>
      <c r="AE19" s="310" t="str">
        <f t="shared" ca="1" si="7"/>
        <v>3.6</v>
      </c>
      <c r="AF19" s="305" t="str">
        <f t="shared" ca="1" si="3"/>
        <v>Step 6</v>
      </c>
      <c r="AG19" s="302" t="str">
        <f t="shared" ca="1" si="4"/>
        <v>Trend analysis</v>
      </c>
      <c r="AH19" s="282"/>
      <c r="AI19" s="282"/>
      <c r="AJ19" s="282"/>
      <c r="AK19" s="282"/>
      <c r="AL19" s="282"/>
      <c r="AM19" s="282"/>
      <c r="AN19" s="282"/>
      <c r="AO19" s="282"/>
      <c r="AP19" s="282"/>
      <c r="AQ19" s="283"/>
    </row>
    <row r="24" spans="26:43" x14ac:dyDescent="0.25">
      <c r="Z24" s="13"/>
    </row>
    <row r="25" spans="26:43" x14ac:dyDescent="0.25">
      <c r="Z25" s="13"/>
    </row>
    <row r="26" spans="26:43" x14ac:dyDescent="0.25">
      <c r="Z26" s="13"/>
    </row>
  </sheetData>
  <sheetProtection algorithmName="SHA-512" hashValue="WqF7WdBYw46ocGydFF2jJPykOTB6WX95zA6YgU3BdTAFK6RNBmeNBGS34+KGVz2ZCuFfiFZaC6+BPLjODvrA3A==" saltValue="DUNmq7HdllokTqcP17fmPw==" spinCount="100000" sheet="1" objects="1" scenarios="1"/>
  <mergeCells count="3">
    <mergeCell ref="AE1:AG1"/>
    <mergeCell ref="A1:F1"/>
    <mergeCell ref="Q1:R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G695"/>
  <sheetViews>
    <sheetView workbookViewId="0">
      <pane ySplit="2" topLeftCell="A3" activePane="bottomLeft" state="frozen"/>
      <selection pane="bottomLeft" activeCell="V21" sqref="V21"/>
    </sheetView>
  </sheetViews>
  <sheetFormatPr defaultRowHeight="15" x14ac:dyDescent="0.25"/>
  <cols>
    <col min="1" max="2" width="9.140625" style="263"/>
    <col min="3" max="3" width="12.42578125" style="263" customWidth="1"/>
    <col min="4" max="4" width="6.42578125" style="263" customWidth="1"/>
    <col min="5" max="5" width="5" style="263" customWidth="1"/>
    <col min="6" max="6" width="7" style="263" customWidth="1"/>
    <col min="7" max="7" width="25.28515625" style="13" customWidth="1"/>
    <col min="8" max="8" width="11.7109375" style="263" customWidth="1"/>
    <col min="9" max="9" width="9.140625" style="294"/>
    <col min="10" max="10" width="9.140625" style="263"/>
    <col min="11" max="11" width="13.140625" style="263" customWidth="1"/>
    <col min="12" max="14" width="9.140625" style="263"/>
    <col min="15" max="16" width="9.140625" style="294"/>
    <col min="17" max="17" width="5.140625" style="263" customWidth="1"/>
    <col min="18" max="18" width="9.140625" style="292"/>
    <col min="19" max="20" width="9.140625" style="13"/>
    <col min="21" max="21" width="15.7109375" style="81" bestFit="1" customWidth="1"/>
    <col min="22" max="22" width="9.140625" style="13"/>
    <col min="23" max="23" width="9.140625" style="263"/>
    <col min="24" max="24" width="12.140625" style="13" bestFit="1" customWidth="1"/>
    <col min="25" max="16384" width="9.140625" style="13"/>
  </cols>
  <sheetData>
    <row r="1" spans="1:33" ht="15.75" thickBot="1" x14ac:dyDescent="0.3">
      <c r="A1" s="341" t="s">
        <v>802</v>
      </c>
      <c r="B1" s="342"/>
      <c r="C1" s="342"/>
      <c r="D1" s="342"/>
      <c r="E1" s="342"/>
      <c r="F1" s="342"/>
      <c r="G1" s="342"/>
      <c r="H1" s="342"/>
      <c r="I1" s="342"/>
      <c r="J1" s="342"/>
      <c r="K1" s="342"/>
      <c r="L1" s="342"/>
      <c r="M1" s="342"/>
      <c r="N1" s="342"/>
      <c r="O1" s="343"/>
      <c r="P1" s="293"/>
      <c r="W1" s="341" t="s">
        <v>801</v>
      </c>
      <c r="X1" s="343"/>
    </row>
    <row r="2" spans="1:33" ht="15.75" thickBot="1" x14ac:dyDescent="0.3">
      <c r="A2" s="287" t="s">
        <v>652</v>
      </c>
      <c r="B2" s="287" t="s">
        <v>657</v>
      </c>
      <c r="C2" s="287" t="s">
        <v>647</v>
      </c>
      <c r="D2" s="287" t="s">
        <v>648</v>
      </c>
      <c r="E2" s="287" t="s">
        <v>649</v>
      </c>
      <c r="F2" s="287" t="s">
        <v>650</v>
      </c>
      <c r="G2" s="84" t="s">
        <v>651</v>
      </c>
      <c r="H2" s="287" t="s">
        <v>8</v>
      </c>
      <c r="I2" s="288" t="s">
        <v>653</v>
      </c>
      <c r="J2" s="289" t="s">
        <v>648</v>
      </c>
      <c r="K2" s="289" t="s">
        <v>654</v>
      </c>
      <c r="L2" s="289" t="s">
        <v>655</v>
      </c>
      <c r="M2" s="289" t="s">
        <v>649</v>
      </c>
      <c r="N2" s="289" t="s">
        <v>650</v>
      </c>
      <c r="O2" s="290" t="s">
        <v>656</v>
      </c>
      <c r="P2" s="291"/>
      <c r="S2" s="344" t="s">
        <v>676</v>
      </c>
      <c r="T2" s="344"/>
      <c r="U2" s="182" t="s">
        <v>767</v>
      </c>
      <c r="V2"/>
      <c r="W2" s="312">
        <v>1</v>
      </c>
      <c r="X2" s="280" t="s">
        <v>653</v>
      </c>
      <c r="Y2"/>
      <c r="Z2"/>
      <c r="AA2"/>
      <c r="AB2"/>
      <c r="AC2"/>
      <c r="AD2"/>
      <c r="AE2"/>
      <c r="AF2"/>
      <c r="AG2"/>
    </row>
    <row r="3" spans="1:33" x14ac:dyDescent="0.25">
      <c r="A3" s="293">
        <v>1</v>
      </c>
      <c r="B3" s="292">
        <f>R3</f>
        <v>1</v>
      </c>
      <c r="C3" s="293">
        <v>1</v>
      </c>
      <c r="D3" s="293" t="s">
        <v>695</v>
      </c>
      <c r="E3" s="293" t="s">
        <v>695</v>
      </c>
      <c r="F3" s="293" t="s">
        <v>695</v>
      </c>
      <c r="G3" s="21" t="s">
        <v>9</v>
      </c>
      <c r="H3" s="293" t="s">
        <v>695</v>
      </c>
      <c r="I3" s="294">
        <f t="shared" ref="I3:I65" si="0">IF(AND(LEN(C3)=1,LEN(D3)=0),1,"")</f>
        <v>1</v>
      </c>
      <c r="J3" s="293" t="str">
        <f t="shared" ref="J3:J65" si="1">IF(AND(LEN(C3)=1,LEN(D3)=1,LEN(E3)=0,LEN(F3)=0),2,"")</f>
        <v/>
      </c>
      <c r="K3" s="293" t="str">
        <f t="shared" ref="K3:K65" si="2">IF(AND(LEN(C3)=0,LEN(E3)=0),3,"")</f>
        <v/>
      </c>
      <c r="L3" s="293" t="str">
        <f t="shared" ref="L3:L65" si="3">IF(AND(LEN(C3)&gt;0,LEN(D3&gt;0),LEN(E3)&gt;0,LEN(F3)=0,H3="N/A"),4,"")</f>
        <v/>
      </c>
      <c r="M3" s="293" t="str">
        <f t="shared" ref="M3:M65" si="4">IF(AND(LEN(C3)&gt;0,LEN(D3&gt;0),LEN(E3)&gt;0,LEN(F3)=0,H3&gt;0,H3&lt;6),5,"")</f>
        <v/>
      </c>
      <c r="N3" s="293" t="str">
        <f t="shared" ref="N3:N65" si="5">IF(AND(LEN(C3)&gt;0,LEN(D3&gt;0),LEN(E3)&gt;0,LEN(F3)&gt;0,H3&gt;0,H3&lt;6),6,"")</f>
        <v/>
      </c>
      <c r="O3" s="294">
        <f t="shared" ref="O3:O65" si="6">SUM(I3:N3)</f>
        <v>1</v>
      </c>
      <c r="Q3" s="263" t="str">
        <f t="shared" ref="Q3:Q65" si="7">IF(LEN(E3)&gt;0,TEXT(E3,"00"),"")</f>
        <v/>
      </c>
      <c r="R3" s="292">
        <f t="shared" ref="R3:R65" si="8">IF(O3=1,C3,IF(O3=2,C3&amp;"."&amp;D3,IF(O3=3,"",IF(O3=4,C3&amp;"."&amp;D3&amp;"."&amp;Q3,IF(O3=5,C3&amp;"."&amp;D3&amp;"."&amp;Q3,IF(O3=6,C3&amp;"."&amp;D3&amp;"."&amp;Q3&amp;F3,""))))))</f>
        <v>1</v>
      </c>
      <c r="S3" s="13" t="str">
        <f t="shared" ref="S3:S65" si="9">IF(O3=O2,IF(NOT(R3&gt;R2),1,""),"")</f>
        <v/>
      </c>
      <c r="T3" s="13" t="str">
        <f>IF(NOT(R3&gt;R2),1,"")</f>
        <v/>
      </c>
      <c r="U3" s="81" t="str">
        <f>IF(O3&lt;4,IF(LEN(H3)=0,"",1),IF(O3=4,IF(H3="N/A","",1),IF(AND(O3&gt;4,O3&lt;7),IF(AND(H3&gt;0,H3&lt;6),"",1),1)))</f>
        <v/>
      </c>
      <c r="W3" s="315">
        <v>2</v>
      </c>
      <c r="X3" s="281" t="s">
        <v>648</v>
      </c>
      <c r="Y3"/>
      <c r="Z3"/>
      <c r="AA3"/>
      <c r="AB3"/>
      <c r="AC3"/>
      <c r="AD3"/>
      <c r="AE3"/>
      <c r="AF3"/>
      <c r="AG3"/>
    </row>
    <row r="4" spans="1:33" x14ac:dyDescent="0.25">
      <c r="A4" s="263">
        <v>2</v>
      </c>
      <c r="B4" s="292" t="str">
        <f t="shared" ref="B4:B66" si="10">R4</f>
        <v>1.1</v>
      </c>
      <c r="C4" s="263">
        <v>1</v>
      </c>
      <c r="D4" s="263">
        <v>1</v>
      </c>
      <c r="E4" s="263" t="s">
        <v>695</v>
      </c>
      <c r="F4" s="263" t="s">
        <v>695</v>
      </c>
      <c r="G4" s="13" t="s">
        <v>646</v>
      </c>
      <c r="H4" s="263" t="s">
        <v>695</v>
      </c>
      <c r="I4" s="294" t="str">
        <f t="shared" si="0"/>
        <v/>
      </c>
      <c r="J4" s="263">
        <f t="shared" si="1"/>
        <v>2</v>
      </c>
      <c r="K4" s="263" t="str">
        <f t="shared" si="2"/>
        <v/>
      </c>
      <c r="L4" s="263" t="str">
        <f t="shared" si="3"/>
        <v/>
      </c>
      <c r="M4" s="263" t="str">
        <f t="shared" si="4"/>
        <v/>
      </c>
      <c r="N4" s="263" t="str">
        <f t="shared" si="5"/>
        <v/>
      </c>
      <c r="O4" s="294">
        <f t="shared" si="6"/>
        <v>2</v>
      </c>
      <c r="Q4" s="263" t="str">
        <f t="shared" si="7"/>
        <v/>
      </c>
      <c r="R4" s="292" t="str">
        <f t="shared" si="8"/>
        <v>1.1</v>
      </c>
      <c r="S4" s="13" t="str">
        <f t="shared" si="9"/>
        <v/>
      </c>
      <c r="T4" s="13" t="str">
        <f t="shared" ref="T4:T66" si="11">IF(NOT(R4&gt;R3),1,"")</f>
        <v/>
      </c>
      <c r="U4" s="81" t="str">
        <f t="shared" ref="U4:U67" si="12">IF(O4&lt;4,IF(LEN(H4)=0,"",1),IF(O4=4,IF(H4="N/A","",1),IF(AND(O4&gt;4,O4&lt;7),IF(AND(H4&gt;0,H4&lt;6),"",1),1)))</f>
        <v/>
      </c>
      <c r="W4" s="315">
        <v>3</v>
      </c>
      <c r="X4" s="281" t="s">
        <v>654</v>
      </c>
      <c r="Y4"/>
      <c r="Z4"/>
      <c r="AA4"/>
      <c r="AB4"/>
      <c r="AC4"/>
      <c r="AD4"/>
      <c r="AE4"/>
      <c r="AF4"/>
      <c r="AG4"/>
    </row>
    <row r="5" spans="1:33" x14ac:dyDescent="0.25">
      <c r="A5" s="263">
        <v>3</v>
      </c>
      <c r="B5" s="292" t="str">
        <f t="shared" si="10"/>
        <v>1.1.01</v>
      </c>
      <c r="C5" s="263">
        <v>1</v>
      </c>
      <c r="D5" s="263">
        <v>1</v>
      </c>
      <c r="E5" s="263">
        <v>1</v>
      </c>
      <c r="F5" s="263" t="s">
        <v>695</v>
      </c>
      <c r="G5" s="13" t="s">
        <v>696</v>
      </c>
      <c r="H5" s="263">
        <v>1</v>
      </c>
      <c r="I5" s="294" t="str">
        <f t="shared" si="0"/>
        <v/>
      </c>
      <c r="J5" s="263" t="str">
        <f t="shared" si="1"/>
        <v/>
      </c>
      <c r="K5" s="263" t="str">
        <f t="shared" si="2"/>
        <v/>
      </c>
      <c r="L5" s="263" t="str">
        <f t="shared" si="3"/>
        <v/>
      </c>
      <c r="M5" s="263">
        <f t="shared" si="4"/>
        <v>5</v>
      </c>
      <c r="N5" s="263" t="str">
        <f t="shared" si="5"/>
        <v/>
      </c>
      <c r="O5" s="294">
        <f t="shared" si="6"/>
        <v>5</v>
      </c>
      <c r="Q5" s="263" t="str">
        <f t="shared" si="7"/>
        <v>01</v>
      </c>
      <c r="R5" s="292" t="str">
        <f t="shared" si="8"/>
        <v>1.1.01</v>
      </c>
      <c r="S5" s="13" t="str">
        <f t="shared" si="9"/>
        <v/>
      </c>
      <c r="T5" s="13" t="str">
        <f t="shared" si="11"/>
        <v/>
      </c>
      <c r="U5" s="81" t="str">
        <f t="shared" si="12"/>
        <v/>
      </c>
      <c r="W5" s="315">
        <v>4</v>
      </c>
      <c r="X5" s="281" t="s">
        <v>655</v>
      </c>
      <c r="Y5"/>
      <c r="Z5"/>
      <c r="AA5"/>
      <c r="AB5"/>
      <c r="AC5"/>
      <c r="AD5"/>
      <c r="AE5"/>
      <c r="AF5"/>
      <c r="AG5"/>
    </row>
    <row r="6" spans="1:33" x14ac:dyDescent="0.25">
      <c r="A6" s="263">
        <v>4</v>
      </c>
      <c r="B6" s="292" t="str">
        <f t="shared" si="10"/>
        <v>1.1.02</v>
      </c>
      <c r="C6" s="263">
        <v>1</v>
      </c>
      <c r="D6" s="263">
        <v>1</v>
      </c>
      <c r="E6" s="263">
        <v>2</v>
      </c>
      <c r="F6" s="263" t="s">
        <v>695</v>
      </c>
      <c r="G6" s="13" t="s">
        <v>697</v>
      </c>
      <c r="H6" s="263" t="s">
        <v>108</v>
      </c>
      <c r="I6" s="294" t="str">
        <f t="shared" si="0"/>
        <v/>
      </c>
      <c r="J6" s="263" t="str">
        <f t="shared" si="1"/>
        <v/>
      </c>
      <c r="K6" s="263" t="str">
        <f t="shared" si="2"/>
        <v/>
      </c>
      <c r="L6" s="263">
        <f t="shared" si="3"/>
        <v>4</v>
      </c>
      <c r="M6" s="263" t="str">
        <f t="shared" si="4"/>
        <v/>
      </c>
      <c r="N6" s="263" t="str">
        <f t="shared" si="5"/>
        <v/>
      </c>
      <c r="O6" s="294">
        <f t="shared" si="6"/>
        <v>4</v>
      </c>
      <c r="Q6" s="263" t="str">
        <f t="shared" si="7"/>
        <v>02</v>
      </c>
      <c r="R6" s="292" t="str">
        <f t="shared" si="8"/>
        <v>1.1.02</v>
      </c>
      <c r="S6" s="13" t="str">
        <f t="shared" si="9"/>
        <v/>
      </c>
      <c r="T6" s="13" t="str">
        <f t="shared" si="11"/>
        <v/>
      </c>
      <c r="U6" s="81" t="str">
        <f t="shared" si="12"/>
        <v/>
      </c>
      <c r="W6" s="315">
        <v>5</v>
      </c>
      <c r="X6" s="281" t="s">
        <v>649</v>
      </c>
      <c r="Y6"/>
      <c r="Z6"/>
      <c r="AA6"/>
      <c r="AB6"/>
      <c r="AC6"/>
      <c r="AD6"/>
      <c r="AE6"/>
      <c r="AF6"/>
      <c r="AG6"/>
    </row>
    <row r="7" spans="1:33" ht="15.75" thickBot="1" x14ac:dyDescent="0.3">
      <c r="A7" s="263">
        <v>5</v>
      </c>
      <c r="B7" s="292" t="str">
        <f t="shared" si="10"/>
        <v>1.1.02a</v>
      </c>
      <c r="C7" s="263">
        <v>1</v>
      </c>
      <c r="D7" s="263">
        <v>1</v>
      </c>
      <c r="E7" s="263">
        <v>2</v>
      </c>
      <c r="F7" s="263" t="s">
        <v>668</v>
      </c>
      <c r="G7" s="13" t="s">
        <v>698</v>
      </c>
      <c r="H7" s="263">
        <v>3</v>
      </c>
      <c r="I7" s="294" t="str">
        <f t="shared" si="0"/>
        <v/>
      </c>
      <c r="J7" s="263" t="str">
        <f t="shared" si="1"/>
        <v/>
      </c>
      <c r="K7" s="263" t="str">
        <f t="shared" si="2"/>
        <v/>
      </c>
      <c r="L7" s="263" t="str">
        <f t="shared" si="3"/>
        <v/>
      </c>
      <c r="M7" s="263" t="str">
        <f t="shared" si="4"/>
        <v/>
      </c>
      <c r="N7" s="263">
        <f t="shared" si="5"/>
        <v>6</v>
      </c>
      <c r="O7" s="294">
        <f t="shared" si="6"/>
        <v>6</v>
      </c>
      <c r="Q7" s="263" t="str">
        <f t="shared" si="7"/>
        <v>02</v>
      </c>
      <c r="R7" s="292" t="str">
        <f t="shared" si="8"/>
        <v>1.1.02a</v>
      </c>
      <c r="S7" s="13" t="str">
        <f t="shared" si="9"/>
        <v/>
      </c>
      <c r="T7" s="13" t="str">
        <f t="shared" si="11"/>
        <v/>
      </c>
      <c r="U7" s="81" t="str">
        <f t="shared" si="12"/>
        <v/>
      </c>
      <c r="W7" s="317">
        <v>6</v>
      </c>
      <c r="X7" s="283" t="s">
        <v>650</v>
      </c>
      <c r="Y7"/>
      <c r="Z7"/>
      <c r="AA7"/>
      <c r="AB7"/>
      <c r="AC7"/>
      <c r="AD7"/>
      <c r="AE7"/>
      <c r="AF7"/>
      <c r="AG7"/>
    </row>
    <row r="8" spans="1:33" x14ac:dyDescent="0.25">
      <c r="A8" s="263">
        <v>6</v>
      </c>
      <c r="B8" s="292" t="str">
        <f t="shared" si="10"/>
        <v>1.1.02b</v>
      </c>
      <c r="C8" s="263">
        <v>1</v>
      </c>
      <c r="D8" s="263">
        <v>1</v>
      </c>
      <c r="E8" s="263">
        <v>2</v>
      </c>
      <c r="F8" s="263" t="s">
        <v>669</v>
      </c>
      <c r="G8" s="13" t="s">
        <v>699</v>
      </c>
      <c r="H8" s="263">
        <v>3</v>
      </c>
      <c r="I8" s="294" t="str">
        <f t="shared" si="0"/>
        <v/>
      </c>
      <c r="J8" s="263" t="str">
        <f t="shared" si="1"/>
        <v/>
      </c>
      <c r="K8" s="263" t="str">
        <f t="shared" si="2"/>
        <v/>
      </c>
      <c r="L8" s="263" t="str">
        <f t="shared" si="3"/>
        <v/>
      </c>
      <c r="M8" s="263" t="str">
        <f t="shared" si="4"/>
        <v/>
      </c>
      <c r="N8" s="263">
        <f t="shared" si="5"/>
        <v>6</v>
      </c>
      <c r="O8" s="294">
        <f t="shared" si="6"/>
        <v>6</v>
      </c>
      <c r="Q8" s="263" t="str">
        <f t="shared" si="7"/>
        <v>02</v>
      </c>
      <c r="R8" s="292" t="str">
        <f t="shared" si="8"/>
        <v>1.1.02b</v>
      </c>
      <c r="S8" s="13" t="str">
        <f t="shared" si="9"/>
        <v/>
      </c>
      <c r="T8" s="13" t="str">
        <f t="shared" si="11"/>
        <v/>
      </c>
      <c r="U8" s="81" t="str">
        <f t="shared" si="12"/>
        <v/>
      </c>
      <c r="X8"/>
      <c r="Y8"/>
      <c r="Z8"/>
      <c r="AA8"/>
      <c r="AB8"/>
      <c r="AC8"/>
      <c r="AD8"/>
      <c r="AE8"/>
      <c r="AF8"/>
      <c r="AG8"/>
    </row>
    <row r="9" spans="1:33" x14ac:dyDescent="0.25">
      <c r="A9" s="263">
        <v>7</v>
      </c>
      <c r="B9" s="292" t="str">
        <f t="shared" si="10"/>
        <v>1.1.02c</v>
      </c>
      <c r="C9" s="263">
        <v>1</v>
      </c>
      <c r="D9" s="263">
        <v>1</v>
      </c>
      <c r="E9" s="263">
        <v>2</v>
      </c>
      <c r="F9" s="263" t="s">
        <v>670</v>
      </c>
      <c r="G9" s="13" t="s">
        <v>700</v>
      </c>
      <c r="H9" s="263">
        <v>3</v>
      </c>
      <c r="I9" s="294" t="str">
        <f t="shared" si="0"/>
        <v/>
      </c>
      <c r="J9" s="263" t="str">
        <f t="shared" si="1"/>
        <v/>
      </c>
      <c r="K9" s="263" t="str">
        <f t="shared" si="2"/>
        <v/>
      </c>
      <c r="L9" s="263" t="str">
        <f t="shared" si="3"/>
        <v/>
      </c>
      <c r="M9" s="263" t="str">
        <f t="shared" si="4"/>
        <v/>
      </c>
      <c r="N9" s="263">
        <f t="shared" si="5"/>
        <v>6</v>
      </c>
      <c r="O9" s="294">
        <f t="shared" si="6"/>
        <v>6</v>
      </c>
      <c r="Q9" s="263" t="str">
        <f t="shared" si="7"/>
        <v>02</v>
      </c>
      <c r="R9" s="292" t="str">
        <f t="shared" si="8"/>
        <v>1.1.02c</v>
      </c>
      <c r="S9" s="13" t="str">
        <f t="shared" si="9"/>
        <v/>
      </c>
      <c r="T9" s="13" t="str">
        <f t="shared" si="11"/>
        <v/>
      </c>
      <c r="U9" s="81" t="str">
        <f t="shared" si="12"/>
        <v/>
      </c>
      <c r="X9"/>
      <c r="Y9"/>
      <c r="Z9"/>
      <c r="AA9"/>
      <c r="AB9"/>
      <c r="AC9"/>
      <c r="AD9"/>
      <c r="AE9"/>
      <c r="AF9"/>
      <c r="AG9"/>
    </row>
    <row r="10" spans="1:33" x14ac:dyDescent="0.25">
      <c r="A10" s="263">
        <v>8</v>
      </c>
      <c r="B10" s="292" t="str">
        <f t="shared" si="10"/>
        <v>1.1.03</v>
      </c>
      <c r="C10" s="263">
        <v>1</v>
      </c>
      <c r="D10" s="263">
        <v>1</v>
      </c>
      <c r="E10" s="263">
        <v>3</v>
      </c>
      <c r="F10" s="263" t="s">
        <v>695</v>
      </c>
      <c r="G10" s="13" t="s">
        <v>107</v>
      </c>
      <c r="H10" s="263" t="s">
        <v>108</v>
      </c>
      <c r="I10" s="294" t="str">
        <f t="shared" si="0"/>
        <v/>
      </c>
      <c r="J10" s="263" t="str">
        <f t="shared" si="1"/>
        <v/>
      </c>
      <c r="K10" s="263" t="str">
        <f t="shared" si="2"/>
        <v/>
      </c>
      <c r="L10" s="263">
        <f t="shared" si="3"/>
        <v>4</v>
      </c>
      <c r="M10" s="263" t="str">
        <f t="shared" si="4"/>
        <v/>
      </c>
      <c r="N10" s="263" t="str">
        <f t="shared" si="5"/>
        <v/>
      </c>
      <c r="O10" s="294">
        <f t="shared" si="6"/>
        <v>4</v>
      </c>
      <c r="Q10" s="263" t="str">
        <f t="shared" si="7"/>
        <v>03</v>
      </c>
      <c r="R10" s="292" t="str">
        <f t="shared" si="8"/>
        <v>1.1.03</v>
      </c>
      <c r="S10" s="13" t="str">
        <f t="shared" si="9"/>
        <v/>
      </c>
      <c r="T10" s="13" t="str">
        <f t="shared" si="11"/>
        <v/>
      </c>
      <c r="U10" s="81" t="str">
        <f t="shared" si="12"/>
        <v/>
      </c>
      <c r="X10"/>
      <c r="Y10"/>
      <c r="Z10"/>
      <c r="AA10"/>
      <c r="AB10"/>
      <c r="AC10"/>
      <c r="AD10"/>
      <c r="AE10"/>
      <c r="AF10"/>
      <c r="AG10"/>
    </row>
    <row r="11" spans="1:33" x14ac:dyDescent="0.25">
      <c r="A11" s="263">
        <v>9</v>
      </c>
      <c r="B11" s="292" t="str">
        <f t="shared" si="10"/>
        <v>1.1.03a</v>
      </c>
      <c r="C11" s="263">
        <v>1</v>
      </c>
      <c r="D11" s="263">
        <v>1</v>
      </c>
      <c r="E11" s="263">
        <v>3</v>
      </c>
      <c r="F11" s="263" t="s">
        <v>668</v>
      </c>
      <c r="G11" s="13" t="s">
        <v>109</v>
      </c>
      <c r="H11" s="263">
        <v>3</v>
      </c>
      <c r="I11" s="294" t="str">
        <f t="shared" si="0"/>
        <v/>
      </c>
      <c r="J11" s="263" t="str">
        <f t="shared" si="1"/>
        <v/>
      </c>
      <c r="K11" s="263" t="str">
        <f t="shared" si="2"/>
        <v/>
      </c>
      <c r="L11" s="263" t="str">
        <f t="shared" si="3"/>
        <v/>
      </c>
      <c r="M11" s="263" t="str">
        <f t="shared" si="4"/>
        <v/>
      </c>
      <c r="N11" s="263">
        <f t="shared" si="5"/>
        <v>6</v>
      </c>
      <c r="O11" s="294">
        <f t="shared" si="6"/>
        <v>6</v>
      </c>
      <c r="Q11" s="263" t="str">
        <f t="shared" si="7"/>
        <v>03</v>
      </c>
      <c r="R11" s="292" t="str">
        <f t="shared" si="8"/>
        <v>1.1.03a</v>
      </c>
      <c r="S11" s="13" t="str">
        <f t="shared" si="9"/>
        <v/>
      </c>
      <c r="T11" s="13" t="str">
        <f t="shared" si="11"/>
        <v/>
      </c>
      <c r="U11" s="81" t="str">
        <f t="shared" si="12"/>
        <v/>
      </c>
      <c r="X11"/>
      <c r="Y11"/>
      <c r="Z11"/>
      <c r="AA11"/>
      <c r="AB11"/>
      <c r="AC11"/>
      <c r="AD11"/>
      <c r="AE11"/>
      <c r="AF11"/>
      <c r="AG11"/>
    </row>
    <row r="12" spans="1:33" x14ac:dyDescent="0.25">
      <c r="A12" s="263">
        <v>10</v>
      </c>
      <c r="B12" s="292" t="str">
        <f t="shared" si="10"/>
        <v>1.1.03b</v>
      </c>
      <c r="C12" s="263">
        <v>1</v>
      </c>
      <c r="D12" s="263">
        <v>1</v>
      </c>
      <c r="E12" s="263">
        <v>3</v>
      </c>
      <c r="F12" s="263" t="s">
        <v>669</v>
      </c>
      <c r="G12" s="13" t="s">
        <v>110</v>
      </c>
      <c r="H12" s="263">
        <v>3</v>
      </c>
      <c r="I12" s="294" t="str">
        <f t="shared" si="0"/>
        <v/>
      </c>
      <c r="J12" s="263" t="str">
        <f t="shared" si="1"/>
        <v/>
      </c>
      <c r="K12" s="263" t="str">
        <f t="shared" si="2"/>
        <v/>
      </c>
      <c r="L12" s="263" t="str">
        <f t="shared" si="3"/>
        <v/>
      </c>
      <c r="M12" s="263" t="str">
        <f t="shared" si="4"/>
        <v/>
      </c>
      <c r="N12" s="263">
        <f t="shared" si="5"/>
        <v>6</v>
      </c>
      <c r="O12" s="294">
        <f t="shared" si="6"/>
        <v>6</v>
      </c>
      <c r="Q12" s="263" t="str">
        <f t="shared" si="7"/>
        <v>03</v>
      </c>
      <c r="R12" s="292" t="str">
        <f t="shared" si="8"/>
        <v>1.1.03b</v>
      </c>
      <c r="S12" s="13" t="str">
        <f t="shared" si="9"/>
        <v/>
      </c>
      <c r="T12" s="13" t="str">
        <f t="shared" si="11"/>
        <v/>
      </c>
      <c r="U12" s="81" t="str">
        <f t="shared" si="12"/>
        <v/>
      </c>
      <c r="X12"/>
      <c r="Y12"/>
      <c r="Z12"/>
      <c r="AA12"/>
      <c r="AB12"/>
      <c r="AC12"/>
      <c r="AD12"/>
      <c r="AE12"/>
      <c r="AF12"/>
      <c r="AG12"/>
    </row>
    <row r="13" spans="1:33" x14ac:dyDescent="0.25">
      <c r="A13" s="263">
        <v>11</v>
      </c>
      <c r="B13" s="292" t="str">
        <f t="shared" si="10"/>
        <v>1.1.04</v>
      </c>
      <c r="C13" s="263">
        <v>1</v>
      </c>
      <c r="D13" s="263">
        <v>1</v>
      </c>
      <c r="E13" s="263">
        <v>4</v>
      </c>
      <c r="F13" s="263" t="s">
        <v>695</v>
      </c>
      <c r="G13" s="13" t="s">
        <v>111</v>
      </c>
      <c r="H13" s="263" t="s">
        <v>108</v>
      </c>
      <c r="I13" s="294" t="str">
        <f t="shared" si="0"/>
        <v/>
      </c>
      <c r="J13" s="263" t="str">
        <f t="shared" si="1"/>
        <v/>
      </c>
      <c r="K13" s="263" t="str">
        <f t="shared" si="2"/>
        <v/>
      </c>
      <c r="L13" s="263">
        <f t="shared" si="3"/>
        <v>4</v>
      </c>
      <c r="M13" s="263" t="str">
        <f t="shared" si="4"/>
        <v/>
      </c>
      <c r="N13" s="263" t="str">
        <f t="shared" si="5"/>
        <v/>
      </c>
      <c r="O13" s="294">
        <f t="shared" si="6"/>
        <v>4</v>
      </c>
      <c r="Q13" s="263" t="str">
        <f t="shared" si="7"/>
        <v>04</v>
      </c>
      <c r="R13" s="292" t="str">
        <f t="shared" si="8"/>
        <v>1.1.04</v>
      </c>
      <c r="S13" s="13" t="str">
        <f t="shared" si="9"/>
        <v/>
      </c>
      <c r="T13" s="13" t="str">
        <f t="shared" si="11"/>
        <v/>
      </c>
      <c r="U13" s="81" t="str">
        <f t="shared" si="12"/>
        <v/>
      </c>
      <c r="X13"/>
      <c r="Y13"/>
      <c r="Z13"/>
      <c r="AA13"/>
      <c r="AB13"/>
      <c r="AC13"/>
      <c r="AD13"/>
      <c r="AE13"/>
      <c r="AF13"/>
      <c r="AG13"/>
    </row>
    <row r="14" spans="1:33" x14ac:dyDescent="0.25">
      <c r="A14" s="263">
        <v>12</v>
      </c>
      <c r="B14" s="292" t="str">
        <f t="shared" si="10"/>
        <v>1.1.04a</v>
      </c>
      <c r="C14" s="263">
        <v>1</v>
      </c>
      <c r="D14" s="263">
        <v>1</v>
      </c>
      <c r="E14" s="263">
        <v>4</v>
      </c>
      <c r="F14" s="263" t="s">
        <v>668</v>
      </c>
      <c r="G14" s="13" t="s">
        <v>112</v>
      </c>
      <c r="H14" s="263">
        <v>4</v>
      </c>
      <c r="I14" s="294" t="str">
        <f t="shared" si="0"/>
        <v/>
      </c>
      <c r="J14" s="263" t="str">
        <f t="shared" si="1"/>
        <v/>
      </c>
      <c r="K14" s="263" t="str">
        <f t="shared" si="2"/>
        <v/>
      </c>
      <c r="L14" s="263" t="str">
        <f t="shared" si="3"/>
        <v/>
      </c>
      <c r="M14" s="263" t="str">
        <f t="shared" si="4"/>
        <v/>
      </c>
      <c r="N14" s="263">
        <f t="shared" si="5"/>
        <v>6</v>
      </c>
      <c r="O14" s="294">
        <f t="shared" si="6"/>
        <v>6</v>
      </c>
      <c r="Q14" s="263" t="str">
        <f t="shared" si="7"/>
        <v>04</v>
      </c>
      <c r="R14" s="292" t="str">
        <f t="shared" si="8"/>
        <v>1.1.04a</v>
      </c>
      <c r="S14" s="13" t="str">
        <f t="shared" si="9"/>
        <v/>
      </c>
      <c r="T14" s="13" t="str">
        <f t="shared" si="11"/>
        <v/>
      </c>
      <c r="U14" s="81" t="str">
        <f t="shared" si="12"/>
        <v/>
      </c>
      <c r="X14"/>
      <c r="Y14"/>
      <c r="Z14"/>
      <c r="AA14"/>
      <c r="AB14"/>
      <c r="AC14"/>
      <c r="AD14"/>
      <c r="AE14"/>
      <c r="AF14"/>
      <c r="AG14"/>
    </row>
    <row r="15" spans="1:33" x14ac:dyDescent="0.25">
      <c r="A15" s="263">
        <v>13</v>
      </c>
      <c r="B15" s="292" t="str">
        <f t="shared" si="10"/>
        <v>1.1.04b</v>
      </c>
      <c r="C15" s="263">
        <v>1</v>
      </c>
      <c r="D15" s="263">
        <v>1</v>
      </c>
      <c r="E15" s="263">
        <v>4</v>
      </c>
      <c r="F15" s="263" t="s">
        <v>669</v>
      </c>
      <c r="G15" s="13" t="s">
        <v>113</v>
      </c>
      <c r="H15" s="263">
        <v>4</v>
      </c>
      <c r="I15" s="294" t="str">
        <f t="shared" si="0"/>
        <v/>
      </c>
      <c r="J15" s="263" t="str">
        <f t="shared" si="1"/>
        <v/>
      </c>
      <c r="K15" s="263" t="str">
        <f t="shared" si="2"/>
        <v/>
      </c>
      <c r="L15" s="263" t="str">
        <f t="shared" si="3"/>
        <v/>
      </c>
      <c r="M15" s="263" t="str">
        <f t="shared" si="4"/>
        <v/>
      </c>
      <c r="N15" s="263">
        <f t="shared" si="5"/>
        <v>6</v>
      </c>
      <c r="O15" s="294">
        <f t="shared" si="6"/>
        <v>6</v>
      </c>
      <c r="Q15" s="263" t="str">
        <f t="shared" si="7"/>
        <v>04</v>
      </c>
      <c r="R15" s="292" t="str">
        <f t="shared" si="8"/>
        <v>1.1.04b</v>
      </c>
      <c r="S15" s="13" t="str">
        <f t="shared" si="9"/>
        <v/>
      </c>
      <c r="T15" s="13" t="str">
        <f t="shared" si="11"/>
        <v/>
      </c>
      <c r="U15" s="81" t="str">
        <f t="shared" si="12"/>
        <v/>
      </c>
      <c r="X15"/>
      <c r="Y15"/>
      <c r="Z15"/>
      <c r="AA15"/>
      <c r="AB15"/>
      <c r="AC15"/>
      <c r="AD15"/>
      <c r="AE15"/>
      <c r="AF15"/>
      <c r="AG15"/>
    </row>
    <row r="16" spans="1:33" x14ac:dyDescent="0.25">
      <c r="A16" s="263">
        <v>14</v>
      </c>
      <c r="B16" s="292" t="str">
        <f t="shared" si="10"/>
        <v>1.1.05</v>
      </c>
      <c r="C16" s="263">
        <v>1</v>
      </c>
      <c r="D16" s="263">
        <v>1</v>
      </c>
      <c r="E16" s="263">
        <v>5</v>
      </c>
      <c r="F16" s="263" t="s">
        <v>695</v>
      </c>
      <c r="G16" s="13" t="s">
        <v>54</v>
      </c>
      <c r="H16" s="263">
        <v>5</v>
      </c>
      <c r="I16" s="294" t="str">
        <f t="shared" si="0"/>
        <v/>
      </c>
      <c r="J16" s="263" t="str">
        <f t="shared" si="1"/>
        <v/>
      </c>
      <c r="K16" s="263" t="str">
        <f t="shared" si="2"/>
        <v/>
      </c>
      <c r="L16" s="263" t="str">
        <f t="shared" si="3"/>
        <v/>
      </c>
      <c r="M16" s="263">
        <f t="shared" si="4"/>
        <v>5</v>
      </c>
      <c r="N16" s="263" t="str">
        <f t="shared" si="5"/>
        <v/>
      </c>
      <c r="O16" s="294">
        <f t="shared" si="6"/>
        <v>5</v>
      </c>
      <c r="Q16" s="263" t="str">
        <f t="shared" si="7"/>
        <v>05</v>
      </c>
      <c r="R16" s="292" t="str">
        <f t="shared" si="8"/>
        <v>1.1.05</v>
      </c>
      <c r="S16" s="13" t="str">
        <f t="shared" si="9"/>
        <v/>
      </c>
      <c r="T16" s="13" t="str">
        <f t="shared" si="11"/>
        <v/>
      </c>
      <c r="U16" s="81" t="str">
        <f t="shared" si="12"/>
        <v/>
      </c>
      <c r="X16"/>
      <c r="Y16"/>
      <c r="Z16"/>
      <c r="AA16"/>
      <c r="AB16"/>
      <c r="AC16"/>
      <c r="AD16"/>
      <c r="AE16"/>
      <c r="AF16"/>
      <c r="AG16"/>
    </row>
    <row r="17" spans="1:33" x14ac:dyDescent="0.25">
      <c r="A17" s="263">
        <v>15</v>
      </c>
      <c r="B17" s="292" t="str">
        <f t="shared" si="10"/>
        <v>1.1.06</v>
      </c>
      <c r="C17" s="263">
        <v>1</v>
      </c>
      <c r="D17" s="263">
        <v>1</v>
      </c>
      <c r="E17" s="263">
        <v>6</v>
      </c>
      <c r="F17" s="263" t="s">
        <v>695</v>
      </c>
      <c r="G17" s="13" t="s">
        <v>114</v>
      </c>
      <c r="H17" s="263">
        <v>3</v>
      </c>
      <c r="I17" s="294" t="str">
        <f t="shared" si="0"/>
        <v/>
      </c>
      <c r="J17" s="263" t="str">
        <f t="shared" si="1"/>
        <v/>
      </c>
      <c r="K17" s="263" t="str">
        <f t="shared" si="2"/>
        <v/>
      </c>
      <c r="L17" s="263" t="str">
        <f t="shared" si="3"/>
        <v/>
      </c>
      <c r="M17" s="263">
        <f t="shared" si="4"/>
        <v>5</v>
      </c>
      <c r="N17" s="263" t="str">
        <f t="shared" si="5"/>
        <v/>
      </c>
      <c r="O17" s="294">
        <f t="shared" si="6"/>
        <v>5</v>
      </c>
      <c r="Q17" s="263" t="str">
        <f t="shared" si="7"/>
        <v>06</v>
      </c>
      <c r="R17" s="292" t="str">
        <f t="shared" si="8"/>
        <v>1.1.06</v>
      </c>
      <c r="S17" s="13" t="str">
        <f t="shared" si="9"/>
        <v/>
      </c>
      <c r="T17" s="13" t="str">
        <f t="shared" si="11"/>
        <v/>
      </c>
      <c r="U17" s="81" t="str">
        <f t="shared" si="12"/>
        <v/>
      </c>
      <c r="X17"/>
      <c r="Y17"/>
      <c r="Z17"/>
      <c r="AA17"/>
      <c r="AB17"/>
      <c r="AC17"/>
      <c r="AD17"/>
      <c r="AE17"/>
      <c r="AF17"/>
      <c r="AG17"/>
    </row>
    <row r="18" spans="1:33" x14ac:dyDescent="0.25">
      <c r="A18" s="263">
        <v>16</v>
      </c>
      <c r="B18" s="292" t="str">
        <f t="shared" si="10"/>
        <v>1.1.07</v>
      </c>
      <c r="C18" s="263">
        <v>1</v>
      </c>
      <c r="D18" s="263">
        <v>1</v>
      </c>
      <c r="E18" s="263">
        <v>7</v>
      </c>
      <c r="F18" s="263" t="s">
        <v>695</v>
      </c>
      <c r="G18" s="13" t="s">
        <v>50</v>
      </c>
      <c r="H18" s="263" t="s">
        <v>108</v>
      </c>
      <c r="I18" s="294" t="str">
        <f t="shared" si="0"/>
        <v/>
      </c>
      <c r="J18" s="263" t="str">
        <f t="shared" si="1"/>
        <v/>
      </c>
      <c r="K18" s="263" t="str">
        <f t="shared" si="2"/>
        <v/>
      </c>
      <c r="L18" s="263">
        <f t="shared" si="3"/>
        <v>4</v>
      </c>
      <c r="M18" s="263" t="str">
        <f t="shared" si="4"/>
        <v/>
      </c>
      <c r="N18" s="263" t="str">
        <f t="shared" si="5"/>
        <v/>
      </c>
      <c r="O18" s="294">
        <f t="shared" si="6"/>
        <v>4</v>
      </c>
      <c r="Q18" s="263" t="str">
        <f t="shared" si="7"/>
        <v>07</v>
      </c>
      <c r="R18" s="292" t="str">
        <f t="shared" si="8"/>
        <v>1.1.07</v>
      </c>
      <c r="S18" s="13" t="str">
        <f t="shared" si="9"/>
        <v/>
      </c>
      <c r="T18" s="13" t="str">
        <f t="shared" si="11"/>
        <v/>
      </c>
      <c r="U18" s="81" t="str">
        <f t="shared" si="12"/>
        <v/>
      </c>
      <c r="X18"/>
      <c r="Y18"/>
      <c r="Z18"/>
      <c r="AA18"/>
      <c r="AB18"/>
      <c r="AC18"/>
      <c r="AD18"/>
      <c r="AE18"/>
      <c r="AF18"/>
      <c r="AG18"/>
    </row>
    <row r="19" spans="1:33" x14ac:dyDescent="0.25">
      <c r="A19" s="263">
        <v>17</v>
      </c>
      <c r="B19" s="292" t="str">
        <f t="shared" si="10"/>
        <v>1.1.07a</v>
      </c>
      <c r="C19" s="263">
        <v>1</v>
      </c>
      <c r="D19" s="263">
        <v>1</v>
      </c>
      <c r="E19" s="263">
        <v>7</v>
      </c>
      <c r="F19" s="263" t="s">
        <v>668</v>
      </c>
      <c r="G19" s="13" t="s">
        <v>115</v>
      </c>
      <c r="H19" s="263">
        <v>3</v>
      </c>
      <c r="I19" s="294" t="str">
        <f t="shared" si="0"/>
        <v/>
      </c>
      <c r="J19" s="263" t="str">
        <f t="shared" si="1"/>
        <v/>
      </c>
      <c r="K19" s="263" t="str">
        <f t="shared" si="2"/>
        <v/>
      </c>
      <c r="L19" s="263" t="str">
        <f t="shared" si="3"/>
        <v/>
      </c>
      <c r="M19" s="263" t="str">
        <f t="shared" si="4"/>
        <v/>
      </c>
      <c r="N19" s="263">
        <f t="shared" si="5"/>
        <v>6</v>
      </c>
      <c r="O19" s="294">
        <f t="shared" si="6"/>
        <v>6</v>
      </c>
      <c r="Q19" s="263" t="str">
        <f t="shared" si="7"/>
        <v>07</v>
      </c>
      <c r="R19" s="292" t="str">
        <f t="shared" si="8"/>
        <v>1.1.07a</v>
      </c>
      <c r="S19" s="13" t="str">
        <f t="shared" si="9"/>
        <v/>
      </c>
      <c r="T19" s="13" t="str">
        <f t="shared" si="11"/>
        <v/>
      </c>
      <c r="U19" s="81" t="str">
        <f t="shared" si="12"/>
        <v/>
      </c>
      <c r="X19"/>
      <c r="Y19"/>
      <c r="Z19"/>
      <c r="AA19"/>
      <c r="AB19"/>
      <c r="AC19"/>
      <c r="AD19"/>
      <c r="AE19"/>
      <c r="AF19"/>
      <c r="AG19"/>
    </row>
    <row r="20" spans="1:33" x14ac:dyDescent="0.25">
      <c r="A20" s="263">
        <v>18</v>
      </c>
      <c r="B20" s="292" t="str">
        <f t="shared" si="10"/>
        <v>1.1.07b</v>
      </c>
      <c r="C20" s="263">
        <v>1</v>
      </c>
      <c r="D20" s="263">
        <v>1</v>
      </c>
      <c r="E20" s="263">
        <v>7</v>
      </c>
      <c r="F20" s="263" t="s">
        <v>669</v>
      </c>
      <c r="G20" s="13" t="s">
        <v>51</v>
      </c>
      <c r="H20" s="263">
        <v>3</v>
      </c>
      <c r="I20" s="294" t="str">
        <f t="shared" si="0"/>
        <v/>
      </c>
      <c r="J20" s="263" t="str">
        <f t="shared" si="1"/>
        <v/>
      </c>
      <c r="K20" s="263" t="str">
        <f t="shared" si="2"/>
        <v/>
      </c>
      <c r="L20" s="263" t="str">
        <f t="shared" si="3"/>
        <v/>
      </c>
      <c r="M20" s="263" t="str">
        <f t="shared" si="4"/>
        <v/>
      </c>
      <c r="N20" s="263">
        <f t="shared" si="5"/>
        <v>6</v>
      </c>
      <c r="O20" s="294">
        <f t="shared" si="6"/>
        <v>6</v>
      </c>
      <c r="Q20" s="263" t="str">
        <f t="shared" si="7"/>
        <v>07</v>
      </c>
      <c r="R20" s="292" t="str">
        <f t="shared" si="8"/>
        <v>1.1.07b</v>
      </c>
      <c r="S20" s="13" t="str">
        <f t="shared" si="9"/>
        <v/>
      </c>
      <c r="T20" s="13" t="str">
        <f t="shared" si="11"/>
        <v/>
      </c>
      <c r="U20" s="81" t="str">
        <f t="shared" si="12"/>
        <v/>
      </c>
      <c r="X20"/>
      <c r="Y20"/>
      <c r="Z20"/>
      <c r="AA20"/>
      <c r="AB20"/>
      <c r="AC20"/>
      <c r="AD20"/>
      <c r="AE20"/>
      <c r="AF20"/>
      <c r="AG20"/>
    </row>
    <row r="21" spans="1:33" x14ac:dyDescent="0.25">
      <c r="A21" s="263">
        <v>19</v>
      </c>
      <c r="B21" s="292" t="str">
        <f t="shared" si="10"/>
        <v>1.1.07c</v>
      </c>
      <c r="C21" s="263">
        <v>1</v>
      </c>
      <c r="D21" s="263">
        <v>1</v>
      </c>
      <c r="E21" s="263">
        <v>7</v>
      </c>
      <c r="F21" s="263" t="s">
        <v>670</v>
      </c>
      <c r="G21" s="13" t="s">
        <v>52</v>
      </c>
      <c r="H21" s="263">
        <v>3</v>
      </c>
      <c r="I21" s="294" t="str">
        <f t="shared" si="0"/>
        <v/>
      </c>
      <c r="J21" s="263" t="str">
        <f t="shared" si="1"/>
        <v/>
      </c>
      <c r="K21" s="263" t="str">
        <f t="shared" si="2"/>
        <v/>
      </c>
      <c r="L21" s="263" t="str">
        <f t="shared" si="3"/>
        <v/>
      </c>
      <c r="M21" s="263" t="str">
        <f t="shared" si="4"/>
        <v/>
      </c>
      <c r="N21" s="263">
        <f t="shared" si="5"/>
        <v>6</v>
      </c>
      <c r="O21" s="294">
        <f t="shared" si="6"/>
        <v>6</v>
      </c>
      <c r="Q21" s="263" t="str">
        <f t="shared" si="7"/>
        <v>07</v>
      </c>
      <c r="R21" s="292" t="str">
        <f t="shared" si="8"/>
        <v>1.1.07c</v>
      </c>
      <c r="S21" s="13" t="str">
        <f t="shared" si="9"/>
        <v/>
      </c>
      <c r="T21" s="13" t="str">
        <f t="shared" si="11"/>
        <v/>
      </c>
      <c r="U21" s="81" t="str">
        <f t="shared" si="12"/>
        <v/>
      </c>
      <c r="X21"/>
      <c r="Y21"/>
      <c r="Z21"/>
      <c r="AA21"/>
      <c r="AB21"/>
      <c r="AC21"/>
      <c r="AD21"/>
      <c r="AE21"/>
      <c r="AF21"/>
      <c r="AG21"/>
    </row>
    <row r="22" spans="1:33" x14ac:dyDescent="0.25">
      <c r="A22" s="263">
        <v>20</v>
      </c>
      <c r="B22" s="292" t="str">
        <f t="shared" si="10"/>
        <v>1.1.08</v>
      </c>
      <c r="C22" s="263">
        <v>1</v>
      </c>
      <c r="D22" s="263">
        <v>1</v>
      </c>
      <c r="E22" s="263">
        <v>8</v>
      </c>
      <c r="F22" s="263" t="s">
        <v>695</v>
      </c>
      <c r="G22" s="13" t="s">
        <v>658</v>
      </c>
      <c r="H22" s="263" t="s">
        <v>108</v>
      </c>
      <c r="I22" s="294" t="str">
        <f t="shared" si="0"/>
        <v/>
      </c>
      <c r="J22" s="263" t="str">
        <f t="shared" si="1"/>
        <v/>
      </c>
      <c r="K22" s="263" t="str">
        <f t="shared" si="2"/>
        <v/>
      </c>
      <c r="L22" s="263">
        <f t="shared" si="3"/>
        <v>4</v>
      </c>
      <c r="M22" s="263" t="str">
        <f t="shared" si="4"/>
        <v/>
      </c>
      <c r="N22" s="263" t="str">
        <f t="shared" si="5"/>
        <v/>
      </c>
      <c r="O22" s="294">
        <f t="shared" si="6"/>
        <v>4</v>
      </c>
      <c r="Q22" s="263" t="str">
        <f t="shared" si="7"/>
        <v>08</v>
      </c>
      <c r="R22" s="292" t="str">
        <f t="shared" si="8"/>
        <v>1.1.08</v>
      </c>
      <c r="S22" s="13" t="str">
        <f t="shared" si="9"/>
        <v/>
      </c>
      <c r="T22" s="13" t="str">
        <f t="shared" si="11"/>
        <v/>
      </c>
      <c r="U22" s="81" t="str">
        <f t="shared" si="12"/>
        <v/>
      </c>
      <c r="X22"/>
      <c r="Y22"/>
      <c r="Z22"/>
      <c r="AA22"/>
      <c r="AB22"/>
      <c r="AC22"/>
      <c r="AD22"/>
      <c r="AE22"/>
      <c r="AF22"/>
      <c r="AG22"/>
    </row>
    <row r="23" spans="1:33" x14ac:dyDescent="0.25">
      <c r="A23" s="263">
        <v>21</v>
      </c>
      <c r="B23" s="292" t="str">
        <f t="shared" si="10"/>
        <v>1.1.08a</v>
      </c>
      <c r="C23" s="263">
        <v>1</v>
      </c>
      <c r="D23" s="263">
        <v>1</v>
      </c>
      <c r="E23" s="263">
        <v>8</v>
      </c>
      <c r="F23" s="263" t="s">
        <v>668</v>
      </c>
      <c r="G23" s="13" t="s">
        <v>116</v>
      </c>
      <c r="H23" s="263">
        <v>4</v>
      </c>
      <c r="I23" s="294" t="str">
        <f t="shared" si="0"/>
        <v/>
      </c>
      <c r="J23" s="263" t="str">
        <f t="shared" si="1"/>
        <v/>
      </c>
      <c r="K23" s="263" t="str">
        <f t="shared" si="2"/>
        <v/>
      </c>
      <c r="L23" s="263" t="str">
        <f t="shared" si="3"/>
        <v/>
      </c>
      <c r="M23" s="263" t="str">
        <f t="shared" si="4"/>
        <v/>
      </c>
      <c r="N23" s="263">
        <f t="shared" si="5"/>
        <v>6</v>
      </c>
      <c r="O23" s="294">
        <f t="shared" si="6"/>
        <v>6</v>
      </c>
      <c r="Q23" s="263" t="str">
        <f t="shared" si="7"/>
        <v>08</v>
      </c>
      <c r="R23" s="292" t="str">
        <f t="shared" si="8"/>
        <v>1.1.08a</v>
      </c>
      <c r="S23" s="13" t="str">
        <f t="shared" si="9"/>
        <v/>
      </c>
      <c r="T23" s="13" t="str">
        <f t="shared" si="11"/>
        <v/>
      </c>
      <c r="U23" s="81" t="str">
        <f t="shared" si="12"/>
        <v/>
      </c>
      <c r="X23"/>
      <c r="Y23"/>
      <c r="Z23"/>
      <c r="AA23"/>
      <c r="AB23"/>
      <c r="AC23"/>
      <c r="AD23"/>
      <c r="AE23"/>
      <c r="AF23"/>
      <c r="AG23"/>
    </row>
    <row r="24" spans="1:33" x14ac:dyDescent="0.25">
      <c r="A24" s="263">
        <v>22</v>
      </c>
      <c r="B24" s="292" t="str">
        <f t="shared" si="10"/>
        <v>1.1.08b</v>
      </c>
      <c r="C24" s="263">
        <v>1</v>
      </c>
      <c r="D24" s="263">
        <v>1</v>
      </c>
      <c r="E24" s="263">
        <v>8</v>
      </c>
      <c r="F24" s="263" t="s">
        <v>669</v>
      </c>
      <c r="G24" s="13" t="s">
        <v>117</v>
      </c>
      <c r="H24" s="263">
        <v>4</v>
      </c>
      <c r="I24" s="294" t="str">
        <f t="shared" si="0"/>
        <v/>
      </c>
      <c r="J24" s="263" t="str">
        <f t="shared" si="1"/>
        <v/>
      </c>
      <c r="K24" s="263" t="str">
        <f t="shared" si="2"/>
        <v/>
      </c>
      <c r="L24" s="263" t="str">
        <f t="shared" si="3"/>
        <v/>
      </c>
      <c r="M24" s="263" t="str">
        <f t="shared" si="4"/>
        <v/>
      </c>
      <c r="N24" s="263">
        <f t="shared" si="5"/>
        <v>6</v>
      </c>
      <c r="O24" s="294">
        <f t="shared" si="6"/>
        <v>6</v>
      </c>
      <c r="Q24" s="263" t="str">
        <f t="shared" si="7"/>
        <v>08</v>
      </c>
      <c r="R24" s="292" t="str">
        <f t="shared" si="8"/>
        <v>1.1.08b</v>
      </c>
      <c r="S24" s="13" t="str">
        <f t="shared" si="9"/>
        <v/>
      </c>
      <c r="T24" s="13" t="str">
        <f t="shared" si="11"/>
        <v/>
      </c>
      <c r="U24" s="81" t="str">
        <f t="shared" si="12"/>
        <v/>
      </c>
      <c r="X24"/>
      <c r="Y24"/>
      <c r="Z24"/>
      <c r="AA24"/>
      <c r="AB24"/>
      <c r="AC24"/>
      <c r="AD24"/>
      <c r="AE24"/>
      <c r="AF24"/>
      <c r="AG24"/>
    </row>
    <row r="25" spans="1:33" x14ac:dyDescent="0.25">
      <c r="A25" s="263">
        <v>23</v>
      </c>
      <c r="B25" s="292" t="str">
        <f t="shared" si="10"/>
        <v>1.1.08c</v>
      </c>
      <c r="C25" s="263">
        <v>1</v>
      </c>
      <c r="D25" s="263">
        <v>1</v>
      </c>
      <c r="E25" s="263">
        <v>8</v>
      </c>
      <c r="F25" s="263" t="s">
        <v>670</v>
      </c>
      <c r="G25" s="13" t="s">
        <v>118</v>
      </c>
      <c r="H25" s="263">
        <v>4</v>
      </c>
      <c r="I25" s="294" t="str">
        <f t="shared" si="0"/>
        <v/>
      </c>
      <c r="J25" s="263" t="str">
        <f t="shared" si="1"/>
        <v/>
      </c>
      <c r="K25" s="263" t="str">
        <f t="shared" si="2"/>
        <v/>
      </c>
      <c r="L25" s="263" t="str">
        <f t="shared" si="3"/>
        <v/>
      </c>
      <c r="M25" s="263" t="str">
        <f t="shared" si="4"/>
        <v/>
      </c>
      <c r="N25" s="263">
        <f t="shared" si="5"/>
        <v>6</v>
      </c>
      <c r="O25" s="294">
        <f t="shared" si="6"/>
        <v>6</v>
      </c>
      <c r="Q25" s="263" t="str">
        <f t="shared" si="7"/>
        <v>08</v>
      </c>
      <c r="R25" s="292" t="str">
        <f t="shared" si="8"/>
        <v>1.1.08c</v>
      </c>
      <c r="S25" s="13" t="str">
        <f t="shared" si="9"/>
        <v/>
      </c>
      <c r="T25" s="13" t="str">
        <f t="shared" si="11"/>
        <v/>
      </c>
      <c r="U25" s="81" t="str">
        <f t="shared" si="12"/>
        <v/>
      </c>
      <c r="X25"/>
      <c r="Y25"/>
      <c r="Z25"/>
      <c r="AA25"/>
      <c r="AB25"/>
      <c r="AC25"/>
      <c r="AD25"/>
      <c r="AE25"/>
      <c r="AF25"/>
      <c r="AG25"/>
    </row>
    <row r="26" spans="1:33" x14ac:dyDescent="0.25">
      <c r="A26" s="263">
        <v>24</v>
      </c>
      <c r="B26" s="292" t="str">
        <f t="shared" si="10"/>
        <v>1.1.08d</v>
      </c>
      <c r="C26" s="263">
        <v>1</v>
      </c>
      <c r="D26" s="263">
        <v>1</v>
      </c>
      <c r="E26" s="263">
        <v>8</v>
      </c>
      <c r="F26" s="263" t="s">
        <v>671</v>
      </c>
      <c r="G26" s="13" t="s">
        <v>119</v>
      </c>
      <c r="H26" s="263">
        <v>4</v>
      </c>
      <c r="I26" s="294" t="str">
        <f t="shared" si="0"/>
        <v/>
      </c>
      <c r="J26" s="263" t="str">
        <f t="shared" si="1"/>
        <v/>
      </c>
      <c r="K26" s="263" t="str">
        <f t="shared" si="2"/>
        <v/>
      </c>
      <c r="L26" s="263" t="str">
        <f t="shared" si="3"/>
        <v/>
      </c>
      <c r="M26" s="263" t="str">
        <f t="shared" si="4"/>
        <v/>
      </c>
      <c r="N26" s="263">
        <f t="shared" si="5"/>
        <v>6</v>
      </c>
      <c r="O26" s="294">
        <f t="shared" si="6"/>
        <v>6</v>
      </c>
      <c r="Q26" s="263" t="str">
        <f t="shared" si="7"/>
        <v>08</v>
      </c>
      <c r="R26" s="292" t="str">
        <f t="shared" si="8"/>
        <v>1.1.08d</v>
      </c>
      <c r="S26" s="13" t="str">
        <f t="shared" si="9"/>
        <v/>
      </c>
      <c r="T26" s="13" t="str">
        <f t="shared" si="11"/>
        <v/>
      </c>
      <c r="U26" s="81" t="str">
        <f t="shared" si="12"/>
        <v/>
      </c>
      <c r="X26"/>
      <c r="Y26"/>
      <c r="Z26"/>
      <c r="AA26"/>
      <c r="AB26"/>
      <c r="AC26"/>
      <c r="AD26"/>
      <c r="AE26"/>
      <c r="AF26"/>
      <c r="AG26"/>
    </row>
    <row r="27" spans="1:33" x14ac:dyDescent="0.25">
      <c r="A27" s="263">
        <v>25</v>
      </c>
      <c r="B27" s="292" t="str">
        <f t="shared" si="10"/>
        <v>1.1.08e</v>
      </c>
      <c r="C27" s="263">
        <v>1</v>
      </c>
      <c r="D27" s="263">
        <v>1</v>
      </c>
      <c r="E27" s="263">
        <v>8</v>
      </c>
      <c r="F27" s="263" t="s">
        <v>672</v>
      </c>
      <c r="G27" s="13" t="s">
        <v>120</v>
      </c>
      <c r="H27" s="263">
        <v>4</v>
      </c>
      <c r="I27" s="294" t="str">
        <f t="shared" si="0"/>
        <v/>
      </c>
      <c r="J27" s="263" t="str">
        <f t="shared" si="1"/>
        <v/>
      </c>
      <c r="K27" s="263" t="str">
        <f t="shared" si="2"/>
        <v/>
      </c>
      <c r="L27" s="263" t="str">
        <f t="shared" si="3"/>
        <v/>
      </c>
      <c r="M27" s="263" t="str">
        <f t="shared" si="4"/>
        <v/>
      </c>
      <c r="N27" s="263">
        <f t="shared" si="5"/>
        <v>6</v>
      </c>
      <c r="O27" s="294">
        <f t="shared" si="6"/>
        <v>6</v>
      </c>
      <c r="Q27" s="263" t="str">
        <f t="shared" si="7"/>
        <v>08</v>
      </c>
      <c r="R27" s="292" t="str">
        <f t="shared" si="8"/>
        <v>1.1.08e</v>
      </c>
      <c r="S27" s="13" t="str">
        <f t="shared" si="9"/>
        <v/>
      </c>
      <c r="T27" s="13" t="str">
        <f t="shared" si="11"/>
        <v/>
      </c>
      <c r="U27" s="81" t="str">
        <f t="shared" si="12"/>
        <v/>
      </c>
      <c r="X27"/>
      <c r="Y27"/>
      <c r="Z27"/>
      <c r="AA27"/>
      <c r="AB27"/>
      <c r="AC27"/>
      <c r="AD27"/>
      <c r="AE27"/>
      <c r="AF27"/>
      <c r="AG27"/>
    </row>
    <row r="28" spans="1:33" x14ac:dyDescent="0.25">
      <c r="A28" s="263">
        <v>26</v>
      </c>
      <c r="B28" s="292" t="str">
        <f t="shared" si="10"/>
        <v>1.2</v>
      </c>
      <c r="C28" s="263">
        <v>1</v>
      </c>
      <c r="D28" s="263">
        <v>2</v>
      </c>
      <c r="E28" s="263" t="s">
        <v>695</v>
      </c>
      <c r="F28" s="263" t="s">
        <v>695</v>
      </c>
      <c r="G28" s="13" t="s">
        <v>121</v>
      </c>
      <c r="H28" s="263" t="s">
        <v>695</v>
      </c>
      <c r="I28" s="294" t="str">
        <f t="shared" si="0"/>
        <v/>
      </c>
      <c r="J28" s="263">
        <f t="shared" si="1"/>
        <v>2</v>
      </c>
      <c r="K28" s="263" t="str">
        <f t="shared" si="2"/>
        <v/>
      </c>
      <c r="L28" s="263" t="str">
        <f t="shared" si="3"/>
        <v/>
      </c>
      <c r="M28" s="263" t="str">
        <f t="shared" si="4"/>
        <v/>
      </c>
      <c r="N28" s="263" t="str">
        <f t="shared" si="5"/>
        <v/>
      </c>
      <c r="O28" s="294">
        <f t="shared" si="6"/>
        <v>2</v>
      </c>
      <c r="Q28" s="263" t="str">
        <f t="shared" si="7"/>
        <v/>
      </c>
      <c r="R28" s="292" t="str">
        <f t="shared" si="8"/>
        <v>1.2</v>
      </c>
      <c r="S28" s="13" t="str">
        <f t="shared" ref="S28" si="13">IF(O28=O27,IF(NOT(R28&gt;R27),1,""),"")</f>
        <v/>
      </c>
      <c r="T28" s="13" t="str">
        <f t="shared" ref="T28" si="14">IF(NOT(R28&gt;R27),1,"")</f>
        <v/>
      </c>
      <c r="U28" s="81" t="str">
        <f t="shared" si="12"/>
        <v/>
      </c>
      <c r="X28"/>
      <c r="Y28"/>
      <c r="Z28"/>
      <c r="AA28"/>
      <c r="AB28"/>
      <c r="AC28"/>
      <c r="AD28"/>
      <c r="AE28"/>
      <c r="AF28"/>
      <c r="AG28"/>
    </row>
    <row r="29" spans="1:33" x14ac:dyDescent="0.25">
      <c r="A29" s="263">
        <v>27</v>
      </c>
      <c r="B29" s="292" t="str">
        <f t="shared" si="10"/>
        <v>1.2.01</v>
      </c>
      <c r="C29" s="263">
        <v>1</v>
      </c>
      <c r="D29" s="263">
        <v>2</v>
      </c>
      <c r="E29" s="263">
        <v>1</v>
      </c>
      <c r="F29" s="263" t="s">
        <v>695</v>
      </c>
      <c r="G29" s="13" t="s">
        <v>122</v>
      </c>
      <c r="H29" s="263">
        <v>1</v>
      </c>
      <c r="I29" s="294" t="str">
        <f t="shared" si="0"/>
        <v/>
      </c>
      <c r="J29" s="263" t="str">
        <f t="shared" si="1"/>
        <v/>
      </c>
      <c r="K29" s="263" t="str">
        <f t="shared" si="2"/>
        <v/>
      </c>
      <c r="L29" s="263" t="str">
        <f t="shared" si="3"/>
        <v/>
      </c>
      <c r="M29" s="263">
        <f t="shared" si="4"/>
        <v>5</v>
      </c>
      <c r="N29" s="263" t="str">
        <f t="shared" si="5"/>
        <v/>
      </c>
      <c r="O29" s="294">
        <f t="shared" si="6"/>
        <v>5</v>
      </c>
      <c r="Q29" s="263" t="str">
        <f t="shared" si="7"/>
        <v>01</v>
      </c>
      <c r="R29" s="292" t="str">
        <f t="shared" si="8"/>
        <v>1.2.01</v>
      </c>
      <c r="S29" s="13" t="str">
        <f t="shared" si="9"/>
        <v/>
      </c>
      <c r="T29" s="13" t="str">
        <f t="shared" si="11"/>
        <v/>
      </c>
      <c r="U29" s="81" t="str">
        <f t="shared" si="12"/>
        <v/>
      </c>
      <c r="X29"/>
      <c r="Y29"/>
      <c r="Z29"/>
      <c r="AA29"/>
      <c r="AB29"/>
      <c r="AC29"/>
      <c r="AD29"/>
      <c r="AE29"/>
      <c r="AF29"/>
      <c r="AG29"/>
    </row>
    <row r="30" spans="1:33" x14ac:dyDescent="0.25">
      <c r="A30" s="263">
        <v>28</v>
      </c>
      <c r="B30" s="292" t="str">
        <f t="shared" si="10"/>
        <v>1.2.02</v>
      </c>
      <c r="C30" s="263">
        <v>1</v>
      </c>
      <c r="D30" s="263">
        <v>2</v>
      </c>
      <c r="E30" s="263">
        <v>2</v>
      </c>
      <c r="F30" s="263" t="s">
        <v>695</v>
      </c>
      <c r="G30" s="13" t="s">
        <v>123</v>
      </c>
      <c r="H30" s="263" t="s">
        <v>108</v>
      </c>
      <c r="I30" s="294" t="str">
        <f t="shared" si="0"/>
        <v/>
      </c>
      <c r="J30" s="263" t="str">
        <f t="shared" si="1"/>
        <v/>
      </c>
      <c r="K30" s="263" t="str">
        <f t="shared" si="2"/>
        <v/>
      </c>
      <c r="L30" s="263">
        <f t="shared" si="3"/>
        <v>4</v>
      </c>
      <c r="M30" s="263" t="str">
        <f t="shared" si="4"/>
        <v/>
      </c>
      <c r="N30" s="263" t="str">
        <f t="shared" si="5"/>
        <v/>
      </c>
      <c r="O30" s="294">
        <f t="shared" si="6"/>
        <v>4</v>
      </c>
      <c r="Q30" s="263" t="str">
        <f t="shared" si="7"/>
        <v>02</v>
      </c>
      <c r="R30" s="292" t="str">
        <f t="shared" si="8"/>
        <v>1.2.02</v>
      </c>
      <c r="S30" s="13" t="str">
        <f t="shared" si="9"/>
        <v/>
      </c>
      <c r="T30" s="13" t="str">
        <f t="shared" si="11"/>
        <v/>
      </c>
      <c r="U30" s="81" t="str">
        <f t="shared" si="12"/>
        <v/>
      </c>
      <c r="X30"/>
      <c r="Y30"/>
      <c r="Z30"/>
      <c r="AA30"/>
      <c r="AB30"/>
      <c r="AC30"/>
      <c r="AD30"/>
      <c r="AE30"/>
      <c r="AF30"/>
      <c r="AG30"/>
    </row>
    <row r="31" spans="1:33" x14ac:dyDescent="0.25">
      <c r="A31" s="263">
        <v>29</v>
      </c>
      <c r="B31" s="292" t="str">
        <f t="shared" si="10"/>
        <v>1.2.02a</v>
      </c>
      <c r="C31" s="263">
        <v>1</v>
      </c>
      <c r="D31" s="263">
        <v>2</v>
      </c>
      <c r="E31" s="263">
        <v>2</v>
      </c>
      <c r="F31" s="263" t="s">
        <v>668</v>
      </c>
      <c r="G31" s="13" t="s">
        <v>124</v>
      </c>
      <c r="H31" s="263">
        <v>3</v>
      </c>
      <c r="I31" s="294" t="str">
        <f t="shared" si="0"/>
        <v/>
      </c>
      <c r="J31" s="263" t="str">
        <f t="shared" si="1"/>
        <v/>
      </c>
      <c r="K31" s="263" t="str">
        <f t="shared" si="2"/>
        <v/>
      </c>
      <c r="L31" s="263" t="str">
        <f t="shared" si="3"/>
        <v/>
      </c>
      <c r="M31" s="263" t="str">
        <f t="shared" si="4"/>
        <v/>
      </c>
      <c r="N31" s="263">
        <f t="shared" si="5"/>
        <v>6</v>
      </c>
      <c r="O31" s="294">
        <f t="shared" si="6"/>
        <v>6</v>
      </c>
      <c r="Q31" s="263" t="str">
        <f t="shared" si="7"/>
        <v>02</v>
      </c>
      <c r="R31" s="292" t="str">
        <f t="shared" si="8"/>
        <v>1.2.02a</v>
      </c>
      <c r="S31" s="13" t="str">
        <f t="shared" si="9"/>
        <v/>
      </c>
      <c r="T31" s="13" t="str">
        <f t="shared" si="11"/>
        <v/>
      </c>
      <c r="U31" s="81" t="str">
        <f t="shared" si="12"/>
        <v/>
      </c>
      <c r="X31"/>
      <c r="Y31"/>
      <c r="Z31"/>
      <c r="AA31"/>
      <c r="AB31"/>
      <c r="AC31"/>
      <c r="AD31"/>
      <c r="AE31"/>
      <c r="AF31"/>
      <c r="AG31"/>
    </row>
    <row r="32" spans="1:33" x14ac:dyDescent="0.25">
      <c r="A32" s="263">
        <v>30</v>
      </c>
      <c r="B32" s="292" t="str">
        <f t="shared" si="10"/>
        <v>1.2.02b</v>
      </c>
      <c r="C32" s="263">
        <v>1</v>
      </c>
      <c r="D32" s="263">
        <v>2</v>
      </c>
      <c r="E32" s="263">
        <v>2</v>
      </c>
      <c r="F32" s="263" t="s">
        <v>669</v>
      </c>
      <c r="G32" s="13" t="s">
        <v>125</v>
      </c>
      <c r="H32" s="263">
        <v>2</v>
      </c>
      <c r="I32" s="294" t="str">
        <f t="shared" si="0"/>
        <v/>
      </c>
      <c r="J32" s="263" t="str">
        <f t="shared" si="1"/>
        <v/>
      </c>
      <c r="K32" s="263" t="str">
        <f t="shared" si="2"/>
        <v/>
      </c>
      <c r="L32" s="263" t="str">
        <f t="shared" si="3"/>
        <v/>
      </c>
      <c r="M32" s="263" t="str">
        <f t="shared" si="4"/>
        <v/>
      </c>
      <c r="N32" s="263">
        <f t="shared" si="5"/>
        <v>6</v>
      </c>
      <c r="O32" s="294">
        <f t="shared" si="6"/>
        <v>6</v>
      </c>
      <c r="Q32" s="263" t="str">
        <f t="shared" si="7"/>
        <v>02</v>
      </c>
      <c r="R32" s="292" t="str">
        <f t="shared" si="8"/>
        <v>1.2.02b</v>
      </c>
      <c r="S32" s="13" t="str">
        <f t="shared" si="9"/>
        <v/>
      </c>
      <c r="T32" s="13" t="str">
        <f t="shared" si="11"/>
        <v/>
      </c>
      <c r="U32" s="81" t="str">
        <f t="shared" si="12"/>
        <v/>
      </c>
      <c r="X32"/>
      <c r="Y32"/>
      <c r="Z32"/>
      <c r="AA32"/>
      <c r="AB32"/>
      <c r="AC32"/>
      <c r="AD32"/>
      <c r="AE32"/>
      <c r="AF32"/>
      <c r="AG32"/>
    </row>
    <row r="33" spans="1:33" x14ac:dyDescent="0.25">
      <c r="A33" s="263">
        <v>31</v>
      </c>
      <c r="B33" s="292" t="str">
        <f t="shared" si="10"/>
        <v>1.2.02c</v>
      </c>
      <c r="C33" s="263">
        <v>1</v>
      </c>
      <c r="D33" s="263">
        <v>2</v>
      </c>
      <c r="E33" s="263">
        <v>2</v>
      </c>
      <c r="F33" s="263" t="s">
        <v>670</v>
      </c>
      <c r="G33" s="13" t="s">
        <v>701</v>
      </c>
      <c r="H33" s="263">
        <v>4</v>
      </c>
      <c r="I33" s="294" t="str">
        <f t="shared" si="0"/>
        <v/>
      </c>
      <c r="J33" s="263" t="str">
        <f t="shared" si="1"/>
        <v/>
      </c>
      <c r="K33" s="263" t="str">
        <f t="shared" si="2"/>
        <v/>
      </c>
      <c r="L33" s="263" t="str">
        <f t="shared" si="3"/>
        <v/>
      </c>
      <c r="M33" s="263" t="str">
        <f t="shared" si="4"/>
        <v/>
      </c>
      <c r="N33" s="263">
        <f t="shared" si="5"/>
        <v>6</v>
      </c>
      <c r="O33" s="294">
        <f t="shared" si="6"/>
        <v>6</v>
      </c>
      <c r="Q33" s="263" t="str">
        <f t="shared" si="7"/>
        <v>02</v>
      </c>
      <c r="R33" s="292" t="str">
        <f t="shared" si="8"/>
        <v>1.2.02c</v>
      </c>
      <c r="S33" s="13" t="str">
        <f t="shared" si="9"/>
        <v/>
      </c>
      <c r="T33" s="13" t="str">
        <f t="shared" si="11"/>
        <v/>
      </c>
      <c r="U33" s="81" t="str">
        <f t="shared" si="12"/>
        <v/>
      </c>
      <c r="X33"/>
      <c r="Y33"/>
      <c r="Z33"/>
      <c r="AA33"/>
      <c r="AB33"/>
      <c r="AC33"/>
      <c r="AD33"/>
      <c r="AE33"/>
      <c r="AF33"/>
      <c r="AG33"/>
    </row>
    <row r="34" spans="1:33" x14ac:dyDescent="0.25">
      <c r="A34" s="263">
        <v>32</v>
      </c>
      <c r="B34" s="292" t="str">
        <f t="shared" si="10"/>
        <v>1.2.03</v>
      </c>
      <c r="C34" s="263">
        <v>1</v>
      </c>
      <c r="D34" s="263">
        <v>2</v>
      </c>
      <c r="E34" s="263">
        <v>3</v>
      </c>
      <c r="F34" s="263" t="s">
        <v>695</v>
      </c>
      <c r="G34" s="13" t="s">
        <v>126</v>
      </c>
      <c r="H34" s="263">
        <v>4</v>
      </c>
      <c r="I34" s="294" t="str">
        <f t="shared" si="0"/>
        <v/>
      </c>
      <c r="J34" s="263" t="str">
        <f t="shared" si="1"/>
        <v/>
      </c>
      <c r="K34" s="263" t="str">
        <f t="shared" si="2"/>
        <v/>
      </c>
      <c r="L34" s="263" t="str">
        <f t="shared" si="3"/>
        <v/>
      </c>
      <c r="M34" s="263">
        <f t="shared" si="4"/>
        <v>5</v>
      </c>
      <c r="N34" s="263" t="str">
        <f t="shared" si="5"/>
        <v/>
      </c>
      <c r="O34" s="294">
        <f t="shared" si="6"/>
        <v>5</v>
      </c>
      <c r="Q34" s="263" t="str">
        <f t="shared" si="7"/>
        <v>03</v>
      </c>
      <c r="R34" s="292" t="str">
        <f t="shared" si="8"/>
        <v>1.2.03</v>
      </c>
      <c r="S34" s="13" t="str">
        <f t="shared" si="9"/>
        <v/>
      </c>
      <c r="T34" s="13" t="str">
        <f t="shared" si="11"/>
        <v/>
      </c>
      <c r="U34" s="81" t="str">
        <f t="shared" si="12"/>
        <v/>
      </c>
      <c r="X34"/>
      <c r="Y34"/>
      <c r="Z34"/>
      <c r="AA34"/>
      <c r="AB34"/>
      <c r="AC34"/>
      <c r="AD34"/>
      <c r="AE34"/>
      <c r="AF34"/>
      <c r="AG34"/>
    </row>
    <row r="35" spans="1:33" x14ac:dyDescent="0.25">
      <c r="A35" s="263">
        <v>33</v>
      </c>
      <c r="B35" s="292" t="str">
        <f t="shared" si="10"/>
        <v>1.2.04</v>
      </c>
      <c r="C35" s="263">
        <v>1</v>
      </c>
      <c r="D35" s="263">
        <v>2</v>
      </c>
      <c r="E35" s="263">
        <v>4</v>
      </c>
      <c r="F35" s="263" t="s">
        <v>695</v>
      </c>
      <c r="G35" s="13" t="s">
        <v>659</v>
      </c>
      <c r="H35" s="263" t="s">
        <v>108</v>
      </c>
      <c r="I35" s="294" t="str">
        <f t="shared" si="0"/>
        <v/>
      </c>
      <c r="J35" s="263" t="str">
        <f t="shared" si="1"/>
        <v/>
      </c>
      <c r="K35" s="263" t="str">
        <f t="shared" si="2"/>
        <v/>
      </c>
      <c r="L35" s="263">
        <f t="shared" si="3"/>
        <v>4</v>
      </c>
      <c r="M35" s="263" t="str">
        <f t="shared" si="4"/>
        <v/>
      </c>
      <c r="N35" s="263" t="str">
        <f t="shared" si="5"/>
        <v/>
      </c>
      <c r="O35" s="294">
        <f t="shared" si="6"/>
        <v>4</v>
      </c>
      <c r="Q35" s="263" t="str">
        <f t="shared" si="7"/>
        <v>04</v>
      </c>
      <c r="R35" s="292" t="str">
        <f t="shared" si="8"/>
        <v>1.2.04</v>
      </c>
      <c r="S35" s="13" t="str">
        <f t="shared" si="9"/>
        <v/>
      </c>
      <c r="T35" s="13" t="str">
        <f t="shared" si="11"/>
        <v/>
      </c>
      <c r="U35" s="81" t="str">
        <f t="shared" si="12"/>
        <v/>
      </c>
      <c r="X35"/>
      <c r="Y35"/>
      <c r="Z35"/>
      <c r="AA35"/>
      <c r="AB35"/>
      <c r="AC35"/>
      <c r="AD35"/>
      <c r="AE35"/>
      <c r="AF35"/>
      <c r="AG35"/>
    </row>
    <row r="36" spans="1:33" x14ac:dyDescent="0.25">
      <c r="A36" s="263">
        <v>34</v>
      </c>
      <c r="B36" s="292" t="str">
        <f t="shared" si="10"/>
        <v>1.2.04a</v>
      </c>
      <c r="C36" s="263">
        <v>1</v>
      </c>
      <c r="D36" s="263">
        <v>2</v>
      </c>
      <c r="E36" s="263">
        <v>4</v>
      </c>
      <c r="F36" s="263" t="s">
        <v>668</v>
      </c>
      <c r="G36" s="13" t="s">
        <v>56</v>
      </c>
      <c r="H36" s="263">
        <v>4</v>
      </c>
      <c r="I36" s="294" t="str">
        <f t="shared" si="0"/>
        <v/>
      </c>
      <c r="J36" s="263" t="str">
        <f t="shared" si="1"/>
        <v/>
      </c>
      <c r="K36" s="263" t="str">
        <f t="shared" si="2"/>
        <v/>
      </c>
      <c r="L36" s="263" t="str">
        <f t="shared" si="3"/>
        <v/>
      </c>
      <c r="M36" s="263" t="str">
        <f t="shared" si="4"/>
        <v/>
      </c>
      <c r="N36" s="263">
        <f t="shared" si="5"/>
        <v>6</v>
      </c>
      <c r="O36" s="294">
        <f t="shared" si="6"/>
        <v>6</v>
      </c>
      <c r="Q36" s="263" t="str">
        <f t="shared" si="7"/>
        <v>04</v>
      </c>
      <c r="R36" s="292" t="str">
        <f t="shared" si="8"/>
        <v>1.2.04a</v>
      </c>
      <c r="S36" s="13" t="str">
        <f t="shared" si="9"/>
        <v/>
      </c>
      <c r="T36" s="13" t="str">
        <f t="shared" si="11"/>
        <v/>
      </c>
      <c r="U36" s="81" t="str">
        <f t="shared" si="12"/>
        <v/>
      </c>
      <c r="X36"/>
      <c r="Y36"/>
      <c r="Z36"/>
      <c r="AA36"/>
      <c r="AB36"/>
      <c r="AC36"/>
      <c r="AD36"/>
      <c r="AE36"/>
      <c r="AF36"/>
      <c r="AG36"/>
    </row>
    <row r="37" spans="1:33" x14ac:dyDescent="0.25">
      <c r="A37" s="263">
        <v>35</v>
      </c>
      <c r="B37" s="292" t="str">
        <f t="shared" si="10"/>
        <v>1.2.04b</v>
      </c>
      <c r="C37" s="263">
        <v>1</v>
      </c>
      <c r="D37" s="263">
        <v>2</v>
      </c>
      <c r="E37" s="263">
        <v>4</v>
      </c>
      <c r="F37" s="263" t="s">
        <v>669</v>
      </c>
      <c r="G37" s="13" t="s">
        <v>127</v>
      </c>
      <c r="H37" s="263">
        <v>4</v>
      </c>
      <c r="I37" s="294" t="str">
        <f t="shared" si="0"/>
        <v/>
      </c>
      <c r="J37" s="263" t="str">
        <f t="shared" si="1"/>
        <v/>
      </c>
      <c r="K37" s="263" t="str">
        <f t="shared" si="2"/>
        <v/>
      </c>
      <c r="L37" s="263" t="str">
        <f t="shared" si="3"/>
        <v/>
      </c>
      <c r="M37" s="263" t="str">
        <f t="shared" si="4"/>
        <v/>
      </c>
      <c r="N37" s="263">
        <f t="shared" si="5"/>
        <v>6</v>
      </c>
      <c r="O37" s="294">
        <f t="shared" si="6"/>
        <v>6</v>
      </c>
      <c r="Q37" s="263" t="str">
        <f t="shared" si="7"/>
        <v>04</v>
      </c>
      <c r="R37" s="292" t="str">
        <f t="shared" si="8"/>
        <v>1.2.04b</v>
      </c>
      <c r="S37" s="13" t="str">
        <f t="shared" si="9"/>
        <v/>
      </c>
      <c r="T37" s="13" t="str">
        <f t="shared" si="11"/>
        <v/>
      </c>
      <c r="U37" s="81" t="str">
        <f t="shared" si="12"/>
        <v/>
      </c>
      <c r="X37"/>
      <c r="Y37"/>
      <c r="Z37"/>
      <c r="AA37"/>
      <c r="AB37"/>
      <c r="AC37"/>
      <c r="AD37"/>
      <c r="AE37"/>
      <c r="AF37"/>
      <c r="AG37"/>
    </row>
    <row r="38" spans="1:33" x14ac:dyDescent="0.25">
      <c r="A38" s="263">
        <v>36</v>
      </c>
      <c r="B38" s="292" t="str">
        <f t="shared" si="10"/>
        <v>1.2.04c</v>
      </c>
      <c r="C38" s="263">
        <v>1</v>
      </c>
      <c r="D38" s="263">
        <v>2</v>
      </c>
      <c r="E38" s="263">
        <v>4</v>
      </c>
      <c r="F38" s="263" t="s">
        <v>670</v>
      </c>
      <c r="G38" s="13" t="s">
        <v>128</v>
      </c>
      <c r="H38" s="263">
        <v>4</v>
      </c>
      <c r="I38" s="294" t="str">
        <f t="shared" si="0"/>
        <v/>
      </c>
      <c r="J38" s="263" t="str">
        <f t="shared" si="1"/>
        <v/>
      </c>
      <c r="K38" s="263" t="str">
        <f t="shared" si="2"/>
        <v/>
      </c>
      <c r="L38" s="263" t="str">
        <f t="shared" si="3"/>
        <v/>
      </c>
      <c r="M38" s="263" t="str">
        <f t="shared" si="4"/>
        <v/>
      </c>
      <c r="N38" s="263">
        <f t="shared" si="5"/>
        <v>6</v>
      </c>
      <c r="O38" s="294">
        <f t="shared" si="6"/>
        <v>6</v>
      </c>
      <c r="Q38" s="263" t="str">
        <f t="shared" si="7"/>
        <v>04</v>
      </c>
      <c r="R38" s="292" t="str">
        <f t="shared" si="8"/>
        <v>1.2.04c</v>
      </c>
      <c r="S38" s="13" t="str">
        <f t="shared" si="9"/>
        <v/>
      </c>
      <c r="T38" s="13" t="str">
        <f t="shared" si="11"/>
        <v/>
      </c>
      <c r="U38" s="81" t="str">
        <f t="shared" si="12"/>
        <v/>
      </c>
      <c r="X38"/>
      <c r="Y38"/>
      <c r="Z38"/>
      <c r="AA38"/>
      <c r="AB38"/>
      <c r="AC38"/>
      <c r="AD38"/>
      <c r="AE38"/>
      <c r="AF38"/>
      <c r="AG38"/>
    </row>
    <row r="39" spans="1:33" x14ac:dyDescent="0.25">
      <c r="A39" s="263">
        <v>37</v>
      </c>
      <c r="B39" s="292" t="str">
        <f t="shared" si="10"/>
        <v>1.2.04d</v>
      </c>
      <c r="C39" s="263">
        <v>1</v>
      </c>
      <c r="D39" s="263">
        <v>2</v>
      </c>
      <c r="E39" s="263">
        <v>4</v>
      </c>
      <c r="F39" s="263" t="s">
        <v>671</v>
      </c>
      <c r="G39" s="13" t="s">
        <v>129</v>
      </c>
      <c r="H39" s="263">
        <v>3</v>
      </c>
      <c r="I39" s="294" t="str">
        <f t="shared" si="0"/>
        <v/>
      </c>
      <c r="J39" s="263" t="str">
        <f t="shared" si="1"/>
        <v/>
      </c>
      <c r="K39" s="263" t="str">
        <f t="shared" si="2"/>
        <v/>
      </c>
      <c r="L39" s="263" t="str">
        <f t="shared" si="3"/>
        <v/>
      </c>
      <c r="M39" s="263" t="str">
        <f t="shared" si="4"/>
        <v/>
      </c>
      <c r="N39" s="263">
        <f t="shared" si="5"/>
        <v>6</v>
      </c>
      <c r="O39" s="294">
        <f t="shared" si="6"/>
        <v>6</v>
      </c>
      <c r="Q39" s="263" t="str">
        <f t="shared" si="7"/>
        <v>04</v>
      </c>
      <c r="R39" s="292" t="str">
        <f t="shared" si="8"/>
        <v>1.2.04d</v>
      </c>
      <c r="S39" s="13" t="str">
        <f t="shared" si="9"/>
        <v/>
      </c>
      <c r="T39" s="13" t="str">
        <f t="shared" si="11"/>
        <v/>
      </c>
      <c r="U39" s="81" t="str">
        <f t="shared" si="12"/>
        <v/>
      </c>
      <c r="X39"/>
      <c r="Y39"/>
      <c r="Z39"/>
      <c r="AA39"/>
      <c r="AB39"/>
      <c r="AC39"/>
      <c r="AD39"/>
      <c r="AE39"/>
      <c r="AF39"/>
      <c r="AG39"/>
    </row>
    <row r="40" spans="1:33" x14ac:dyDescent="0.25">
      <c r="A40" s="263">
        <v>38</v>
      </c>
      <c r="B40" s="292" t="str">
        <f t="shared" si="10"/>
        <v>1.2.04e</v>
      </c>
      <c r="C40" s="263">
        <v>1</v>
      </c>
      <c r="D40" s="263">
        <v>2</v>
      </c>
      <c r="E40" s="263">
        <v>4</v>
      </c>
      <c r="F40" s="263" t="s">
        <v>672</v>
      </c>
      <c r="G40" s="13" t="s">
        <v>57</v>
      </c>
      <c r="H40" s="263">
        <v>4</v>
      </c>
      <c r="I40" s="294" t="str">
        <f t="shared" si="0"/>
        <v/>
      </c>
      <c r="J40" s="263" t="str">
        <f t="shared" si="1"/>
        <v/>
      </c>
      <c r="K40" s="263" t="str">
        <f t="shared" si="2"/>
        <v/>
      </c>
      <c r="L40" s="263" t="str">
        <f t="shared" si="3"/>
        <v/>
      </c>
      <c r="M40" s="263" t="str">
        <f t="shared" si="4"/>
        <v/>
      </c>
      <c r="N40" s="263">
        <f t="shared" si="5"/>
        <v>6</v>
      </c>
      <c r="O40" s="294">
        <f t="shared" si="6"/>
        <v>6</v>
      </c>
      <c r="Q40" s="263" t="str">
        <f t="shared" si="7"/>
        <v>04</v>
      </c>
      <c r="R40" s="292" t="str">
        <f t="shared" si="8"/>
        <v>1.2.04e</v>
      </c>
      <c r="S40" s="13" t="str">
        <f t="shared" si="9"/>
        <v/>
      </c>
      <c r="T40" s="13" t="str">
        <f t="shared" si="11"/>
        <v/>
      </c>
      <c r="U40" s="81" t="str">
        <f t="shared" si="12"/>
        <v/>
      </c>
      <c r="X40"/>
      <c r="Y40"/>
      <c r="Z40"/>
      <c r="AA40"/>
      <c r="AB40"/>
      <c r="AC40"/>
      <c r="AD40"/>
      <c r="AE40"/>
      <c r="AF40"/>
      <c r="AG40"/>
    </row>
    <row r="41" spans="1:33" x14ac:dyDescent="0.25">
      <c r="A41" s="263">
        <v>39</v>
      </c>
      <c r="B41" s="292" t="str">
        <f t="shared" si="10"/>
        <v>1.2.04f</v>
      </c>
      <c r="C41" s="263">
        <v>1</v>
      </c>
      <c r="D41" s="263">
        <v>2</v>
      </c>
      <c r="E41" s="263">
        <v>4</v>
      </c>
      <c r="F41" s="263" t="s">
        <v>673</v>
      </c>
      <c r="G41" s="13" t="s">
        <v>130</v>
      </c>
      <c r="H41" s="263">
        <v>3</v>
      </c>
      <c r="I41" s="294" t="str">
        <f t="shared" si="0"/>
        <v/>
      </c>
      <c r="J41" s="263" t="str">
        <f t="shared" si="1"/>
        <v/>
      </c>
      <c r="K41" s="263" t="str">
        <f t="shared" si="2"/>
        <v/>
      </c>
      <c r="L41" s="263" t="str">
        <f t="shared" si="3"/>
        <v/>
      </c>
      <c r="M41" s="263" t="str">
        <f t="shared" si="4"/>
        <v/>
      </c>
      <c r="N41" s="263">
        <f t="shared" si="5"/>
        <v>6</v>
      </c>
      <c r="O41" s="294">
        <f t="shared" si="6"/>
        <v>6</v>
      </c>
      <c r="Q41" s="263" t="str">
        <f t="shared" si="7"/>
        <v>04</v>
      </c>
      <c r="R41" s="292" t="str">
        <f t="shared" si="8"/>
        <v>1.2.04f</v>
      </c>
      <c r="S41" s="13" t="str">
        <f t="shared" si="9"/>
        <v/>
      </c>
      <c r="T41" s="13" t="str">
        <f t="shared" si="11"/>
        <v/>
      </c>
      <c r="U41" s="81" t="str">
        <f t="shared" si="12"/>
        <v/>
      </c>
      <c r="X41"/>
      <c r="Y41"/>
      <c r="Z41"/>
      <c r="AA41"/>
      <c r="AB41"/>
      <c r="AC41"/>
      <c r="AD41"/>
      <c r="AE41"/>
      <c r="AF41"/>
      <c r="AG41"/>
    </row>
    <row r="42" spans="1:33" x14ac:dyDescent="0.25">
      <c r="A42" s="263">
        <v>40</v>
      </c>
      <c r="B42" s="292" t="str">
        <f t="shared" si="10"/>
        <v>1.2.05</v>
      </c>
      <c r="C42" s="263">
        <v>1</v>
      </c>
      <c r="D42" s="263">
        <v>2</v>
      </c>
      <c r="E42" s="263">
        <v>5</v>
      </c>
      <c r="F42" s="263" t="s">
        <v>695</v>
      </c>
      <c r="G42" s="13" t="s">
        <v>131</v>
      </c>
      <c r="H42" s="263" t="s">
        <v>108</v>
      </c>
      <c r="I42" s="294" t="str">
        <f t="shared" si="0"/>
        <v/>
      </c>
      <c r="J42" s="263" t="str">
        <f t="shared" si="1"/>
        <v/>
      </c>
      <c r="K42" s="263" t="str">
        <f t="shared" si="2"/>
        <v/>
      </c>
      <c r="L42" s="263">
        <f t="shared" si="3"/>
        <v>4</v>
      </c>
      <c r="M42" s="263" t="str">
        <f t="shared" si="4"/>
        <v/>
      </c>
      <c r="N42" s="263" t="str">
        <f t="shared" si="5"/>
        <v/>
      </c>
      <c r="O42" s="294">
        <f t="shared" si="6"/>
        <v>4</v>
      </c>
      <c r="Q42" s="263" t="str">
        <f t="shared" si="7"/>
        <v>05</v>
      </c>
      <c r="R42" s="292" t="str">
        <f t="shared" si="8"/>
        <v>1.2.05</v>
      </c>
      <c r="S42" s="13" t="str">
        <f t="shared" si="9"/>
        <v/>
      </c>
      <c r="T42" s="13" t="str">
        <f t="shared" si="11"/>
        <v/>
      </c>
      <c r="U42" s="81" t="str">
        <f t="shared" si="12"/>
        <v/>
      </c>
      <c r="X42"/>
      <c r="Y42"/>
      <c r="Z42"/>
      <c r="AA42"/>
      <c r="AB42"/>
      <c r="AC42"/>
      <c r="AD42"/>
      <c r="AE42"/>
      <c r="AF42"/>
      <c r="AG42"/>
    </row>
    <row r="43" spans="1:33" x14ac:dyDescent="0.25">
      <c r="A43" s="263">
        <v>41</v>
      </c>
      <c r="B43" s="292" t="str">
        <f t="shared" si="10"/>
        <v>1.2.05a</v>
      </c>
      <c r="C43" s="263">
        <v>1</v>
      </c>
      <c r="D43" s="263">
        <v>2</v>
      </c>
      <c r="E43" s="263">
        <v>5</v>
      </c>
      <c r="F43" s="263" t="s">
        <v>668</v>
      </c>
      <c r="G43" s="13" t="s">
        <v>132</v>
      </c>
      <c r="H43" s="263">
        <v>5</v>
      </c>
      <c r="I43" s="294" t="str">
        <f t="shared" si="0"/>
        <v/>
      </c>
      <c r="J43" s="263" t="str">
        <f t="shared" si="1"/>
        <v/>
      </c>
      <c r="K43" s="263" t="str">
        <f t="shared" si="2"/>
        <v/>
      </c>
      <c r="L43" s="263" t="str">
        <f t="shared" si="3"/>
        <v/>
      </c>
      <c r="M43" s="263" t="str">
        <f t="shared" si="4"/>
        <v/>
      </c>
      <c r="N43" s="263">
        <f t="shared" si="5"/>
        <v>6</v>
      </c>
      <c r="O43" s="294">
        <f t="shared" si="6"/>
        <v>6</v>
      </c>
      <c r="Q43" s="263" t="str">
        <f t="shared" si="7"/>
        <v>05</v>
      </c>
      <c r="R43" s="292" t="str">
        <f t="shared" si="8"/>
        <v>1.2.05a</v>
      </c>
      <c r="S43" s="13" t="str">
        <f t="shared" si="9"/>
        <v/>
      </c>
      <c r="T43" s="13" t="str">
        <f t="shared" si="11"/>
        <v/>
      </c>
      <c r="U43" s="81" t="str">
        <f t="shared" si="12"/>
        <v/>
      </c>
      <c r="X43"/>
      <c r="Y43"/>
      <c r="Z43"/>
      <c r="AA43"/>
      <c r="AB43"/>
      <c r="AC43"/>
      <c r="AD43"/>
      <c r="AE43"/>
      <c r="AF43"/>
      <c r="AG43"/>
    </row>
    <row r="44" spans="1:33" x14ac:dyDescent="0.25">
      <c r="A44" s="263">
        <v>42</v>
      </c>
      <c r="B44" s="292" t="str">
        <f t="shared" si="10"/>
        <v>1.2.05b</v>
      </c>
      <c r="C44" s="263">
        <v>1</v>
      </c>
      <c r="D44" s="263">
        <v>2</v>
      </c>
      <c r="E44" s="263">
        <v>5</v>
      </c>
      <c r="F44" s="263" t="s">
        <v>669</v>
      </c>
      <c r="G44" s="13" t="s">
        <v>133</v>
      </c>
      <c r="H44" s="263">
        <v>2</v>
      </c>
      <c r="I44" s="294" t="str">
        <f t="shared" si="0"/>
        <v/>
      </c>
      <c r="J44" s="263" t="str">
        <f t="shared" si="1"/>
        <v/>
      </c>
      <c r="K44" s="263" t="str">
        <f t="shared" si="2"/>
        <v/>
      </c>
      <c r="L44" s="263" t="str">
        <f t="shared" si="3"/>
        <v/>
      </c>
      <c r="M44" s="263" t="str">
        <f t="shared" si="4"/>
        <v/>
      </c>
      <c r="N44" s="263">
        <f t="shared" si="5"/>
        <v>6</v>
      </c>
      <c r="O44" s="294">
        <f t="shared" si="6"/>
        <v>6</v>
      </c>
      <c r="Q44" s="263" t="str">
        <f t="shared" si="7"/>
        <v>05</v>
      </c>
      <c r="R44" s="292" t="str">
        <f t="shared" si="8"/>
        <v>1.2.05b</v>
      </c>
      <c r="S44" s="13" t="str">
        <f t="shared" si="9"/>
        <v/>
      </c>
      <c r="T44" s="13" t="str">
        <f t="shared" si="11"/>
        <v/>
      </c>
      <c r="U44" s="81" t="str">
        <f t="shared" si="12"/>
        <v/>
      </c>
      <c r="X44"/>
      <c r="Y44"/>
      <c r="Z44"/>
      <c r="AA44"/>
      <c r="AB44"/>
      <c r="AC44"/>
      <c r="AD44"/>
      <c r="AE44"/>
      <c r="AF44"/>
      <c r="AG44"/>
    </row>
    <row r="45" spans="1:33" x14ac:dyDescent="0.25">
      <c r="A45" s="263">
        <v>43</v>
      </c>
      <c r="B45" s="292" t="str">
        <f t="shared" si="10"/>
        <v>1.2.05c</v>
      </c>
      <c r="C45" s="263">
        <v>1</v>
      </c>
      <c r="D45" s="263">
        <v>2</v>
      </c>
      <c r="E45" s="263">
        <v>5</v>
      </c>
      <c r="F45" s="263" t="s">
        <v>670</v>
      </c>
      <c r="G45" s="13" t="s">
        <v>134</v>
      </c>
      <c r="H45" s="263">
        <v>3</v>
      </c>
      <c r="I45" s="294" t="str">
        <f t="shared" si="0"/>
        <v/>
      </c>
      <c r="J45" s="263" t="str">
        <f t="shared" si="1"/>
        <v/>
      </c>
      <c r="K45" s="263" t="str">
        <f t="shared" si="2"/>
        <v/>
      </c>
      <c r="L45" s="263" t="str">
        <f t="shared" si="3"/>
        <v/>
      </c>
      <c r="M45" s="263" t="str">
        <f t="shared" si="4"/>
        <v/>
      </c>
      <c r="N45" s="263">
        <f t="shared" si="5"/>
        <v>6</v>
      </c>
      <c r="O45" s="294">
        <f t="shared" si="6"/>
        <v>6</v>
      </c>
      <c r="Q45" s="263" t="str">
        <f t="shared" si="7"/>
        <v>05</v>
      </c>
      <c r="R45" s="292" t="str">
        <f t="shared" si="8"/>
        <v>1.2.05c</v>
      </c>
      <c r="S45" s="13" t="str">
        <f t="shared" si="9"/>
        <v/>
      </c>
      <c r="T45" s="13" t="str">
        <f t="shared" si="11"/>
        <v/>
      </c>
      <c r="U45" s="81" t="str">
        <f t="shared" si="12"/>
        <v/>
      </c>
      <c r="X45"/>
      <c r="Y45"/>
      <c r="Z45"/>
      <c r="AA45"/>
      <c r="AB45"/>
      <c r="AC45"/>
      <c r="AD45"/>
      <c r="AE45"/>
      <c r="AF45"/>
      <c r="AG45"/>
    </row>
    <row r="46" spans="1:33" x14ac:dyDescent="0.25">
      <c r="A46" s="263">
        <v>44</v>
      </c>
      <c r="B46" s="292" t="str">
        <f t="shared" si="10"/>
        <v>1.2.05d</v>
      </c>
      <c r="C46" s="263">
        <v>1</v>
      </c>
      <c r="D46" s="263">
        <v>2</v>
      </c>
      <c r="E46" s="263">
        <v>5</v>
      </c>
      <c r="F46" s="263" t="s">
        <v>671</v>
      </c>
      <c r="G46" s="13" t="s">
        <v>135</v>
      </c>
      <c r="H46" s="263">
        <v>3</v>
      </c>
      <c r="I46" s="294" t="str">
        <f t="shared" si="0"/>
        <v/>
      </c>
      <c r="J46" s="263" t="str">
        <f t="shared" si="1"/>
        <v/>
      </c>
      <c r="K46" s="263" t="str">
        <f t="shared" si="2"/>
        <v/>
      </c>
      <c r="L46" s="263" t="str">
        <f t="shared" si="3"/>
        <v/>
      </c>
      <c r="M46" s="263" t="str">
        <f t="shared" si="4"/>
        <v/>
      </c>
      <c r="N46" s="263">
        <f t="shared" si="5"/>
        <v>6</v>
      </c>
      <c r="O46" s="294">
        <f t="shared" si="6"/>
        <v>6</v>
      </c>
      <c r="Q46" s="263" t="str">
        <f t="shared" si="7"/>
        <v>05</v>
      </c>
      <c r="R46" s="292" t="str">
        <f t="shared" si="8"/>
        <v>1.2.05d</v>
      </c>
      <c r="S46" s="13" t="str">
        <f t="shared" si="9"/>
        <v/>
      </c>
      <c r="T46" s="13" t="str">
        <f t="shared" si="11"/>
        <v/>
      </c>
      <c r="U46" s="81" t="str">
        <f t="shared" si="12"/>
        <v/>
      </c>
      <c r="X46"/>
      <c r="Y46"/>
      <c r="Z46"/>
      <c r="AA46"/>
      <c r="AB46"/>
      <c r="AC46"/>
      <c r="AD46"/>
      <c r="AE46"/>
      <c r="AF46"/>
      <c r="AG46"/>
    </row>
    <row r="47" spans="1:33" x14ac:dyDescent="0.25">
      <c r="A47" s="263">
        <v>45</v>
      </c>
      <c r="B47" s="292" t="str">
        <f t="shared" si="10"/>
        <v>1.2.06</v>
      </c>
      <c r="C47" s="263">
        <v>1</v>
      </c>
      <c r="D47" s="263">
        <v>2</v>
      </c>
      <c r="E47" s="263">
        <v>6</v>
      </c>
      <c r="F47" s="263" t="s">
        <v>695</v>
      </c>
      <c r="G47" s="13" t="s">
        <v>702</v>
      </c>
      <c r="H47" s="263" t="s">
        <v>108</v>
      </c>
      <c r="I47" s="294" t="str">
        <f t="shared" si="0"/>
        <v/>
      </c>
      <c r="J47" s="263" t="str">
        <f t="shared" si="1"/>
        <v/>
      </c>
      <c r="K47" s="263" t="str">
        <f t="shared" si="2"/>
        <v/>
      </c>
      <c r="L47" s="263">
        <f t="shared" si="3"/>
        <v>4</v>
      </c>
      <c r="M47" s="263" t="str">
        <f t="shared" si="4"/>
        <v/>
      </c>
      <c r="N47" s="263" t="str">
        <f t="shared" si="5"/>
        <v/>
      </c>
      <c r="O47" s="294">
        <f t="shared" si="6"/>
        <v>4</v>
      </c>
      <c r="Q47" s="263" t="str">
        <f t="shared" si="7"/>
        <v>06</v>
      </c>
      <c r="R47" s="292" t="str">
        <f t="shared" si="8"/>
        <v>1.2.06</v>
      </c>
      <c r="S47" s="13" t="str">
        <f t="shared" si="9"/>
        <v/>
      </c>
      <c r="T47" s="13" t="str">
        <f t="shared" si="11"/>
        <v/>
      </c>
      <c r="U47" s="81" t="str">
        <f t="shared" si="12"/>
        <v/>
      </c>
      <c r="X47"/>
      <c r="Y47"/>
      <c r="Z47"/>
      <c r="AA47"/>
      <c r="AB47"/>
      <c r="AC47"/>
      <c r="AD47"/>
      <c r="AE47"/>
      <c r="AF47"/>
      <c r="AG47"/>
    </row>
    <row r="48" spans="1:33" x14ac:dyDescent="0.25">
      <c r="A48" s="263">
        <v>46</v>
      </c>
      <c r="B48" s="292" t="str">
        <f t="shared" si="10"/>
        <v>1.2.06a</v>
      </c>
      <c r="C48" s="263">
        <v>1</v>
      </c>
      <c r="D48" s="263">
        <v>2</v>
      </c>
      <c r="E48" s="263">
        <v>6</v>
      </c>
      <c r="F48" s="263" t="s">
        <v>668</v>
      </c>
      <c r="G48" s="13" t="s">
        <v>703</v>
      </c>
      <c r="H48" s="263">
        <v>5</v>
      </c>
      <c r="I48" s="294" t="str">
        <f t="shared" si="0"/>
        <v/>
      </c>
      <c r="J48" s="263" t="str">
        <f t="shared" si="1"/>
        <v/>
      </c>
      <c r="K48" s="263" t="str">
        <f t="shared" si="2"/>
        <v/>
      </c>
      <c r="L48" s="263" t="str">
        <f t="shared" si="3"/>
        <v/>
      </c>
      <c r="M48" s="263" t="str">
        <f t="shared" si="4"/>
        <v/>
      </c>
      <c r="N48" s="263">
        <f t="shared" si="5"/>
        <v>6</v>
      </c>
      <c r="O48" s="294">
        <f t="shared" si="6"/>
        <v>6</v>
      </c>
      <c r="Q48" s="263" t="str">
        <f t="shared" si="7"/>
        <v>06</v>
      </c>
      <c r="R48" s="292" t="str">
        <f t="shared" si="8"/>
        <v>1.2.06a</v>
      </c>
      <c r="S48" s="13" t="str">
        <f t="shared" si="9"/>
        <v/>
      </c>
      <c r="T48" s="13" t="str">
        <f t="shared" si="11"/>
        <v/>
      </c>
      <c r="U48" s="81" t="str">
        <f t="shared" si="12"/>
        <v/>
      </c>
      <c r="X48"/>
      <c r="Y48"/>
      <c r="Z48"/>
      <c r="AA48"/>
      <c r="AB48"/>
      <c r="AC48"/>
      <c r="AD48"/>
      <c r="AE48"/>
      <c r="AF48"/>
      <c r="AG48"/>
    </row>
    <row r="49" spans="1:33" x14ac:dyDescent="0.25">
      <c r="A49" s="263">
        <v>47</v>
      </c>
      <c r="B49" s="292" t="str">
        <f t="shared" si="10"/>
        <v>1.2.06b</v>
      </c>
      <c r="C49" s="263">
        <v>1</v>
      </c>
      <c r="D49" s="263">
        <v>2</v>
      </c>
      <c r="E49" s="263">
        <v>6</v>
      </c>
      <c r="F49" s="263" t="s">
        <v>669</v>
      </c>
      <c r="G49" s="13" t="s">
        <v>704</v>
      </c>
      <c r="H49" s="263">
        <v>5</v>
      </c>
      <c r="I49" s="294" t="str">
        <f t="shared" si="0"/>
        <v/>
      </c>
      <c r="J49" s="263" t="str">
        <f t="shared" si="1"/>
        <v/>
      </c>
      <c r="K49" s="263" t="str">
        <f t="shared" si="2"/>
        <v/>
      </c>
      <c r="L49" s="263" t="str">
        <f t="shared" si="3"/>
        <v/>
      </c>
      <c r="M49" s="263" t="str">
        <f t="shared" si="4"/>
        <v/>
      </c>
      <c r="N49" s="263">
        <f t="shared" si="5"/>
        <v>6</v>
      </c>
      <c r="O49" s="294">
        <f t="shared" si="6"/>
        <v>6</v>
      </c>
      <c r="Q49" s="263" t="str">
        <f t="shared" si="7"/>
        <v>06</v>
      </c>
      <c r="R49" s="292" t="str">
        <f t="shared" si="8"/>
        <v>1.2.06b</v>
      </c>
      <c r="S49" s="13" t="str">
        <f t="shared" si="9"/>
        <v/>
      </c>
      <c r="T49" s="13" t="str">
        <f t="shared" si="11"/>
        <v/>
      </c>
      <c r="U49" s="81" t="str">
        <f t="shared" si="12"/>
        <v/>
      </c>
      <c r="X49"/>
      <c r="Y49"/>
      <c r="Z49"/>
      <c r="AA49"/>
      <c r="AB49"/>
      <c r="AC49"/>
      <c r="AD49"/>
      <c r="AE49"/>
      <c r="AF49"/>
      <c r="AG49"/>
    </row>
    <row r="50" spans="1:33" x14ac:dyDescent="0.25">
      <c r="A50" s="263">
        <v>48</v>
      </c>
      <c r="B50" s="292" t="str">
        <f t="shared" si="10"/>
        <v>1.2.07</v>
      </c>
      <c r="C50" s="263">
        <v>1</v>
      </c>
      <c r="D50" s="263">
        <v>2</v>
      </c>
      <c r="E50" s="263">
        <v>7</v>
      </c>
      <c r="F50" s="263" t="s">
        <v>695</v>
      </c>
      <c r="G50" s="13" t="s">
        <v>136</v>
      </c>
      <c r="H50" s="263" t="s">
        <v>108</v>
      </c>
      <c r="I50" s="294" t="str">
        <f t="shared" si="0"/>
        <v/>
      </c>
      <c r="J50" s="263" t="str">
        <f t="shared" si="1"/>
        <v/>
      </c>
      <c r="K50" s="263" t="str">
        <f t="shared" si="2"/>
        <v/>
      </c>
      <c r="L50" s="263">
        <f t="shared" si="3"/>
        <v>4</v>
      </c>
      <c r="M50" s="263" t="str">
        <f t="shared" si="4"/>
        <v/>
      </c>
      <c r="N50" s="263" t="str">
        <f t="shared" si="5"/>
        <v/>
      </c>
      <c r="O50" s="294">
        <f t="shared" si="6"/>
        <v>4</v>
      </c>
      <c r="Q50" s="263" t="str">
        <f t="shared" si="7"/>
        <v>07</v>
      </c>
      <c r="R50" s="292" t="str">
        <f t="shared" si="8"/>
        <v>1.2.07</v>
      </c>
      <c r="S50" s="13" t="str">
        <f t="shared" si="9"/>
        <v/>
      </c>
      <c r="T50" s="13" t="str">
        <f t="shared" si="11"/>
        <v/>
      </c>
      <c r="U50" s="81" t="str">
        <f t="shared" si="12"/>
        <v/>
      </c>
      <c r="X50"/>
      <c r="Y50"/>
      <c r="Z50"/>
      <c r="AA50"/>
      <c r="AB50"/>
      <c r="AC50"/>
      <c r="AD50"/>
      <c r="AE50"/>
      <c r="AF50"/>
      <c r="AG50"/>
    </row>
    <row r="51" spans="1:33" x14ac:dyDescent="0.25">
      <c r="A51" s="263">
        <v>49</v>
      </c>
      <c r="B51" s="292" t="str">
        <f t="shared" si="10"/>
        <v>1.2.07a</v>
      </c>
      <c r="C51" s="263">
        <v>1</v>
      </c>
      <c r="D51" s="263">
        <v>2</v>
      </c>
      <c r="E51" s="263">
        <v>7</v>
      </c>
      <c r="F51" s="263" t="s">
        <v>668</v>
      </c>
      <c r="G51" s="13" t="s">
        <v>58</v>
      </c>
      <c r="H51" s="263">
        <v>5</v>
      </c>
      <c r="I51" s="294" t="str">
        <f t="shared" si="0"/>
        <v/>
      </c>
      <c r="J51" s="263" t="str">
        <f t="shared" si="1"/>
        <v/>
      </c>
      <c r="K51" s="263" t="str">
        <f t="shared" si="2"/>
        <v/>
      </c>
      <c r="L51" s="263" t="str">
        <f t="shared" si="3"/>
        <v/>
      </c>
      <c r="M51" s="263" t="str">
        <f t="shared" si="4"/>
        <v/>
      </c>
      <c r="N51" s="263">
        <f t="shared" si="5"/>
        <v>6</v>
      </c>
      <c r="O51" s="294">
        <f t="shared" si="6"/>
        <v>6</v>
      </c>
      <c r="Q51" s="263" t="str">
        <f t="shared" si="7"/>
        <v>07</v>
      </c>
      <c r="R51" s="292" t="str">
        <f t="shared" si="8"/>
        <v>1.2.07a</v>
      </c>
      <c r="S51" s="13" t="str">
        <f t="shared" si="9"/>
        <v/>
      </c>
      <c r="T51" s="13" t="str">
        <f t="shared" si="11"/>
        <v/>
      </c>
      <c r="U51" s="81" t="str">
        <f t="shared" si="12"/>
        <v/>
      </c>
      <c r="X51"/>
      <c r="Y51"/>
      <c r="Z51"/>
      <c r="AA51"/>
      <c r="AB51"/>
      <c r="AC51"/>
      <c r="AD51"/>
      <c r="AE51"/>
      <c r="AF51"/>
      <c r="AG51"/>
    </row>
    <row r="52" spans="1:33" x14ac:dyDescent="0.25">
      <c r="A52" s="263">
        <v>50</v>
      </c>
      <c r="B52" s="292" t="str">
        <f t="shared" si="10"/>
        <v>1.2.07b</v>
      </c>
      <c r="C52" s="263">
        <v>1</v>
      </c>
      <c r="D52" s="263">
        <v>2</v>
      </c>
      <c r="E52" s="263">
        <v>7</v>
      </c>
      <c r="F52" s="263" t="s">
        <v>669</v>
      </c>
      <c r="G52" s="13" t="s">
        <v>59</v>
      </c>
      <c r="H52" s="263">
        <v>5</v>
      </c>
      <c r="I52" s="294" t="str">
        <f t="shared" si="0"/>
        <v/>
      </c>
      <c r="J52" s="263" t="str">
        <f t="shared" si="1"/>
        <v/>
      </c>
      <c r="K52" s="263" t="str">
        <f t="shared" si="2"/>
        <v/>
      </c>
      <c r="L52" s="263" t="str">
        <f t="shared" si="3"/>
        <v/>
      </c>
      <c r="M52" s="263" t="str">
        <f t="shared" si="4"/>
        <v/>
      </c>
      <c r="N52" s="263">
        <f t="shared" si="5"/>
        <v>6</v>
      </c>
      <c r="O52" s="294">
        <f t="shared" si="6"/>
        <v>6</v>
      </c>
      <c r="Q52" s="263" t="str">
        <f t="shared" si="7"/>
        <v>07</v>
      </c>
      <c r="R52" s="292" t="str">
        <f t="shared" si="8"/>
        <v>1.2.07b</v>
      </c>
      <c r="S52" s="13" t="str">
        <f t="shared" si="9"/>
        <v/>
      </c>
      <c r="T52" s="13" t="str">
        <f t="shared" si="11"/>
        <v/>
      </c>
      <c r="U52" s="81" t="str">
        <f t="shared" si="12"/>
        <v/>
      </c>
      <c r="X52"/>
      <c r="Y52"/>
      <c r="Z52"/>
      <c r="AA52"/>
      <c r="AB52"/>
      <c r="AC52"/>
      <c r="AD52"/>
      <c r="AE52"/>
      <c r="AF52"/>
      <c r="AG52"/>
    </row>
    <row r="53" spans="1:33" x14ac:dyDescent="0.25">
      <c r="A53" s="263">
        <v>51</v>
      </c>
      <c r="B53" s="292" t="str">
        <f t="shared" si="10"/>
        <v>1.2.07c</v>
      </c>
      <c r="C53" s="263">
        <v>1</v>
      </c>
      <c r="D53" s="263">
        <v>2</v>
      </c>
      <c r="E53" s="263">
        <v>7</v>
      </c>
      <c r="F53" s="263" t="s">
        <v>670</v>
      </c>
      <c r="G53" s="13" t="s">
        <v>60</v>
      </c>
      <c r="H53" s="263">
        <v>5</v>
      </c>
      <c r="I53" s="294" t="str">
        <f t="shared" si="0"/>
        <v/>
      </c>
      <c r="J53" s="263" t="str">
        <f t="shared" si="1"/>
        <v/>
      </c>
      <c r="K53" s="263" t="str">
        <f t="shared" si="2"/>
        <v/>
      </c>
      <c r="L53" s="263" t="str">
        <f t="shared" si="3"/>
        <v/>
      </c>
      <c r="M53" s="263" t="str">
        <f t="shared" si="4"/>
        <v/>
      </c>
      <c r="N53" s="263">
        <f t="shared" si="5"/>
        <v>6</v>
      </c>
      <c r="O53" s="294">
        <f t="shared" si="6"/>
        <v>6</v>
      </c>
      <c r="Q53" s="263" t="str">
        <f t="shared" si="7"/>
        <v>07</v>
      </c>
      <c r="R53" s="292" t="str">
        <f t="shared" si="8"/>
        <v>1.2.07c</v>
      </c>
      <c r="S53" s="13" t="str">
        <f t="shared" si="9"/>
        <v/>
      </c>
      <c r="T53" s="13" t="str">
        <f t="shared" si="11"/>
        <v/>
      </c>
      <c r="U53" s="81" t="str">
        <f t="shared" si="12"/>
        <v/>
      </c>
      <c r="X53"/>
      <c r="Y53"/>
      <c r="Z53"/>
      <c r="AA53"/>
      <c r="AB53"/>
      <c r="AC53"/>
      <c r="AD53"/>
      <c r="AE53"/>
      <c r="AF53"/>
      <c r="AG53"/>
    </row>
    <row r="54" spans="1:33" x14ac:dyDescent="0.25">
      <c r="A54" s="263">
        <v>52</v>
      </c>
      <c r="B54" s="292" t="str">
        <f t="shared" si="10"/>
        <v>1.2.08</v>
      </c>
      <c r="C54" s="263">
        <v>1</v>
      </c>
      <c r="D54" s="263">
        <v>2</v>
      </c>
      <c r="E54" s="263">
        <v>8</v>
      </c>
      <c r="F54" s="263" t="s">
        <v>695</v>
      </c>
      <c r="G54" s="13" t="s">
        <v>705</v>
      </c>
      <c r="H54" s="263">
        <v>4</v>
      </c>
      <c r="I54" s="294" t="str">
        <f t="shared" si="0"/>
        <v/>
      </c>
      <c r="J54" s="263" t="str">
        <f t="shared" si="1"/>
        <v/>
      </c>
      <c r="K54" s="263" t="str">
        <f t="shared" si="2"/>
        <v/>
      </c>
      <c r="L54" s="263" t="str">
        <f t="shared" si="3"/>
        <v/>
      </c>
      <c r="M54" s="263">
        <f t="shared" si="4"/>
        <v>5</v>
      </c>
      <c r="N54" s="263" t="str">
        <f t="shared" si="5"/>
        <v/>
      </c>
      <c r="O54" s="294">
        <f t="shared" si="6"/>
        <v>5</v>
      </c>
      <c r="Q54" s="263" t="str">
        <f t="shared" si="7"/>
        <v>08</v>
      </c>
      <c r="R54" s="292" t="str">
        <f t="shared" si="8"/>
        <v>1.2.08</v>
      </c>
      <c r="S54" s="13" t="str">
        <f t="shared" si="9"/>
        <v/>
      </c>
      <c r="T54" s="13" t="str">
        <f t="shared" si="11"/>
        <v/>
      </c>
      <c r="U54" s="81" t="str">
        <f t="shared" si="12"/>
        <v/>
      </c>
      <c r="X54"/>
      <c r="Y54"/>
      <c r="Z54"/>
      <c r="AA54"/>
      <c r="AB54"/>
      <c r="AC54"/>
      <c r="AD54"/>
      <c r="AE54"/>
      <c r="AF54"/>
      <c r="AG54"/>
    </row>
    <row r="55" spans="1:33" x14ac:dyDescent="0.25">
      <c r="A55" s="263">
        <v>53</v>
      </c>
      <c r="B55" s="292" t="str">
        <f t="shared" si="10"/>
        <v>1.2.09</v>
      </c>
      <c r="C55" s="263">
        <v>1</v>
      </c>
      <c r="D55" s="263">
        <v>2</v>
      </c>
      <c r="E55" s="263">
        <v>9</v>
      </c>
      <c r="F55" s="263" t="s">
        <v>695</v>
      </c>
      <c r="G55" s="13" t="s">
        <v>706</v>
      </c>
      <c r="H55" s="263" t="s">
        <v>108</v>
      </c>
      <c r="I55" s="294" t="str">
        <f t="shared" si="0"/>
        <v/>
      </c>
      <c r="J55" s="263" t="str">
        <f t="shared" si="1"/>
        <v/>
      </c>
      <c r="K55" s="263" t="str">
        <f t="shared" si="2"/>
        <v/>
      </c>
      <c r="L55" s="263">
        <f t="shared" si="3"/>
        <v>4</v>
      </c>
      <c r="M55" s="263" t="str">
        <f t="shared" si="4"/>
        <v/>
      </c>
      <c r="N55" s="263" t="str">
        <f t="shared" si="5"/>
        <v/>
      </c>
      <c r="O55" s="294">
        <f t="shared" si="6"/>
        <v>4</v>
      </c>
      <c r="Q55" s="263" t="str">
        <f t="shared" si="7"/>
        <v>09</v>
      </c>
      <c r="R55" s="292" t="str">
        <f t="shared" si="8"/>
        <v>1.2.09</v>
      </c>
      <c r="S55" s="13" t="str">
        <f t="shared" si="9"/>
        <v/>
      </c>
      <c r="T55" s="13" t="str">
        <f t="shared" si="11"/>
        <v/>
      </c>
      <c r="U55" s="81" t="str">
        <f t="shared" si="12"/>
        <v/>
      </c>
      <c r="X55"/>
      <c r="Y55"/>
      <c r="Z55"/>
      <c r="AA55"/>
      <c r="AB55"/>
      <c r="AC55"/>
      <c r="AD55"/>
      <c r="AE55"/>
      <c r="AF55"/>
      <c r="AG55"/>
    </row>
    <row r="56" spans="1:33" x14ac:dyDescent="0.25">
      <c r="A56" s="263">
        <v>54</v>
      </c>
      <c r="B56" s="292" t="str">
        <f t="shared" si="10"/>
        <v>1.2.09a</v>
      </c>
      <c r="C56" s="263">
        <v>1</v>
      </c>
      <c r="D56" s="263">
        <v>2</v>
      </c>
      <c r="E56" s="263">
        <v>9</v>
      </c>
      <c r="F56" s="263" t="s">
        <v>668</v>
      </c>
      <c r="G56" s="13" t="s">
        <v>707</v>
      </c>
      <c r="H56" s="263">
        <v>4</v>
      </c>
      <c r="I56" s="294" t="str">
        <f t="shared" si="0"/>
        <v/>
      </c>
      <c r="J56" s="263" t="str">
        <f t="shared" si="1"/>
        <v/>
      </c>
      <c r="K56" s="263" t="str">
        <f t="shared" si="2"/>
        <v/>
      </c>
      <c r="L56" s="263" t="str">
        <f t="shared" si="3"/>
        <v/>
      </c>
      <c r="M56" s="263" t="str">
        <f t="shared" si="4"/>
        <v/>
      </c>
      <c r="N56" s="263">
        <f t="shared" si="5"/>
        <v>6</v>
      </c>
      <c r="O56" s="294">
        <f t="shared" si="6"/>
        <v>6</v>
      </c>
      <c r="Q56" s="263" t="str">
        <f t="shared" si="7"/>
        <v>09</v>
      </c>
      <c r="R56" s="292" t="str">
        <f t="shared" si="8"/>
        <v>1.2.09a</v>
      </c>
      <c r="S56" s="13" t="str">
        <f t="shared" si="9"/>
        <v/>
      </c>
      <c r="T56" s="13" t="str">
        <f t="shared" si="11"/>
        <v/>
      </c>
      <c r="U56" s="81" t="str">
        <f t="shared" si="12"/>
        <v/>
      </c>
      <c r="X56"/>
      <c r="Y56"/>
      <c r="Z56"/>
      <c r="AA56"/>
      <c r="AB56"/>
      <c r="AC56"/>
      <c r="AD56"/>
      <c r="AE56"/>
      <c r="AF56"/>
      <c r="AG56"/>
    </row>
    <row r="57" spans="1:33" x14ac:dyDescent="0.25">
      <c r="A57" s="263">
        <v>55</v>
      </c>
      <c r="B57" s="292" t="str">
        <f t="shared" si="10"/>
        <v>1.2.09b</v>
      </c>
      <c r="C57" s="263">
        <v>1</v>
      </c>
      <c r="D57" s="263">
        <v>2</v>
      </c>
      <c r="E57" s="263">
        <v>9</v>
      </c>
      <c r="F57" s="263" t="s">
        <v>669</v>
      </c>
      <c r="G57" s="13" t="s">
        <v>708</v>
      </c>
      <c r="H57" s="263">
        <v>4</v>
      </c>
      <c r="I57" s="294" t="str">
        <f t="shared" si="0"/>
        <v/>
      </c>
      <c r="J57" s="263" t="str">
        <f t="shared" si="1"/>
        <v/>
      </c>
      <c r="K57" s="263" t="str">
        <f t="shared" si="2"/>
        <v/>
      </c>
      <c r="L57" s="263" t="str">
        <f t="shared" si="3"/>
        <v/>
      </c>
      <c r="M57" s="263" t="str">
        <f t="shared" si="4"/>
        <v/>
      </c>
      <c r="N57" s="263">
        <f t="shared" si="5"/>
        <v>6</v>
      </c>
      <c r="O57" s="294">
        <f t="shared" si="6"/>
        <v>6</v>
      </c>
      <c r="Q57" s="263" t="str">
        <f t="shared" si="7"/>
        <v>09</v>
      </c>
      <c r="R57" s="292" t="str">
        <f t="shared" si="8"/>
        <v>1.2.09b</v>
      </c>
      <c r="S57" s="13" t="str">
        <f t="shared" si="9"/>
        <v/>
      </c>
      <c r="T57" s="13" t="str">
        <f t="shared" si="11"/>
        <v/>
      </c>
      <c r="U57" s="81" t="str">
        <f t="shared" si="12"/>
        <v/>
      </c>
      <c r="X57"/>
      <c r="Y57"/>
      <c r="Z57"/>
      <c r="AA57"/>
      <c r="AB57"/>
      <c r="AC57"/>
      <c r="AD57"/>
      <c r="AE57"/>
      <c r="AF57"/>
      <c r="AG57"/>
    </row>
    <row r="58" spans="1:33" x14ac:dyDescent="0.25">
      <c r="A58" s="263">
        <v>56</v>
      </c>
      <c r="B58" s="292" t="str">
        <f t="shared" si="10"/>
        <v>1.2.09c</v>
      </c>
      <c r="C58" s="263">
        <v>1</v>
      </c>
      <c r="D58" s="263">
        <v>2</v>
      </c>
      <c r="E58" s="263">
        <v>9</v>
      </c>
      <c r="F58" s="263" t="s">
        <v>670</v>
      </c>
      <c r="G58" s="13" t="s">
        <v>709</v>
      </c>
      <c r="H58" s="263">
        <v>5</v>
      </c>
      <c r="I58" s="294" t="str">
        <f t="shared" si="0"/>
        <v/>
      </c>
      <c r="J58" s="263" t="str">
        <f t="shared" si="1"/>
        <v/>
      </c>
      <c r="K58" s="263" t="str">
        <f t="shared" si="2"/>
        <v/>
      </c>
      <c r="L58" s="263" t="str">
        <f t="shared" si="3"/>
        <v/>
      </c>
      <c r="M58" s="263" t="str">
        <f t="shared" si="4"/>
        <v/>
      </c>
      <c r="N58" s="263">
        <f t="shared" si="5"/>
        <v>6</v>
      </c>
      <c r="O58" s="294">
        <f t="shared" si="6"/>
        <v>6</v>
      </c>
      <c r="Q58" s="263" t="str">
        <f t="shared" si="7"/>
        <v>09</v>
      </c>
      <c r="R58" s="292" t="str">
        <f t="shared" si="8"/>
        <v>1.2.09c</v>
      </c>
      <c r="S58" s="13" t="str">
        <f t="shared" si="9"/>
        <v/>
      </c>
      <c r="T58" s="13" t="str">
        <f t="shared" si="11"/>
        <v/>
      </c>
      <c r="U58" s="81" t="str">
        <f t="shared" si="12"/>
        <v/>
      </c>
      <c r="X58"/>
      <c r="Y58"/>
      <c r="Z58"/>
      <c r="AA58"/>
      <c r="AB58"/>
      <c r="AC58"/>
      <c r="AD58"/>
      <c r="AE58"/>
      <c r="AF58"/>
      <c r="AG58"/>
    </row>
    <row r="59" spans="1:33" x14ac:dyDescent="0.25">
      <c r="A59" s="263">
        <v>57</v>
      </c>
      <c r="B59" s="292" t="str">
        <f t="shared" si="10"/>
        <v>1.2.10</v>
      </c>
      <c r="C59" s="263">
        <v>1</v>
      </c>
      <c r="D59" s="263">
        <v>2</v>
      </c>
      <c r="E59" s="263">
        <v>10</v>
      </c>
      <c r="F59" s="263" t="s">
        <v>695</v>
      </c>
      <c r="G59" s="13" t="s">
        <v>710</v>
      </c>
      <c r="H59" s="263">
        <v>5</v>
      </c>
      <c r="I59" s="294" t="str">
        <f t="shared" si="0"/>
        <v/>
      </c>
      <c r="J59" s="263" t="str">
        <f t="shared" si="1"/>
        <v/>
      </c>
      <c r="K59" s="263" t="str">
        <f t="shared" si="2"/>
        <v/>
      </c>
      <c r="L59" s="263" t="str">
        <f t="shared" si="3"/>
        <v/>
      </c>
      <c r="M59" s="263">
        <f t="shared" si="4"/>
        <v>5</v>
      </c>
      <c r="N59" s="263" t="str">
        <f t="shared" si="5"/>
        <v/>
      </c>
      <c r="O59" s="294">
        <f t="shared" si="6"/>
        <v>5</v>
      </c>
      <c r="Q59" s="263" t="str">
        <f t="shared" si="7"/>
        <v>10</v>
      </c>
      <c r="R59" s="292" t="str">
        <f t="shared" si="8"/>
        <v>1.2.10</v>
      </c>
      <c r="S59" s="13" t="str">
        <f t="shared" si="9"/>
        <v/>
      </c>
      <c r="T59" s="13" t="str">
        <f t="shared" si="11"/>
        <v/>
      </c>
      <c r="U59" s="81" t="str">
        <f t="shared" si="12"/>
        <v/>
      </c>
      <c r="X59"/>
      <c r="Y59"/>
      <c r="Z59"/>
      <c r="AA59"/>
      <c r="AB59"/>
      <c r="AC59"/>
      <c r="AD59"/>
      <c r="AE59"/>
      <c r="AF59"/>
      <c r="AG59"/>
    </row>
    <row r="60" spans="1:33" x14ac:dyDescent="0.25">
      <c r="A60" s="263">
        <v>58</v>
      </c>
      <c r="B60" s="292" t="str">
        <f t="shared" si="10"/>
        <v>1.2.11</v>
      </c>
      <c r="C60" s="263">
        <v>1</v>
      </c>
      <c r="D60" s="263">
        <v>2</v>
      </c>
      <c r="E60" s="263">
        <v>11</v>
      </c>
      <c r="F60" s="263" t="s">
        <v>695</v>
      </c>
      <c r="G60" s="13" t="s">
        <v>137</v>
      </c>
      <c r="H60" s="263">
        <v>4</v>
      </c>
      <c r="I60" s="294" t="str">
        <f t="shared" si="0"/>
        <v/>
      </c>
      <c r="J60" s="263" t="str">
        <f t="shared" si="1"/>
        <v/>
      </c>
      <c r="K60" s="263" t="str">
        <f t="shared" si="2"/>
        <v/>
      </c>
      <c r="L60" s="263" t="str">
        <f t="shared" si="3"/>
        <v/>
      </c>
      <c r="M60" s="263">
        <f t="shared" si="4"/>
        <v>5</v>
      </c>
      <c r="N60" s="263" t="str">
        <f t="shared" si="5"/>
        <v/>
      </c>
      <c r="O60" s="294">
        <f t="shared" si="6"/>
        <v>5</v>
      </c>
      <c r="Q60" s="263" t="str">
        <f t="shared" si="7"/>
        <v>11</v>
      </c>
      <c r="R60" s="292" t="str">
        <f t="shared" si="8"/>
        <v>1.2.11</v>
      </c>
      <c r="S60" s="13" t="str">
        <f t="shared" si="9"/>
        <v/>
      </c>
      <c r="T60" s="13" t="str">
        <f t="shared" si="11"/>
        <v/>
      </c>
      <c r="U60" s="81" t="str">
        <f t="shared" si="12"/>
        <v/>
      </c>
      <c r="X60"/>
      <c r="Y60"/>
      <c r="Z60"/>
      <c r="AA60"/>
      <c r="AB60"/>
      <c r="AC60"/>
      <c r="AD60"/>
      <c r="AE60"/>
      <c r="AF60"/>
      <c r="AG60"/>
    </row>
    <row r="61" spans="1:33" x14ac:dyDescent="0.25">
      <c r="A61" s="263">
        <v>59</v>
      </c>
      <c r="B61" s="292" t="str">
        <f t="shared" si="10"/>
        <v>1.2.12</v>
      </c>
      <c r="C61" s="263">
        <v>1</v>
      </c>
      <c r="D61" s="263">
        <v>2</v>
      </c>
      <c r="E61" s="263">
        <v>12</v>
      </c>
      <c r="F61" s="263" t="s">
        <v>695</v>
      </c>
      <c r="G61" s="13" t="s">
        <v>138</v>
      </c>
      <c r="H61" s="263" t="s">
        <v>108</v>
      </c>
      <c r="I61" s="294" t="str">
        <f t="shared" si="0"/>
        <v/>
      </c>
      <c r="J61" s="263" t="str">
        <f t="shared" si="1"/>
        <v/>
      </c>
      <c r="K61" s="263" t="str">
        <f t="shared" si="2"/>
        <v/>
      </c>
      <c r="L61" s="263">
        <f t="shared" si="3"/>
        <v>4</v>
      </c>
      <c r="M61" s="263" t="str">
        <f t="shared" si="4"/>
        <v/>
      </c>
      <c r="N61" s="263" t="str">
        <f t="shared" si="5"/>
        <v/>
      </c>
      <c r="O61" s="294">
        <f t="shared" si="6"/>
        <v>4</v>
      </c>
      <c r="Q61" s="263" t="str">
        <f t="shared" si="7"/>
        <v>12</v>
      </c>
      <c r="R61" s="292" t="str">
        <f t="shared" si="8"/>
        <v>1.2.12</v>
      </c>
      <c r="S61" s="13" t="str">
        <f t="shared" si="9"/>
        <v/>
      </c>
      <c r="T61" s="13" t="str">
        <f t="shared" si="11"/>
        <v/>
      </c>
      <c r="U61" s="81" t="str">
        <f t="shared" si="12"/>
        <v/>
      </c>
      <c r="X61"/>
      <c r="Y61"/>
      <c r="Z61"/>
      <c r="AA61"/>
      <c r="AB61"/>
      <c r="AC61"/>
      <c r="AD61"/>
      <c r="AE61"/>
      <c r="AF61"/>
      <c r="AG61"/>
    </row>
    <row r="62" spans="1:33" x14ac:dyDescent="0.25">
      <c r="A62" s="263">
        <v>60</v>
      </c>
      <c r="B62" s="292" t="str">
        <f t="shared" si="10"/>
        <v>1.2.12a</v>
      </c>
      <c r="C62" s="263">
        <v>1</v>
      </c>
      <c r="D62" s="263">
        <v>2</v>
      </c>
      <c r="E62" s="263">
        <v>12</v>
      </c>
      <c r="F62" s="263" t="s">
        <v>668</v>
      </c>
      <c r="G62" s="13" t="s">
        <v>139</v>
      </c>
      <c r="H62" s="263">
        <v>5</v>
      </c>
      <c r="I62" s="294" t="str">
        <f t="shared" si="0"/>
        <v/>
      </c>
      <c r="J62" s="263" t="str">
        <f t="shared" si="1"/>
        <v/>
      </c>
      <c r="K62" s="263" t="str">
        <f t="shared" si="2"/>
        <v/>
      </c>
      <c r="L62" s="263" t="str">
        <f t="shared" si="3"/>
        <v/>
      </c>
      <c r="M62" s="263" t="str">
        <f t="shared" si="4"/>
        <v/>
      </c>
      <c r="N62" s="263">
        <f t="shared" si="5"/>
        <v>6</v>
      </c>
      <c r="O62" s="294">
        <f t="shared" si="6"/>
        <v>6</v>
      </c>
      <c r="Q62" s="263" t="str">
        <f t="shared" si="7"/>
        <v>12</v>
      </c>
      <c r="R62" s="292" t="str">
        <f t="shared" si="8"/>
        <v>1.2.12a</v>
      </c>
      <c r="S62" s="13" t="str">
        <f t="shared" si="9"/>
        <v/>
      </c>
      <c r="T62" s="13" t="str">
        <f t="shared" si="11"/>
        <v/>
      </c>
      <c r="U62" s="81" t="str">
        <f t="shared" si="12"/>
        <v/>
      </c>
      <c r="X62"/>
      <c r="Y62"/>
      <c r="Z62"/>
      <c r="AA62"/>
      <c r="AB62"/>
      <c r="AC62"/>
      <c r="AD62"/>
      <c r="AE62"/>
      <c r="AF62"/>
      <c r="AG62"/>
    </row>
    <row r="63" spans="1:33" x14ac:dyDescent="0.25">
      <c r="A63" s="263">
        <v>61</v>
      </c>
      <c r="B63" s="292" t="str">
        <f t="shared" si="10"/>
        <v>1.2.12b</v>
      </c>
      <c r="C63" s="263">
        <v>1</v>
      </c>
      <c r="D63" s="263">
        <v>2</v>
      </c>
      <c r="E63" s="263">
        <v>12</v>
      </c>
      <c r="F63" s="263" t="s">
        <v>669</v>
      </c>
      <c r="G63" s="13" t="s">
        <v>140</v>
      </c>
      <c r="H63" s="263">
        <v>5</v>
      </c>
      <c r="I63" s="294" t="str">
        <f t="shared" si="0"/>
        <v/>
      </c>
      <c r="J63" s="263" t="str">
        <f t="shared" si="1"/>
        <v/>
      </c>
      <c r="K63" s="263" t="str">
        <f t="shared" si="2"/>
        <v/>
      </c>
      <c r="L63" s="263" t="str">
        <f t="shared" si="3"/>
        <v/>
      </c>
      <c r="M63" s="263" t="str">
        <f t="shared" si="4"/>
        <v/>
      </c>
      <c r="N63" s="263">
        <f t="shared" si="5"/>
        <v>6</v>
      </c>
      <c r="O63" s="294">
        <f t="shared" si="6"/>
        <v>6</v>
      </c>
      <c r="Q63" s="263" t="str">
        <f t="shared" si="7"/>
        <v>12</v>
      </c>
      <c r="R63" s="292" t="str">
        <f t="shared" si="8"/>
        <v>1.2.12b</v>
      </c>
      <c r="S63" s="13" t="str">
        <f t="shared" si="9"/>
        <v/>
      </c>
      <c r="T63" s="13" t="str">
        <f t="shared" si="11"/>
        <v/>
      </c>
      <c r="U63" s="81" t="str">
        <f t="shared" si="12"/>
        <v/>
      </c>
      <c r="X63"/>
      <c r="Y63"/>
      <c r="Z63"/>
      <c r="AA63"/>
      <c r="AB63"/>
      <c r="AC63"/>
      <c r="AD63"/>
      <c r="AE63"/>
      <c r="AF63"/>
      <c r="AG63"/>
    </row>
    <row r="64" spans="1:33" x14ac:dyDescent="0.25">
      <c r="A64" s="263">
        <v>62</v>
      </c>
      <c r="B64" s="292" t="str">
        <f t="shared" si="10"/>
        <v>1.2.12c</v>
      </c>
      <c r="C64" s="263">
        <v>1</v>
      </c>
      <c r="D64" s="263">
        <v>2</v>
      </c>
      <c r="E64" s="263">
        <v>12</v>
      </c>
      <c r="F64" s="263" t="s">
        <v>670</v>
      </c>
      <c r="G64" s="13" t="s">
        <v>141</v>
      </c>
      <c r="H64" s="263">
        <v>5</v>
      </c>
      <c r="I64" s="294" t="str">
        <f t="shared" si="0"/>
        <v/>
      </c>
      <c r="J64" s="263" t="str">
        <f t="shared" si="1"/>
        <v/>
      </c>
      <c r="K64" s="263" t="str">
        <f t="shared" si="2"/>
        <v/>
      </c>
      <c r="L64" s="263" t="str">
        <f t="shared" si="3"/>
        <v/>
      </c>
      <c r="M64" s="263" t="str">
        <f t="shared" si="4"/>
        <v/>
      </c>
      <c r="N64" s="263">
        <f t="shared" si="5"/>
        <v>6</v>
      </c>
      <c r="O64" s="294">
        <f t="shared" si="6"/>
        <v>6</v>
      </c>
      <c r="Q64" s="263" t="str">
        <f t="shared" si="7"/>
        <v>12</v>
      </c>
      <c r="R64" s="292" t="str">
        <f t="shared" si="8"/>
        <v>1.2.12c</v>
      </c>
      <c r="S64" s="13" t="str">
        <f t="shared" si="9"/>
        <v/>
      </c>
      <c r="T64" s="13" t="str">
        <f t="shared" si="11"/>
        <v/>
      </c>
      <c r="U64" s="81" t="str">
        <f t="shared" si="12"/>
        <v/>
      </c>
      <c r="X64"/>
      <c r="Y64"/>
      <c r="Z64"/>
      <c r="AA64"/>
      <c r="AB64"/>
      <c r="AC64"/>
      <c r="AD64"/>
      <c r="AE64"/>
      <c r="AF64"/>
      <c r="AG64"/>
    </row>
    <row r="65" spans="1:33" x14ac:dyDescent="0.25">
      <c r="A65" s="263">
        <v>63</v>
      </c>
      <c r="B65" s="292" t="str">
        <f t="shared" si="10"/>
        <v>1.2.13</v>
      </c>
      <c r="C65" s="263">
        <v>1</v>
      </c>
      <c r="D65" s="263">
        <v>2</v>
      </c>
      <c r="E65" s="263">
        <v>13</v>
      </c>
      <c r="F65" s="263" t="s">
        <v>695</v>
      </c>
      <c r="G65" s="13" t="s">
        <v>142</v>
      </c>
      <c r="H65" s="263" t="s">
        <v>108</v>
      </c>
      <c r="I65" s="294" t="str">
        <f t="shared" si="0"/>
        <v/>
      </c>
      <c r="J65" s="263" t="str">
        <f t="shared" si="1"/>
        <v/>
      </c>
      <c r="K65" s="263" t="str">
        <f t="shared" si="2"/>
        <v/>
      </c>
      <c r="L65" s="263">
        <f t="shared" si="3"/>
        <v>4</v>
      </c>
      <c r="M65" s="263" t="str">
        <f t="shared" si="4"/>
        <v/>
      </c>
      <c r="N65" s="263" t="str">
        <f t="shared" si="5"/>
        <v/>
      </c>
      <c r="O65" s="294">
        <f t="shared" si="6"/>
        <v>4</v>
      </c>
      <c r="Q65" s="263" t="str">
        <f t="shared" si="7"/>
        <v>13</v>
      </c>
      <c r="R65" s="292" t="str">
        <f t="shared" si="8"/>
        <v>1.2.13</v>
      </c>
      <c r="S65" s="13" t="str">
        <f t="shared" si="9"/>
        <v/>
      </c>
      <c r="T65" s="13" t="str">
        <f t="shared" si="11"/>
        <v/>
      </c>
      <c r="U65" s="81" t="str">
        <f t="shared" si="12"/>
        <v/>
      </c>
      <c r="X65"/>
      <c r="Y65"/>
      <c r="Z65"/>
      <c r="AA65"/>
      <c r="AB65"/>
      <c r="AC65"/>
      <c r="AD65"/>
      <c r="AE65"/>
      <c r="AF65"/>
      <c r="AG65"/>
    </row>
    <row r="66" spans="1:33" x14ac:dyDescent="0.25">
      <c r="A66" s="263">
        <v>64</v>
      </c>
      <c r="B66" s="292" t="str">
        <f t="shared" si="10"/>
        <v>1.2.13a</v>
      </c>
      <c r="C66" s="263">
        <v>1</v>
      </c>
      <c r="D66" s="263">
        <v>2</v>
      </c>
      <c r="E66" s="263">
        <v>13</v>
      </c>
      <c r="F66" s="263" t="s">
        <v>668</v>
      </c>
      <c r="G66" s="13" t="s">
        <v>143</v>
      </c>
      <c r="H66" s="263">
        <v>5</v>
      </c>
      <c r="I66" s="294" t="str">
        <f t="shared" ref="I66:I128" si="15">IF(AND(LEN(C66)=1,LEN(D66)=0),1,"")</f>
        <v/>
      </c>
      <c r="J66" s="263" t="str">
        <f t="shared" ref="J66:J128" si="16">IF(AND(LEN(C66)=1,LEN(D66)=1,LEN(E66)=0,LEN(F66)=0),2,"")</f>
        <v/>
      </c>
      <c r="K66" s="263" t="str">
        <f t="shared" ref="K66:K128" si="17">IF(AND(LEN(C66)=0,LEN(E66)=0),3,"")</f>
        <v/>
      </c>
      <c r="L66" s="263" t="str">
        <f t="shared" ref="L66:L128" si="18">IF(AND(LEN(C66)&gt;0,LEN(D66&gt;0),LEN(E66)&gt;0,LEN(F66)=0,H66="N/A"),4,"")</f>
        <v/>
      </c>
      <c r="M66" s="263" t="str">
        <f t="shared" ref="M66:M128" si="19">IF(AND(LEN(C66)&gt;0,LEN(D66&gt;0),LEN(E66)&gt;0,LEN(F66)=0,H66&gt;0,H66&lt;6),5,"")</f>
        <v/>
      </c>
      <c r="N66" s="263">
        <f t="shared" ref="N66:N128" si="20">IF(AND(LEN(C66)&gt;0,LEN(D66&gt;0),LEN(E66)&gt;0,LEN(F66)&gt;0,H66&gt;0,H66&lt;6),6,"")</f>
        <v>6</v>
      </c>
      <c r="O66" s="294">
        <f t="shared" ref="O66:O128" si="21">SUM(I66:N66)</f>
        <v>6</v>
      </c>
      <c r="Q66" s="263" t="str">
        <f t="shared" ref="Q66:Q128" si="22">IF(LEN(E66)&gt;0,TEXT(E66,"00"),"")</f>
        <v>13</v>
      </c>
      <c r="R66" s="292" t="str">
        <f t="shared" ref="R66:R128" si="23">IF(O66=1,C66,IF(O66=2,C66&amp;"."&amp;D66,IF(O66=3,"",IF(O66=4,C66&amp;"."&amp;D66&amp;"."&amp;Q66,IF(O66=5,C66&amp;"."&amp;D66&amp;"."&amp;Q66,IF(O66=6,C66&amp;"."&amp;D66&amp;"."&amp;Q66&amp;F66,""))))))</f>
        <v>1.2.13a</v>
      </c>
      <c r="S66" s="13" t="str">
        <f t="shared" ref="S66:S128" si="24">IF(O66=O65,IF(NOT(R66&gt;R65),1,""),"")</f>
        <v/>
      </c>
      <c r="T66" s="13" t="str">
        <f t="shared" si="11"/>
        <v/>
      </c>
      <c r="U66" s="81" t="str">
        <f t="shared" si="12"/>
        <v/>
      </c>
      <c r="X66"/>
      <c r="Y66"/>
      <c r="Z66"/>
      <c r="AA66"/>
      <c r="AB66"/>
      <c r="AC66"/>
      <c r="AD66"/>
      <c r="AE66"/>
      <c r="AF66"/>
      <c r="AG66"/>
    </row>
    <row r="67" spans="1:33" x14ac:dyDescent="0.25">
      <c r="A67" s="263">
        <v>65</v>
      </c>
      <c r="B67" s="292" t="str">
        <f t="shared" ref="B67:B129" si="25">R67</f>
        <v>1.2.13b</v>
      </c>
      <c r="C67" s="263">
        <v>1</v>
      </c>
      <c r="D67" s="263">
        <v>2</v>
      </c>
      <c r="E67" s="263">
        <v>13</v>
      </c>
      <c r="F67" s="263" t="s">
        <v>669</v>
      </c>
      <c r="G67" s="13" t="s">
        <v>144</v>
      </c>
      <c r="H67" s="263">
        <v>5</v>
      </c>
      <c r="I67" s="294" t="str">
        <f t="shared" si="15"/>
        <v/>
      </c>
      <c r="J67" s="263" t="str">
        <f t="shared" si="16"/>
        <v/>
      </c>
      <c r="K67" s="263" t="str">
        <f t="shared" si="17"/>
        <v/>
      </c>
      <c r="L67" s="263" t="str">
        <f t="shared" si="18"/>
        <v/>
      </c>
      <c r="M67" s="263" t="str">
        <f t="shared" si="19"/>
        <v/>
      </c>
      <c r="N67" s="263">
        <f t="shared" si="20"/>
        <v>6</v>
      </c>
      <c r="O67" s="294">
        <f t="shared" si="21"/>
        <v>6</v>
      </c>
      <c r="Q67" s="263" t="str">
        <f t="shared" si="22"/>
        <v>13</v>
      </c>
      <c r="R67" s="292" t="str">
        <f t="shared" si="23"/>
        <v>1.2.13b</v>
      </c>
      <c r="S67" s="13" t="str">
        <f t="shared" si="24"/>
        <v/>
      </c>
      <c r="T67" s="13" t="str">
        <f t="shared" ref="T67:T129" si="26">IF(NOT(R67&gt;R66),1,"")</f>
        <v/>
      </c>
      <c r="U67" s="81" t="str">
        <f t="shared" si="12"/>
        <v/>
      </c>
      <c r="X67"/>
      <c r="Y67"/>
      <c r="Z67"/>
      <c r="AA67"/>
      <c r="AB67"/>
      <c r="AC67"/>
      <c r="AD67"/>
      <c r="AE67"/>
      <c r="AF67"/>
      <c r="AG67"/>
    </row>
    <row r="68" spans="1:33" x14ac:dyDescent="0.25">
      <c r="A68" s="263">
        <v>66</v>
      </c>
      <c r="B68" s="292" t="str">
        <f t="shared" si="25"/>
        <v>1.2.14</v>
      </c>
      <c r="C68" s="263">
        <v>1</v>
      </c>
      <c r="D68" s="263">
        <v>2</v>
      </c>
      <c r="E68" s="263">
        <v>14</v>
      </c>
      <c r="F68" s="263" t="s">
        <v>695</v>
      </c>
      <c r="G68" s="13" t="s">
        <v>61</v>
      </c>
      <c r="H68" s="263">
        <v>4</v>
      </c>
      <c r="I68" s="294" t="str">
        <f t="shared" si="15"/>
        <v/>
      </c>
      <c r="J68" s="263" t="str">
        <f t="shared" si="16"/>
        <v/>
      </c>
      <c r="K68" s="263" t="str">
        <f t="shared" si="17"/>
        <v/>
      </c>
      <c r="L68" s="263" t="str">
        <f t="shared" si="18"/>
        <v/>
      </c>
      <c r="M68" s="263">
        <f t="shared" si="19"/>
        <v>5</v>
      </c>
      <c r="N68" s="263" t="str">
        <f t="shared" si="20"/>
        <v/>
      </c>
      <c r="O68" s="294">
        <f t="shared" si="21"/>
        <v>5</v>
      </c>
      <c r="Q68" s="263" t="str">
        <f t="shared" si="22"/>
        <v>14</v>
      </c>
      <c r="R68" s="292" t="str">
        <f t="shared" si="23"/>
        <v>1.2.14</v>
      </c>
      <c r="S68" s="13" t="str">
        <f t="shared" si="24"/>
        <v/>
      </c>
      <c r="T68" s="13" t="str">
        <f t="shared" si="26"/>
        <v/>
      </c>
      <c r="U68" s="81" t="str">
        <f t="shared" ref="U68:U131" si="27">IF(O68&lt;4,IF(LEN(H68)=0,"",1),IF(O68=4,IF(H68="N/A","",1),IF(AND(O68&gt;4,O68&lt;7),IF(AND(H68&gt;0,H68&lt;6),"",1),1)))</f>
        <v/>
      </c>
      <c r="X68"/>
      <c r="Y68"/>
      <c r="Z68"/>
      <c r="AA68"/>
      <c r="AB68"/>
      <c r="AC68"/>
      <c r="AD68"/>
      <c r="AE68"/>
      <c r="AF68"/>
      <c r="AG68"/>
    </row>
    <row r="69" spans="1:33" x14ac:dyDescent="0.25">
      <c r="A69" s="263">
        <v>67</v>
      </c>
      <c r="B69" s="292" t="str">
        <f t="shared" si="25"/>
        <v>1.2.15</v>
      </c>
      <c r="C69" s="263">
        <v>1</v>
      </c>
      <c r="D69" s="263">
        <v>2</v>
      </c>
      <c r="E69" s="263">
        <v>15</v>
      </c>
      <c r="F69" s="263" t="s">
        <v>695</v>
      </c>
      <c r="G69" s="13" t="s">
        <v>62</v>
      </c>
      <c r="H69" s="263">
        <v>5</v>
      </c>
      <c r="I69" s="294" t="str">
        <f t="shared" si="15"/>
        <v/>
      </c>
      <c r="J69" s="263" t="str">
        <f t="shared" si="16"/>
        <v/>
      </c>
      <c r="K69" s="263" t="str">
        <f t="shared" si="17"/>
        <v/>
      </c>
      <c r="L69" s="263" t="str">
        <f t="shared" si="18"/>
        <v/>
      </c>
      <c r="M69" s="263">
        <f t="shared" si="19"/>
        <v>5</v>
      </c>
      <c r="N69" s="263" t="str">
        <f t="shared" si="20"/>
        <v/>
      </c>
      <c r="O69" s="294">
        <f t="shared" si="21"/>
        <v>5</v>
      </c>
      <c r="Q69" s="263" t="str">
        <f t="shared" si="22"/>
        <v>15</v>
      </c>
      <c r="R69" s="292" t="str">
        <f t="shared" si="23"/>
        <v>1.2.15</v>
      </c>
      <c r="S69" s="13" t="str">
        <f t="shared" si="24"/>
        <v/>
      </c>
      <c r="T69" s="13" t="str">
        <f t="shared" si="26"/>
        <v/>
      </c>
      <c r="U69" s="81" t="str">
        <f t="shared" si="27"/>
        <v/>
      </c>
      <c r="X69"/>
      <c r="Y69"/>
      <c r="Z69"/>
      <c r="AA69"/>
      <c r="AB69"/>
      <c r="AC69"/>
      <c r="AD69"/>
      <c r="AE69"/>
      <c r="AF69"/>
      <c r="AG69"/>
    </row>
    <row r="70" spans="1:33" x14ac:dyDescent="0.25">
      <c r="A70" s="263">
        <v>68</v>
      </c>
      <c r="B70" s="292" t="str">
        <f t="shared" si="25"/>
        <v>1.2.16</v>
      </c>
      <c r="C70" s="263">
        <v>1</v>
      </c>
      <c r="D70" s="263">
        <v>2</v>
      </c>
      <c r="E70" s="263">
        <v>16</v>
      </c>
      <c r="F70" s="263" t="s">
        <v>695</v>
      </c>
      <c r="G70" s="13" t="s">
        <v>63</v>
      </c>
      <c r="H70" s="263">
        <v>5</v>
      </c>
      <c r="I70" s="294" t="str">
        <f t="shared" si="15"/>
        <v/>
      </c>
      <c r="J70" s="263" t="str">
        <f t="shared" si="16"/>
        <v/>
      </c>
      <c r="K70" s="263" t="str">
        <f t="shared" si="17"/>
        <v/>
      </c>
      <c r="L70" s="263" t="str">
        <f t="shared" si="18"/>
        <v/>
      </c>
      <c r="M70" s="263">
        <f t="shared" si="19"/>
        <v>5</v>
      </c>
      <c r="N70" s="263" t="str">
        <f t="shared" si="20"/>
        <v/>
      </c>
      <c r="O70" s="294">
        <f t="shared" si="21"/>
        <v>5</v>
      </c>
      <c r="Q70" s="263" t="str">
        <f t="shared" si="22"/>
        <v>16</v>
      </c>
      <c r="R70" s="292" t="str">
        <f t="shared" si="23"/>
        <v>1.2.16</v>
      </c>
      <c r="S70" s="13" t="str">
        <f t="shared" si="24"/>
        <v/>
      </c>
      <c r="T70" s="13" t="str">
        <f t="shared" si="26"/>
        <v/>
      </c>
      <c r="U70" s="81" t="str">
        <f t="shared" si="27"/>
        <v/>
      </c>
      <c r="X70"/>
      <c r="Y70"/>
      <c r="Z70"/>
      <c r="AA70"/>
      <c r="AB70"/>
      <c r="AC70"/>
      <c r="AD70"/>
      <c r="AE70"/>
      <c r="AF70"/>
      <c r="AG70"/>
    </row>
    <row r="71" spans="1:33" x14ac:dyDescent="0.25">
      <c r="A71" s="263">
        <v>69</v>
      </c>
      <c r="B71" s="292" t="str">
        <f t="shared" si="25"/>
        <v>1.3</v>
      </c>
      <c r="C71" s="263">
        <v>1</v>
      </c>
      <c r="D71" s="263">
        <v>3</v>
      </c>
      <c r="E71" s="263" t="s">
        <v>695</v>
      </c>
      <c r="F71" s="263" t="s">
        <v>695</v>
      </c>
      <c r="G71" s="13" t="s">
        <v>768</v>
      </c>
      <c r="H71" s="263" t="s">
        <v>695</v>
      </c>
      <c r="I71" s="294" t="str">
        <f t="shared" si="15"/>
        <v/>
      </c>
      <c r="J71" s="263">
        <f t="shared" si="16"/>
        <v>2</v>
      </c>
      <c r="K71" s="263" t="str">
        <f t="shared" si="17"/>
        <v/>
      </c>
      <c r="L71" s="263" t="str">
        <f t="shared" si="18"/>
        <v/>
      </c>
      <c r="M71" s="263" t="str">
        <f t="shared" si="19"/>
        <v/>
      </c>
      <c r="N71" s="263" t="str">
        <f t="shared" si="20"/>
        <v/>
      </c>
      <c r="O71" s="294">
        <f t="shared" si="21"/>
        <v>2</v>
      </c>
      <c r="Q71" s="263" t="str">
        <f t="shared" si="22"/>
        <v/>
      </c>
      <c r="R71" s="292" t="str">
        <f t="shared" si="23"/>
        <v>1.3</v>
      </c>
      <c r="S71" s="13" t="str">
        <f t="shared" ref="S71" si="28">IF(O71=O70,IF(NOT(R71&gt;R70),1,""),"")</f>
        <v/>
      </c>
      <c r="T71" s="13" t="str">
        <f t="shared" ref="T71" si="29">IF(NOT(R71&gt;R70),1,"")</f>
        <v/>
      </c>
      <c r="U71" s="81" t="str">
        <f t="shared" si="27"/>
        <v/>
      </c>
      <c r="X71"/>
      <c r="Y71"/>
      <c r="Z71"/>
      <c r="AA71"/>
      <c r="AB71"/>
      <c r="AC71"/>
      <c r="AD71"/>
      <c r="AE71"/>
      <c r="AF71"/>
      <c r="AG71"/>
    </row>
    <row r="72" spans="1:33" x14ac:dyDescent="0.25">
      <c r="A72" s="263">
        <v>70</v>
      </c>
      <c r="B72" s="292" t="str">
        <f t="shared" si="25"/>
        <v/>
      </c>
      <c r="C72" s="263" t="s">
        <v>695</v>
      </c>
      <c r="D72" s="263" t="s">
        <v>695</v>
      </c>
      <c r="E72" s="263" t="s">
        <v>695</v>
      </c>
      <c r="F72" s="263" t="s">
        <v>695</v>
      </c>
      <c r="G72" s="13" t="s">
        <v>145</v>
      </c>
      <c r="H72" s="263" t="s">
        <v>695</v>
      </c>
      <c r="I72" s="294" t="str">
        <f t="shared" si="15"/>
        <v/>
      </c>
      <c r="J72" s="263" t="str">
        <f t="shared" si="16"/>
        <v/>
      </c>
      <c r="K72" s="263">
        <f t="shared" si="17"/>
        <v>3</v>
      </c>
      <c r="L72" s="263" t="str">
        <f t="shared" si="18"/>
        <v/>
      </c>
      <c r="M72" s="263" t="str">
        <f t="shared" si="19"/>
        <v/>
      </c>
      <c r="N72" s="263" t="str">
        <f t="shared" si="20"/>
        <v/>
      </c>
      <c r="O72" s="294">
        <f t="shared" si="21"/>
        <v>3</v>
      </c>
      <c r="Q72" s="263" t="str">
        <f t="shared" si="22"/>
        <v/>
      </c>
      <c r="R72" s="292" t="str">
        <f t="shared" si="23"/>
        <v/>
      </c>
      <c r="S72" s="13" t="str">
        <f t="shared" si="24"/>
        <v/>
      </c>
      <c r="T72" s="13">
        <f t="shared" si="26"/>
        <v>1</v>
      </c>
      <c r="U72" s="81" t="str">
        <f t="shared" si="27"/>
        <v/>
      </c>
      <c r="X72"/>
      <c r="Y72"/>
      <c r="Z72"/>
      <c r="AA72"/>
      <c r="AB72"/>
      <c r="AC72"/>
      <c r="AD72"/>
      <c r="AE72"/>
      <c r="AF72"/>
      <c r="AG72"/>
    </row>
    <row r="73" spans="1:33" x14ac:dyDescent="0.25">
      <c r="A73" s="263">
        <v>71</v>
      </c>
      <c r="B73" s="292" t="str">
        <f t="shared" si="25"/>
        <v>1.3.01</v>
      </c>
      <c r="C73" s="263">
        <v>1</v>
      </c>
      <c r="D73" s="263">
        <v>3</v>
      </c>
      <c r="E73" s="263">
        <v>1</v>
      </c>
      <c r="F73" s="263" t="s">
        <v>695</v>
      </c>
      <c r="G73" s="13" t="s">
        <v>146</v>
      </c>
      <c r="H73" s="263">
        <v>1</v>
      </c>
      <c r="I73" s="294" t="str">
        <f t="shared" si="15"/>
        <v/>
      </c>
      <c r="J73" s="263" t="str">
        <f t="shared" si="16"/>
        <v/>
      </c>
      <c r="K73" s="263" t="str">
        <f t="shared" si="17"/>
        <v/>
      </c>
      <c r="L73" s="263" t="str">
        <f t="shared" si="18"/>
        <v/>
      </c>
      <c r="M73" s="263">
        <f t="shared" si="19"/>
        <v>5</v>
      </c>
      <c r="N73" s="263" t="str">
        <f t="shared" si="20"/>
        <v/>
      </c>
      <c r="O73" s="294">
        <f t="shared" si="21"/>
        <v>5</v>
      </c>
      <c r="Q73" s="263" t="str">
        <f t="shared" si="22"/>
        <v>01</v>
      </c>
      <c r="R73" s="292" t="str">
        <f t="shared" si="23"/>
        <v>1.3.01</v>
      </c>
      <c r="S73" s="13" t="str">
        <f t="shared" si="24"/>
        <v/>
      </c>
      <c r="T73" s="13" t="str">
        <f t="shared" si="26"/>
        <v/>
      </c>
      <c r="U73" s="81" t="str">
        <f t="shared" si="27"/>
        <v/>
      </c>
      <c r="X73"/>
      <c r="Y73"/>
      <c r="Z73"/>
      <c r="AA73"/>
      <c r="AB73"/>
      <c r="AC73"/>
      <c r="AD73"/>
      <c r="AE73"/>
      <c r="AF73"/>
      <c r="AG73"/>
    </row>
    <row r="74" spans="1:33" x14ac:dyDescent="0.25">
      <c r="A74" s="263">
        <v>72</v>
      </c>
      <c r="B74" s="292" t="str">
        <f t="shared" si="25"/>
        <v>1.3.02</v>
      </c>
      <c r="C74" s="263">
        <v>1</v>
      </c>
      <c r="D74" s="263">
        <v>3</v>
      </c>
      <c r="E74" s="263">
        <v>2</v>
      </c>
      <c r="F74" s="263" t="s">
        <v>695</v>
      </c>
      <c r="G74" s="13" t="s">
        <v>147</v>
      </c>
      <c r="H74" s="263" t="s">
        <v>108</v>
      </c>
      <c r="I74" s="294" t="str">
        <f t="shared" si="15"/>
        <v/>
      </c>
      <c r="J74" s="263" t="str">
        <f t="shared" si="16"/>
        <v/>
      </c>
      <c r="K74" s="263" t="str">
        <f t="shared" si="17"/>
        <v/>
      </c>
      <c r="L74" s="263">
        <f t="shared" si="18"/>
        <v>4</v>
      </c>
      <c r="M74" s="263" t="str">
        <f t="shared" si="19"/>
        <v/>
      </c>
      <c r="N74" s="263" t="str">
        <f t="shared" si="20"/>
        <v/>
      </c>
      <c r="O74" s="294">
        <f t="shared" si="21"/>
        <v>4</v>
      </c>
      <c r="Q74" s="263" t="str">
        <f t="shared" si="22"/>
        <v>02</v>
      </c>
      <c r="R74" s="292" t="str">
        <f t="shared" si="23"/>
        <v>1.3.02</v>
      </c>
      <c r="S74" s="13" t="str">
        <f t="shared" si="24"/>
        <v/>
      </c>
      <c r="T74" s="13" t="str">
        <f t="shared" si="26"/>
        <v/>
      </c>
      <c r="U74" s="81" t="str">
        <f t="shared" si="27"/>
        <v/>
      </c>
      <c r="X74"/>
      <c r="Y74"/>
      <c r="Z74"/>
      <c r="AA74"/>
      <c r="AB74"/>
      <c r="AC74"/>
      <c r="AD74"/>
      <c r="AE74"/>
      <c r="AF74"/>
      <c r="AG74"/>
    </row>
    <row r="75" spans="1:33" x14ac:dyDescent="0.25">
      <c r="A75" s="263">
        <v>73</v>
      </c>
      <c r="B75" s="292" t="str">
        <f t="shared" si="25"/>
        <v>1.3.02a</v>
      </c>
      <c r="C75" s="263">
        <v>1</v>
      </c>
      <c r="D75" s="263">
        <v>3</v>
      </c>
      <c r="E75" s="263">
        <v>2</v>
      </c>
      <c r="F75" s="263" t="s">
        <v>668</v>
      </c>
      <c r="G75" s="13" t="s">
        <v>148</v>
      </c>
      <c r="H75" s="263">
        <v>2</v>
      </c>
      <c r="I75" s="294" t="str">
        <f t="shared" si="15"/>
        <v/>
      </c>
      <c r="J75" s="263" t="str">
        <f t="shared" si="16"/>
        <v/>
      </c>
      <c r="K75" s="263" t="str">
        <f t="shared" si="17"/>
        <v/>
      </c>
      <c r="L75" s="263" t="str">
        <f t="shared" si="18"/>
        <v/>
      </c>
      <c r="M75" s="263" t="str">
        <f t="shared" si="19"/>
        <v/>
      </c>
      <c r="N75" s="263">
        <f t="shared" si="20"/>
        <v>6</v>
      </c>
      <c r="O75" s="294">
        <f t="shared" si="21"/>
        <v>6</v>
      </c>
      <c r="Q75" s="263" t="str">
        <f t="shared" si="22"/>
        <v>02</v>
      </c>
      <c r="R75" s="292" t="str">
        <f t="shared" si="23"/>
        <v>1.3.02a</v>
      </c>
      <c r="S75" s="13" t="str">
        <f t="shared" si="24"/>
        <v/>
      </c>
      <c r="T75" s="13" t="str">
        <f t="shared" si="26"/>
        <v/>
      </c>
      <c r="U75" s="81" t="str">
        <f t="shared" si="27"/>
        <v/>
      </c>
      <c r="X75"/>
      <c r="Y75"/>
      <c r="Z75"/>
      <c r="AA75"/>
      <c r="AB75"/>
      <c r="AC75"/>
      <c r="AD75"/>
      <c r="AE75"/>
      <c r="AF75"/>
      <c r="AG75"/>
    </row>
    <row r="76" spans="1:33" x14ac:dyDescent="0.25">
      <c r="A76" s="263">
        <v>74</v>
      </c>
      <c r="B76" s="292" t="str">
        <f t="shared" si="25"/>
        <v>1.3.02b</v>
      </c>
      <c r="C76" s="263">
        <v>1</v>
      </c>
      <c r="D76" s="263">
        <v>3</v>
      </c>
      <c r="E76" s="263">
        <v>2</v>
      </c>
      <c r="F76" s="263" t="s">
        <v>669</v>
      </c>
      <c r="G76" s="13" t="s">
        <v>149</v>
      </c>
      <c r="H76" s="263">
        <v>1</v>
      </c>
      <c r="I76" s="294" t="str">
        <f t="shared" si="15"/>
        <v/>
      </c>
      <c r="J76" s="263" t="str">
        <f t="shared" si="16"/>
        <v/>
      </c>
      <c r="K76" s="263" t="str">
        <f t="shared" si="17"/>
        <v/>
      </c>
      <c r="L76" s="263" t="str">
        <f t="shared" si="18"/>
        <v/>
      </c>
      <c r="M76" s="263" t="str">
        <f t="shared" si="19"/>
        <v/>
      </c>
      <c r="N76" s="263">
        <f t="shared" si="20"/>
        <v>6</v>
      </c>
      <c r="O76" s="294">
        <f t="shared" si="21"/>
        <v>6</v>
      </c>
      <c r="Q76" s="263" t="str">
        <f t="shared" si="22"/>
        <v>02</v>
      </c>
      <c r="R76" s="292" t="str">
        <f t="shared" si="23"/>
        <v>1.3.02b</v>
      </c>
      <c r="S76" s="13" t="str">
        <f t="shared" si="24"/>
        <v/>
      </c>
      <c r="T76" s="13" t="str">
        <f t="shared" si="26"/>
        <v/>
      </c>
      <c r="U76" s="81" t="str">
        <f t="shared" si="27"/>
        <v/>
      </c>
      <c r="X76"/>
      <c r="Y76"/>
      <c r="Z76"/>
      <c r="AA76"/>
      <c r="AB76"/>
      <c r="AC76"/>
      <c r="AD76"/>
      <c r="AE76"/>
      <c r="AF76"/>
      <c r="AG76"/>
    </row>
    <row r="77" spans="1:33" x14ac:dyDescent="0.25">
      <c r="A77" s="263">
        <v>75</v>
      </c>
      <c r="B77" s="292" t="str">
        <f t="shared" si="25"/>
        <v>1.3.02c</v>
      </c>
      <c r="C77" s="263">
        <v>1</v>
      </c>
      <c r="D77" s="263">
        <v>3</v>
      </c>
      <c r="E77" s="263">
        <v>2</v>
      </c>
      <c r="F77" s="263" t="s">
        <v>670</v>
      </c>
      <c r="G77" s="13" t="s">
        <v>150</v>
      </c>
      <c r="H77" s="263">
        <v>2</v>
      </c>
      <c r="I77" s="294" t="str">
        <f t="shared" si="15"/>
        <v/>
      </c>
      <c r="J77" s="263" t="str">
        <f t="shared" si="16"/>
        <v/>
      </c>
      <c r="K77" s="263" t="str">
        <f t="shared" si="17"/>
        <v/>
      </c>
      <c r="L77" s="263" t="str">
        <f t="shared" si="18"/>
        <v/>
      </c>
      <c r="M77" s="263" t="str">
        <f t="shared" si="19"/>
        <v/>
      </c>
      <c r="N77" s="263">
        <f t="shared" si="20"/>
        <v>6</v>
      </c>
      <c r="O77" s="294">
        <f t="shared" si="21"/>
        <v>6</v>
      </c>
      <c r="Q77" s="263" t="str">
        <f t="shared" si="22"/>
        <v>02</v>
      </c>
      <c r="R77" s="292" t="str">
        <f t="shared" si="23"/>
        <v>1.3.02c</v>
      </c>
      <c r="S77" s="13" t="str">
        <f t="shared" si="24"/>
        <v/>
      </c>
      <c r="T77" s="13" t="str">
        <f t="shared" si="26"/>
        <v/>
      </c>
      <c r="U77" s="81" t="str">
        <f t="shared" si="27"/>
        <v/>
      </c>
      <c r="X77"/>
      <c r="Y77"/>
      <c r="Z77"/>
      <c r="AA77"/>
      <c r="AB77"/>
      <c r="AC77"/>
      <c r="AD77"/>
      <c r="AE77"/>
      <c r="AF77"/>
      <c r="AG77"/>
    </row>
    <row r="78" spans="1:33" x14ac:dyDescent="0.25">
      <c r="A78" s="263">
        <v>76</v>
      </c>
      <c r="B78" s="292" t="str">
        <f t="shared" si="25"/>
        <v>1.3.03</v>
      </c>
      <c r="C78" s="263">
        <v>1</v>
      </c>
      <c r="D78" s="263">
        <v>3</v>
      </c>
      <c r="E78" s="263">
        <v>3</v>
      </c>
      <c r="F78" s="263" t="s">
        <v>695</v>
      </c>
      <c r="G78" s="13" t="s">
        <v>151</v>
      </c>
      <c r="H78" s="263">
        <v>2</v>
      </c>
      <c r="I78" s="294" t="str">
        <f t="shared" si="15"/>
        <v/>
      </c>
      <c r="J78" s="263" t="str">
        <f t="shared" si="16"/>
        <v/>
      </c>
      <c r="K78" s="263" t="str">
        <f t="shared" si="17"/>
        <v/>
      </c>
      <c r="L78" s="263" t="str">
        <f t="shared" si="18"/>
        <v/>
      </c>
      <c r="M78" s="263">
        <f t="shared" si="19"/>
        <v>5</v>
      </c>
      <c r="N78" s="263" t="str">
        <f t="shared" si="20"/>
        <v/>
      </c>
      <c r="O78" s="294">
        <f t="shared" si="21"/>
        <v>5</v>
      </c>
      <c r="Q78" s="263" t="str">
        <f t="shared" si="22"/>
        <v>03</v>
      </c>
      <c r="R78" s="292" t="str">
        <f t="shared" si="23"/>
        <v>1.3.03</v>
      </c>
      <c r="S78" s="13" t="str">
        <f t="shared" si="24"/>
        <v/>
      </c>
      <c r="T78" s="13" t="str">
        <f t="shared" si="26"/>
        <v/>
      </c>
      <c r="U78" s="81" t="str">
        <f t="shared" si="27"/>
        <v/>
      </c>
      <c r="X78"/>
      <c r="Y78"/>
      <c r="Z78"/>
      <c r="AA78"/>
      <c r="AB78"/>
      <c r="AC78"/>
      <c r="AD78"/>
      <c r="AE78"/>
      <c r="AF78"/>
      <c r="AG78"/>
    </row>
    <row r="79" spans="1:33" x14ac:dyDescent="0.25">
      <c r="A79" s="263">
        <v>77</v>
      </c>
      <c r="B79" s="292" t="str">
        <f t="shared" si="25"/>
        <v>1.3.04</v>
      </c>
      <c r="C79" s="263">
        <v>1</v>
      </c>
      <c r="D79" s="263">
        <v>3</v>
      </c>
      <c r="E79" s="263">
        <v>4</v>
      </c>
      <c r="F79" s="263" t="s">
        <v>695</v>
      </c>
      <c r="G79" s="13" t="s">
        <v>152</v>
      </c>
      <c r="H79" s="263" t="s">
        <v>108</v>
      </c>
      <c r="I79" s="294" t="str">
        <f t="shared" si="15"/>
        <v/>
      </c>
      <c r="J79" s="263" t="str">
        <f t="shared" si="16"/>
        <v/>
      </c>
      <c r="K79" s="263" t="str">
        <f t="shared" si="17"/>
        <v/>
      </c>
      <c r="L79" s="263">
        <f t="shared" si="18"/>
        <v>4</v>
      </c>
      <c r="M79" s="263" t="str">
        <f t="shared" si="19"/>
        <v/>
      </c>
      <c r="N79" s="263" t="str">
        <f t="shared" si="20"/>
        <v/>
      </c>
      <c r="O79" s="294">
        <f t="shared" si="21"/>
        <v>4</v>
      </c>
      <c r="Q79" s="263" t="str">
        <f t="shared" si="22"/>
        <v>04</v>
      </c>
      <c r="R79" s="292" t="str">
        <f t="shared" si="23"/>
        <v>1.3.04</v>
      </c>
      <c r="S79" s="13" t="str">
        <f t="shared" si="24"/>
        <v/>
      </c>
      <c r="T79" s="13" t="str">
        <f t="shared" si="26"/>
        <v/>
      </c>
      <c r="U79" s="81" t="str">
        <f t="shared" si="27"/>
        <v/>
      </c>
      <c r="X79"/>
      <c r="Y79"/>
      <c r="Z79"/>
      <c r="AA79"/>
      <c r="AB79"/>
      <c r="AC79"/>
      <c r="AD79"/>
      <c r="AE79"/>
      <c r="AF79"/>
      <c r="AG79"/>
    </row>
    <row r="80" spans="1:33" x14ac:dyDescent="0.25">
      <c r="A80" s="263">
        <v>78</v>
      </c>
      <c r="B80" s="292" t="str">
        <f t="shared" si="25"/>
        <v>1.3.04a</v>
      </c>
      <c r="C80" s="263">
        <v>1</v>
      </c>
      <c r="D80" s="263">
        <v>3</v>
      </c>
      <c r="E80" s="263">
        <v>4</v>
      </c>
      <c r="F80" s="263" t="s">
        <v>668</v>
      </c>
      <c r="G80" s="13" t="s">
        <v>153</v>
      </c>
      <c r="H80" s="263">
        <v>2</v>
      </c>
      <c r="I80" s="294" t="str">
        <f t="shared" si="15"/>
        <v/>
      </c>
      <c r="J80" s="263" t="str">
        <f t="shared" si="16"/>
        <v/>
      </c>
      <c r="K80" s="263" t="str">
        <f t="shared" si="17"/>
        <v/>
      </c>
      <c r="L80" s="263" t="str">
        <f t="shared" si="18"/>
        <v/>
      </c>
      <c r="M80" s="263" t="str">
        <f t="shared" si="19"/>
        <v/>
      </c>
      <c r="N80" s="263">
        <f t="shared" si="20"/>
        <v>6</v>
      </c>
      <c r="O80" s="294">
        <f t="shared" si="21"/>
        <v>6</v>
      </c>
      <c r="Q80" s="263" t="str">
        <f t="shared" si="22"/>
        <v>04</v>
      </c>
      <c r="R80" s="292" t="str">
        <f t="shared" si="23"/>
        <v>1.3.04a</v>
      </c>
      <c r="S80" s="13" t="str">
        <f t="shared" si="24"/>
        <v/>
      </c>
      <c r="T80" s="13" t="str">
        <f t="shared" si="26"/>
        <v/>
      </c>
      <c r="U80" s="81" t="str">
        <f t="shared" si="27"/>
        <v/>
      </c>
      <c r="X80"/>
      <c r="Y80"/>
      <c r="Z80"/>
      <c r="AA80"/>
      <c r="AB80"/>
      <c r="AC80"/>
      <c r="AD80"/>
      <c r="AE80"/>
      <c r="AF80"/>
      <c r="AG80"/>
    </row>
    <row r="81" spans="1:33" x14ac:dyDescent="0.25">
      <c r="A81" s="263">
        <v>79</v>
      </c>
      <c r="B81" s="292" t="str">
        <f t="shared" si="25"/>
        <v>1.3.04b</v>
      </c>
      <c r="C81" s="263">
        <v>1</v>
      </c>
      <c r="D81" s="263">
        <v>3</v>
      </c>
      <c r="E81" s="263">
        <v>4</v>
      </c>
      <c r="F81" s="263" t="s">
        <v>669</v>
      </c>
      <c r="G81" s="13" t="s">
        <v>154</v>
      </c>
      <c r="H81" s="263">
        <v>2</v>
      </c>
      <c r="I81" s="294" t="str">
        <f t="shared" si="15"/>
        <v/>
      </c>
      <c r="J81" s="263" t="str">
        <f t="shared" si="16"/>
        <v/>
      </c>
      <c r="K81" s="263" t="str">
        <f t="shared" si="17"/>
        <v/>
      </c>
      <c r="L81" s="263" t="str">
        <f t="shared" si="18"/>
        <v/>
      </c>
      <c r="M81" s="263" t="str">
        <f t="shared" si="19"/>
        <v/>
      </c>
      <c r="N81" s="263">
        <f t="shared" si="20"/>
        <v>6</v>
      </c>
      <c r="O81" s="294">
        <f t="shared" si="21"/>
        <v>6</v>
      </c>
      <c r="Q81" s="263" t="str">
        <f t="shared" si="22"/>
        <v>04</v>
      </c>
      <c r="R81" s="292" t="str">
        <f t="shared" si="23"/>
        <v>1.3.04b</v>
      </c>
      <c r="S81" s="13" t="str">
        <f t="shared" si="24"/>
        <v/>
      </c>
      <c r="T81" s="13" t="str">
        <f t="shared" si="26"/>
        <v/>
      </c>
      <c r="U81" s="81" t="str">
        <f t="shared" si="27"/>
        <v/>
      </c>
      <c r="X81"/>
      <c r="Y81"/>
      <c r="Z81"/>
      <c r="AA81"/>
      <c r="AB81"/>
      <c r="AC81"/>
      <c r="AD81"/>
      <c r="AE81"/>
      <c r="AF81"/>
      <c r="AG81"/>
    </row>
    <row r="82" spans="1:33" x14ac:dyDescent="0.25">
      <c r="A82" s="263">
        <v>80</v>
      </c>
      <c r="B82" s="292" t="str">
        <f t="shared" si="25"/>
        <v>1.3.05</v>
      </c>
      <c r="C82" s="263">
        <v>1</v>
      </c>
      <c r="D82" s="263">
        <v>3</v>
      </c>
      <c r="E82" s="263">
        <v>5</v>
      </c>
      <c r="F82" s="263" t="s">
        <v>695</v>
      </c>
      <c r="G82" s="13" t="s">
        <v>155</v>
      </c>
      <c r="H82" s="263" t="s">
        <v>108</v>
      </c>
      <c r="I82" s="294" t="str">
        <f t="shared" si="15"/>
        <v/>
      </c>
      <c r="J82" s="263" t="str">
        <f t="shared" si="16"/>
        <v/>
      </c>
      <c r="K82" s="263" t="str">
        <f t="shared" si="17"/>
        <v/>
      </c>
      <c r="L82" s="263">
        <f t="shared" si="18"/>
        <v>4</v>
      </c>
      <c r="M82" s="263" t="str">
        <f t="shared" si="19"/>
        <v/>
      </c>
      <c r="N82" s="263" t="str">
        <f t="shared" si="20"/>
        <v/>
      </c>
      <c r="O82" s="294">
        <f t="shared" si="21"/>
        <v>4</v>
      </c>
      <c r="Q82" s="263" t="str">
        <f t="shared" si="22"/>
        <v>05</v>
      </c>
      <c r="R82" s="292" t="str">
        <f t="shared" si="23"/>
        <v>1.3.05</v>
      </c>
      <c r="S82" s="13" t="str">
        <f t="shared" si="24"/>
        <v/>
      </c>
      <c r="T82" s="13" t="str">
        <f t="shared" si="26"/>
        <v/>
      </c>
      <c r="U82" s="81" t="str">
        <f t="shared" si="27"/>
        <v/>
      </c>
      <c r="X82"/>
      <c r="Y82"/>
      <c r="Z82"/>
      <c r="AA82"/>
      <c r="AB82"/>
      <c r="AC82"/>
      <c r="AD82"/>
      <c r="AE82"/>
      <c r="AF82"/>
      <c r="AG82"/>
    </row>
    <row r="83" spans="1:33" x14ac:dyDescent="0.25">
      <c r="A83" s="263">
        <v>81</v>
      </c>
      <c r="B83" s="292" t="str">
        <f t="shared" si="25"/>
        <v>1.3.05a</v>
      </c>
      <c r="C83" s="263">
        <v>1</v>
      </c>
      <c r="D83" s="263">
        <v>3</v>
      </c>
      <c r="E83" s="263">
        <v>5</v>
      </c>
      <c r="F83" s="263" t="s">
        <v>668</v>
      </c>
      <c r="G83" s="13" t="s">
        <v>156</v>
      </c>
      <c r="H83" s="263">
        <v>2</v>
      </c>
      <c r="I83" s="294" t="str">
        <f t="shared" si="15"/>
        <v/>
      </c>
      <c r="J83" s="263" t="str">
        <f t="shared" si="16"/>
        <v/>
      </c>
      <c r="K83" s="263" t="str">
        <f t="shared" si="17"/>
        <v/>
      </c>
      <c r="L83" s="263" t="str">
        <f t="shared" si="18"/>
        <v/>
      </c>
      <c r="M83" s="263" t="str">
        <f t="shared" si="19"/>
        <v/>
      </c>
      <c r="N83" s="263">
        <f t="shared" si="20"/>
        <v>6</v>
      </c>
      <c r="O83" s="294">
        <f t="shared" si="21"/>
        <v>6</v>
      </c>
      <c r="Q83" s="263" t="str">
        <f t="shared" si="22"/>
        <v>05</v>
      </c>
      <c r="R83" s="292" t="str">
        <f t="shared" si="23"/>
        <v>1.3.05a</v>
      </c>
      <c r="S83" s="13" t="str">
        <f t="shared" si="24"/>
        <v/>
      </c>
      <c r="T83" s="13" t="str">
        <f t="shared" si="26"/>
        <v/>
      </c>
      <c r="U83" s="81" t="str">
        <f t="shared" si="27"/>
        <v/>
      </c>
      <c r="X83"/>
      <c r="Y83"/>
      <c r="Z83"/>
      <c r="AA83"/>
      <c r="AB83"/>
      <c r="AC83"/>
      <c r="AD83"/>
      <c r="AE83"/>
      <c r="AF83"/>
      <c r="AG83"/>
    </row>
    <row r="84" spans="1:33" x14ac:dyDescent="0.25">
      <c r="A84" s="263">
        <v>82</v>
      </c>
      <c r="B84" s="292" t="str">
        <f t="shared" si="25"/>
        <v>1.3.05b</v>
      </c>
      <c r="C84" s="263">
        <v>1</v>
      </c>
      <c r="D84" s="263">
        <v>3</v>
      </c>
      <c r="E84" s="263">
        <v>5</v>
      </c>
      <c r="F84" s="263" t="s">
        <v>669</v>
      </c>
      <c r="G84" s="13" t="s">
        <v>157</v>
      </c>
      <c r="H84" s="263">
        <v>3</v>
      </c>
      <c r="I84" s="294" t="str">
        <f t="shared" si="15"/>
        <v/>
      </c>
      <c r="J84" s="263" t="str">
        <f t="shared" si="16"/>
        <v/>
      </c>
      <c r="K84" s="263" t="str">
        <f t="shared" si="17"/>
        <v/>
      </c>
      <c r="L84" s="263" t="str">
        <f t="shared" si="18"/>
        <v/>
      </c>
      <c r="M84" s="263" t="str">
        <f t="shared" si="19"/>
        <v/>
      </c>
      <c r="N84" s="263">
        <f t="shared" si="20"/>
        <v>6</v>
      </c>
      <c r="O84" s="294">
        <f t="shared" si="21"/>
        <v>6</v>
      </c>
      <c r="Q84" s="263" t="str">
        <f t="shared" si="22"/>
        <v>05</v>
      </c>
      <c r="R84" s="292" t="str">
        <f t="shared" si="23"/>
        <v>1.3.05b</v>
      </c>
      <c r="S84" s="13" t="str">
        <f t="shared" si="24"/>
        <v/>
      </c>
      <c r="T84" s="13" t="str">
        <f t="shared" si="26"/>
        <v/>
      </c>
      <c r="U84" s="81" t="str">
        <f t="shared" si="27"/>
        <v/>
      </c>
      <c r="X84"/>
      <c r="Y84"/>
      <c r="Z84"/>
      <c r="AA84"/>
      <c r="AB84"/>
      <c r="AC84"/>
      <c r="AD84"/>
      <c r="AE84"/>
      <c r="AF84"/>
      <c r="AG84"/>
    </row>
    <row r="85" spans="1:33" x14ac:dyDescent="0.25">
      <c r="A85" s="263">
        <v>83</v>
      </c>
      <c r="B85" s="292" t="str">
        <f t="shared" si="25"/>
        <v>1.3.05c</v>
      </c>
      <c r="C85" s="263">
        <v>1</v>
      </c>
      <c r="D85" s="263">
        <v>3</v>
      </c>
      <c r="E85" s="263">
        <v>5</v>
      </c>
      <c r="F85" s="263" t="s">
        <v>670</v>
      </c>
      <c r="G85" s="13" t="s">
        <v>158</v>
      </c>
      <c r="H85" s="263">
        <v>3</v>
      </c>
      <c r="I85" s="294" t="str">
        <f t="shared" si="15"/>
        <v/>
      </c>
      <c r="J85" s="263" t="str">
        <f t="shared" si="16"/>
        <v/>
      </c>
      <c r="K85" s="263" t="str">
        <f t="shared" si="17"/>
        <v/>
      </c>
      <c r="L85" s="263" t="str">
        <f t="shared" si="18"/>
        <v/>
      </c>
      <c r="M85" s="263" t="str">
        <f t="shared" si="19"/>
        <v/>
      </c>
      <c r="N85" s="263">
        <f t="shared" si="20"/>
        <v>6</v>
      </c>
      <c r="O85" s="294">
        <f t="shared" si="21"/>
        <v>6</v>
      </c>
      <c r="Q85" s="263" t="str">
        <f t="shared" si="22"/>
        <v>05</v>
      </c>
      <c r="R85" s="292" t="str">
        <f t="shared" si="23"/>
        <v>1.3.05c</v>
      </c>
      <c r="S85" s="13" t="str">
        <f t="shared" si="24"/>
        <v/>
      </c>
      <c r="T85" s="13" t="str">
        <f t="shared" si="26"/>
        <v/>
      </c>
      <c r="U85" s="81" t="str">
        <f t="shared" si="27"/>
        <v/>
      </c>
      <c r="X85"/>
      <c r="Y85"/>
      <c r="Z85"/>
      <c r="AA85"/>
      <c r="AB85"/>
      <c r="AC85"/>
      <c r="AD85"/>
      <c r="AE85"/>
      <c r="AF85"/>
      <c r="AG85"/>
    </row>
    <row r="86" spans="1:33" x14ac:dyDescent="0.25">
      <c r="A86" s="263">
        <v>84</v>
      </c>
      <c r="B86" s="292" t="str">
        <f t="shared" si="25"/>
        <v>1.3.05d</v>
      </c>
      <c r="C86" s="263">
        <v>1</v>
      </c>
      <c r="D86" s="263">
        <v>3</v>
      </c>
      <c r="E86" s="263">
        <v>5</v>
      </c>
      <c r="F86" s="263" t="s">
        <v>671</v>
      </c>
      <c r="G86" s="13" t="s">
        <v>159</v>
      </c>
      <c r="H86" s="263">
        <v>2</v>
      </c>
      <c r="I86" s="294" t="str">
        <f t="shared" si="15"/>
        <v/>
      </c>
      <c r="J86" s="263" t="str">
        <f t="shared" si="16"/>
        <v/>
      </c>
      <c r="K86" s="263" t="str">
        <f t="shared" si="17"/>
        <v/>
      </c>
      <c r="L86" s="263" t="str">
        <f t="shared" si="18"/>
        <v/>
      </c>
      <c r="M86" s="263" t="str">
        <f t="shared" si="19"/>
        <v/>
      </c>
      <c r="N86" s="263">
        <f t="shared" si="20"/>
        <v>6</v>
      </c>
      <c r="O86" s="294">
        <f t="shared" si="21"/>
        <v>6</v>
      </c>
      <c r="Q86" s="263" t="str">
        <f t="shared" si="22"/>
        <v>05</v>
      </c>
      <c r="R86" s="292" t="str">
        <f t="shared" si="23"/>
        <v>1.3.05d</v>
      </c>
      <c r="S86" s="13" t="str">
        <f t="shared" si="24"/>
        <v/>
      </c>
      <c r="T86" s="13" t="str">
        <f t="shared" si="26"/>
        <v/>
      </c>
      <c r="U86" s="81" t="str">
        <f t="shared" si="27"/>
        <v/>
      </c>
      <c r="X86"/>
      <c r="Y86"/>
      <c r="Z86"/>
      <c r="AA86"/>
      <c r="AB86"/>
      <c r="AC86"/>
      <c r="AD86"/>
      <c r="AE86"/>
      <c r="AF86"/>
      <c r="AG86"/>
    </row>
    <row r="87" spans="1:33" x14ac:dyDescent="0.25">
      <c r="A87" s="263">
        <v>85</v>
      </c>
      <c r="B87" s="292" t="str">
        <f t="shared" si="25"/>
        <v>1.3.06</v>
      </c>
      <c r="C87" s="263">
        <v>1</v>
      </c>
      <c r="D87" s="263">
        <v>3</v>
      </c>
      <c r="E87" s="263">
        <v>6</v>
      </c>
      <c r="F87" s="263" t="s">
        <v>695</v>
      </c>
      <c r="G87" s="13" t="s">
        <v>160</v>
      </c>
      <c r="H87" s="263" t="s">
        <v>108</v>
      </c>
      <c r="I87" s="294" t="str">
        <f t="shared" si="15"/>
        <v/>
      </c>
      <c r="J87" s="263" t="str">
        <f t="shared" si="16"/>
        <v/>
      </c>
      <c r="K87" s="263" t="str">
        <f t="shared" si="17"/>
        <v/>
      </c>
      <c r="L87" s="263">
        <f t="shared" si="18"/>
        <v>4</v>
      </c>
      <c r="M87" s="263" t="str">
        <f t="shared" si="19"/>
        <v/>
      </c>
      <c r="N87" s="263" t="str">
        <f t="shared" si="20"/>
        <v/>
      </c>
      <c r="O87" s="294">
        <f t="shared" si="21"/>
        <v>4</v>
      </c>
      <c r="Q87" s="263" t="str">
        <f t="shared" si="22"/>
        <v>06</v>
      </c>
      <c r="R87" s="292" t="str">
        <f t="shared" si="23"/>
        <v>1.3.06</v>
      </c>
      <c r="S87" s="13" t="str">
        <f t="shared" si="24"/>
        <v/>
      </c>
      <c r="T87" s="13" t="str">
        <f t="shared" si="26"/>
        <v/>
      </c>
      <c r="U87" s="81" t="str">
        <f t="shared" si="27"/>
        <v/>
      </c>
      <c r="X87"/>
      <c r="Y87"/>
      <c r="Z87"/>
      <c r="AA87"/>
      <c r="AB87"/>
      <c r="AC87"/>
      <c r="AD87"/>
      <c r="AE87"/>
      <c r="AF87"/>
      <c r="AG87"/>
    </row>
    <row r="88" spans="1:33" x14ac:dyDescent="0.25">
      <c r="A88" s="263">
        <v>86</v>
      </c>
      <c r="B88" s="292" t="str">
        <f t="shared" si="25"/>
        <v>1.3.06a</v>
      </c>
      <c r="C88" s="263">
        <v>1</v>
      </c>
      <c r="D88" s="263">
        <v>3</v>
      </c>
      <c r="E88" s="263">
        <v>6</v>
      </c>
      <c r="F88" s="263" t="s">
        <v>668</v>
      </c>
      <c r="G88" s="13" t="s">
        <v>161</v>
      </c>
      <c r="H88" s="263">
        <v>3</v>
      </c>
      <c r="I88" s="294" t="str">
        <f t="shared" si="15"/>
        <v/>
      </c>
      <c r="J88" s="263" t="str">
        <f t="shared" si="16"/>
        <v/>
      </c>
      <c r="K88" s="263" t="str">
        <f t="shared" si="17"/>
        <v/>
      </c>
      <c r="L88" s="263" t="str">
        <f t="shared" si="18"/>
        <v/>
      </c>
      <c r="M88" s="263" t="str">
        <f t="shared" si="19"/>
        <v/>
      </c>
      <c r="N88" s="263">
        <f t="shared" si="20"/>
        <v>6</v>
      </c>
      <c r="O88" s="294">
        <f t="shared" si="21"/>
        <v>6</v>
      </c>
      <c r="Q88" s="263" t="str">
        <f t="shared" si="22"/>
        <v>06</v>
      </c>
      <c r="R88" s="292" t="str">
        <f t="shared" si="23"/>
        <v>1.3.06a</v>
      </c>
      <c r="S88" s="13" t="str">
        <f t="shared" si="24"/>
        <v/>
      </c>
      <c r="T88" s="13" t="str">
        <f t="shared" si="26"/>
        <v/>
      </c>
      <c r="U88" s="81" t="str">
        <f t="shared" si="27"/>
        <v/>
      </c>
      <c r="X88"/>
      <c r="Y88"/>
      <c r="Z88"/>
      <c r="AA88"/>
      <c r="AB88"/>
      <c r="AC88"/>
      <c r="AD88"/>
      <c r="AE88"/>
      <c r="AF88"/>
      <c r="AG88"/>
    </row>
    <row r="89" spans="1:33" x14ac:dyDescent="0.25">
      <c r="A89" s="263">
        <v>87</v>
      </c>
      <c r="B89" s="292" t="str">
        <f t="shared" si="25"/>
        <v>1.3.06b</v>
      </c>
      <c r="C89" s="263">
        <v>1</v>
      </c>
      <c r="D89" s="263">
        <v>3</v>
      </c>
      <c r="E89" s="263">
        <v>6</v>
      </c>
      <c r="F89" s="263" t="s">
        <v>669</v>
      </c>
      <c r="G89" s="13" t="s">
        <v>162</v>
      </c>
      <c r="H89" s="263">
        <v>3</v>
      </c>
      <c r="I89" s="294" t="str">
        <f t="shared" si="15"/>
        <v/>
      </c>
      <c r="J89" s="263" t="str">
        <f t="shared" si="16"/>
        <v/>
      </c>
      <c r="K89" s="263" t="str">
        <f t="shared" si="17"/>
        <v/>
      </c>
      <c r="L89" s="263" t="str">
        <f t="shared" si="18"/>
        <v/>
      </c>
      <c r="M89" s="263" t="str">
        <f t="shared" si="19"/>
        <v/>
      </c>
      <c r="N89" s="263">
        <f t="shared" si="20"/>
        <v>6</v>
      </c>
      <c r="O89" s="294">
        <f t="shared" si="21"/>
        <v>6</v>
      </c>
      <c r="Q89" s="263" t="str">
        <f t="shared" si="22"/>
        <v>06</v>
      </c>
      <c r="R89" s="292" t="str">
        <f t="shared" si="23"/>
        <v>1.3.06b</v>
      </c>
      <c r="S89" s="13" t="str">
        <f t="shared" si="24"/>
        <v/>
      </c>
      <c r="T89" s="13" t="str">
        <f t="shared" si="26"/>
        <v/>
      </c>
      <c r="U89" s="81" t="str">
        <f t="shared" si="27"/>
        <v/>
      </c>
      <c r="X89"/>
      <c r="Y89"/>
      <c r="Z89"/>
      <c r="AA89"/>
      <c r="AB89"/>
      <c r="AC89"/>
      <c r="AD89"/>
      <c r="AE89"/>
      <c r="AF89"/>
      <c r="AG89"/>
    </row>
    <row r="90" spans="1:33" x14ac:dyDescent="0.25">
      <c r="A90" s="263">
        <v>88</v>
      </c>
      <c r="B90" s="292" t="str">
        <f t="shared" si="25"/>
        <v>1.3.06c</v>
      </c>
      <c r="C90" s="263">
        <v>1</v>
      </c>
      <c r="D90" s="263">
        <v>3</v>
      </c>
      <c r="E90" s="263">
        <v>6</v>
      </c>
      <c r="F90" s="263" t="s">
        <v>670</v>
      </c>
      <c r="G90" s="13" t="s">
        <v>163</v>
      </c>
      <c r="H90" s="263">
        <v>3</v>
      </c>
      <c r="I90" s="294" t="str">
        <f t="shared" si="15"/>
        <v/>
      </c>
      <c r="J90" s="263" t="str">
        <f t="shared" si="16"/>
        <v/>
      </c>
      <c r="K90" s="263" t="str">
        <f t="shared" si="17"/>
        <v/>
      </c>
      <c r="L90" s="263" t="str">
        <f t="shared" si="18"/>
        <v/>
      </c>
      <c r="M90" s="263" t="str">
        <f t="shared" si="19"/>
        <v/>
      </c>
      <c r="N90" s="263">
        <f t="shared" si="20"/>
        <v>6</v>
      </c>
      <c r="O90" s="294">
        <f t="shared" si="21"/>
        <v>6</v>
      </c>
      <c r="Q90" s="263" t="str">
        <f t="shared" si="22"/>
        <v>06</v>
      </c>
      <c r="R90" s="292" t="str">
        <f t="shared" si="23"/>
        <v>1.3.06c</v>
      </c>
      <c r="S90" s="13" t="str">
        <f t="shared" si="24"/>
        <v/>
      </c>
      <c r="T90" s="13" t="str">
        <f t="shared" si="26"/>
        <v/>
      </c>
      <c r="U90" s="81" t="str">
        <f t="shared" si="27"/>
        <v/>
      </c>
      <c r="X90"/>
      <c r="Y90"/>
      <c r="Z90"/>
      <c r="AA90"/>
      <c r="AB90"/>
      <c r="AC90"/>
      <c r="AD90"/>
      <c r="AE90"/>
      <c r="AF90"/>
      <c r="AG90"/>
    </row>
    <row r="91" spans="1:33" x14ac:dyDescent="0.25">
      <c r="A91" s="263">
        <v>89</v>
      </c>
      <c r="B91" s="292" t="str">
        <f t="shared" si="25"/>
        <v>1.3.07</v>
      </c>
      <c r="C91" s="263">
        <v>1</v>
      </c>
      <c r="D91" s="263">
        <v>3</v>
      </c>
      <c r="E91" s="263">
        <v>7</v>
      </c>
      <c r="F91" s="263" t="s">
        <v>695</v>
      </c>
      <c r="G91" s="13" t="s">
        <v>660</v>
      </c>
      <c r="H91" s="263" t="s">
        <v>108</v>
      </c>
      <c r="I91" s="294" t="str">
        <f t="shared" si="15"/>
        <v/>
      </c>
      <c r="J91" s="263" t="str">
        <f t="shared" si="16"/>
        <v/>
      </c>
      <c r="K91" s="263" t="str">
        <f t="shared" si="17"/>
        <v/>
      </c>
      <c r="L91" s="263">
        <f t="shared" si="18"/>
        <v>4</v>
      </c>
      <c r="M91" s="263" t="str">
        <f t="shared" si="19"/>
        <v/>
      </c>
      <c r="N91" s="263" t="str">
        <f t="shared" si="20"/>
        <v/>
      </c>
      <c r="O91" s="294">
        <f t="shared" si="21"/>
        <v>4</v>
      </c>
      <c r="Q91" s="263" t="str">
        <f t="shared" si="22"/>
        <v>07</v>
      </c>
      <c r="R91" s="292" t="str">
        <f t="shared" si="23"/>
        <v>1.3.07</v>
      </c>
      <c r="S91" s="13" t="str">
        <f t="shared" si="24"/>
        <v/>
      </c>
      <c r="T91" s="13" t="str">
        <f t="shared" si="26"/>
        <v/>
      </c>
      <c r="U91" s="81" t="str">
        <f t="shared" si="27"/>
        <v/>
      </c>
      <c r="X91"/>
      <c r="Y91"/>
      <c r="Z91"/>
      <c r="AA91"/>
      <c r="AB91"/>
      <c r="AC91"/>
      <c r="AD91"/>
      <c r="AE91"/>
      <c r="AF91"/>
      <c r="AG91"/>
    </row>
    <row r="92" spans="1:33" x14ac:dyDescent="0.25">
      <c r="A92" s="263">
        <v>90</v>
      </c>
      <c r="B92" s="292" t="str">
        <f t="shared" si="25"/>
        <v>1.3.07a</v>
      </c>
      <c r="C92" s="263">
        <v>1</v>
      </c>
      <c r="D92" s="263">
        <v>3</v>
      </c>
      <c r="E92" s="263">
        <v>7</v>
      </c>
      <c r="F92" s="263" t="s">
        <v>668</v>
      </c>
      <c r="G92" s="13" t="s">
        <v>164</v>
      </c>
      <c r="H92" s="263">
        <v>4</v>
      </c>
      <c r="I92" s="294" t="str">
        <f t="shared" si="15"/>
        <v/>
      </c>
      <c r="J92" s="263" t="str">
        <f t="shared" si="16"/>
        <v/>
      </c>
      <c r="K92" s="263" t="str">
        <f t="shared" si="17"/>
        <v/>
      </c>
      <c r="L92" s="263" t="str">
        <f t="shared" si="18"/>
        <v/>
      </c>
      <c r="M92" s="263" t="str">
        <f t="shared" si="19"/>
        <v/>
      </c>
      <c r="N92" s="263">
        <f t="shared" si="20"/>
        <v>6</v>
      </c>
      <c r="O92" s="294">
        <f t="shared" si="21"/>
        <v>6</v>
      </c>
      <c r="Q92" s="263" t="str">
        <f t="shared" si="22"/>
        <v>07</v>
      </c>
      <c r="R92" s="292" t="str">
        <f t="shared" si="23"/>
        <v>1.3.07a</v>
      </c>
      <c r="S92" s="13" t="str">
        <f t="shared" si="24"/>
        <v/>
      </c>
      <c r="T92" s="13" t="str">
        <f t="shared" si="26"/>
        <v/>
      </c>
      <c r="U92" s="81" t="str">
        <f t="shared" si="27"/>
        <v/>
      </c>
      <c r="X92"/>
      <c r="Y92"/>
      <c r="Z92"/>
      <c r="AA92"/>
      <c r="AB92"/>
      <c r="AC92"/>
      <c r="AD92"/>
      <c r="AE92"/>
      <c r="AF92"/>
      <c r="AG92"/>
    </row>
    <row r="93" spans="1:33" x14ac:dyDescent="0.25">
      <c r="A93" s="263">
        <v>91</v>
      </c>
      <c r="B93" s="292" t="str">
        <f t="shared" si="25"/>
        <v>1.3.07b</v>
      </c>
      <c r="C93" s="263">
        <v>1</v>
      </c>
      <c r="D93" s="263">
        <v>3</v>
      </c>
      <c r="E93" s="263">
        <v>7</v>
      </c>
      <c r="F93" s="263" t="s">
        <v>669</v>
      </c>
      <c r="G93" s="13" t="s">
        <v>165</v>
      </c>
      <c r="H93" s="263">
        <v>3</v>
      </c>
      <c r="I93" s="294" t="str">
        <f t="shared" si="15"/>
        <v/>
      </c>
      <c r="J93" s="263" t="str">
        <f t="shared" si="16"/>
        <v/>
      </c>
      <c r="K93" s="263" t="str">
        <f t="shared" si="17"/>
        <v/>
      </c>
      <c r="L93" s="263" t="str">
        <f t="shared" si="18"/>
        <v/>
      </c>
      <c r="M93" s="263" t="str">
        <f t="shared" si="19"/>
        <v/>
      </c>
      <c r="N93" s="263">
        <f t="shared" si="20"/>
        <v>6</v>
      </c>
      <c r="O93" s="294">
        <f t="shared" si="21"/>
        <v>6</v>
      </c>
      <c r="Q93" s="263" t="str">
        <f t="shared" si="22"/>
        <v>07</v>
      </c>
      <c r="R93" s="292" t="str">
        <f t="shared" si="23"/>
        <v>1.3.07b</v>
      </c>
      <c r="S93" s="13" t="str">
        <f t="shared" si="24"/>
        <v/>
      </c>
      <c r="T93" s="13" t="str">
        <f t="shared" si="26"/>
        <v/>
      </c>
      <c r="U93" s="81" t="str">
        <f t="shared" si="27"/>
        <v/>
      </c>
      <c r="X93"/>
      <c r="Y93"/>
      <c r="Z93"/>
      <c r="AA93"/>
      <c r="AB93"/>
      <c r="AC93"/>
      <c r="AD93"/>
      <c r="AE93"/>
      <c r="AF93"/>
      <c r="AG93"/>
    </row>
    <row r="94" spans="1:33" x14ac:dyDescent="0.25">
      <c r="A94" s="263">
        <v>92</v>
      </c>
      <c r="B94" s="292" t="str">
        <f t="shared" si="25"/>
        <v>1.3.07c</v>
      </c>
      <c r="C94" s="263">
        <v>1</v>
      </c>
      <c r="D94" s="263">
        <v>3</v>
      </c>
      <c r="E94" s="263">
        <v>7</v>
      </c>
      <c r="F94" s="263" t="s">
        <v>670</v>
      </c>
      <c r="G94" s="13" t="s">
        <v>166</v>
      </c>
      <c r="H94" s="263">
        <v>4</v>
      </c>
      <c r="I94" s="294" t="str">
        <f t="shared" si="15"/>
        <v/>
      </c>
      <c r="J94" s="263" t="str">
        <f t="shared" si="16"/>
        <v/>
      </c>
      <c r="K94" s="263" t="str">
        <f t="shared" si="17"/>
        <v/>
      </c>
      <c r="L94" s="263" t="str">
        <f t="shared" si="18"/>
        <v/>
      </c>
      <c r="M94" s="263" t="str">
        <f t="shared" si="19"/>
        <v/>
      </c>
      <c r="N94" s="263">
        <f t="shared" si="20"/>
        <v>6</v>
      </c>
      <c r="O94" s="294">
        <f t="shared" si="21"/>
        <v>6</v>
      </c>
      <c r="Q94" s="263" t="str">
        <f t="shared" si="22"/>
        <v>07</v>
      </c>
      <c r="R94" s="292" t="str">
        <f t="shared" si="23"/>
        <v>1.3.07c</v>
      </c>
      <c r="S94" s="13" t="str">
        <f t="shared" si="24"/>
        <v/>
      </c>
      <c r="T94" s="13" t="str">
        <f t="shared" si="26"/>
        <v/>
      </c>
      <c r="U94" s="81" t="str">
        <f t="shared" si="27"/>
        <v/>
      </c>
      <c r="X94"/>
      <c r="Y94"/>
      <c r="Z94"/>
      <c r="AA94"/>
      <c r="AB94"/>
      <c r="AC94"/>
      <c r="AD94"/>
      <c r="AE94"/>
      <c r="AF94"/>
      <c r="AG94"/>
    </row>
    <row r="95" spans="1:33" x14ac:dyDescent="0.25">
      <c r="A95" s="263">
        <v>93</v>
      </c>
      <c r="B95" s="292" t="str">
        <f t="shared" si="25"/>
        <v>1.3.07d</v>
      </c>
      <c r="C95" s="263">
        <v>1</v>
      </c>
      <c r="D95" s="263">
        <v>3</v>
      </c>
      <c r="E95" s="263">
        <v>7</v>
      </c>
      <c r="F95" s="263" t="s">
        <v>671</v>
      </c>
      <c r="G95" s="13" t="s">
        <v>167</v>
      </c>
      <c r="H95" s="263">
        <v>3</v>
      </c>
      <c r="I95" s="294" t="str">
        <f t="shared" si="15"/>
        <v/>
      </c>
      <c r="J95" s="263" t="str">
        <f t="shared" si="16"/>
        <v/>
      </c>
      <c r="K95" s="263" t="str">
        <f t="shared" si="17"/>
        <v/>
      </c>
      <c r="L95" s="263" t="str">
        <f t="shared" si="18"/>
        <v/>
      </c>
      <c r="M95" s="263" t="str">
        <f t="shared" si="19"/>
        <v/>
      </c>
      <c r="N95" s="263">
        <f t="shared" si="20"/>
        <v>6</v>
      </c>
      <c r="O95" s="294">
        <f t="shared" si="21"/>
        <v>6</v>
      </c>
      <c r="Q95" s="263" t="str">
        <f t="shared" si="22"/>
        <v>07</v>
      </c>
      <c r="R95" s="292" t="str">
        <f t="shared" si="23"/>
        <v>1.3.07d</v>
      </c>
      <c r="S95" s="13" t="str">
        <f t="shared" si="24"/>
        <v/>
      </c>
      <c r="T95" s="13" t="str">
        <f t="shared" si="26"/>
        <v/>
      </c>
      <c r="U95" s="81" t="str">
        <f t="shared" si="27"/>
        <v/>
      </c>
      <c r="X95"/>
      <c r="Y95"/>
      <c r="Z95"/>
      <c r="AA95"/>
      <c r="AB95"/>
      <c r="AC95"/>
      <c r="AD95"/>
      <c r="AE95"/>
      <c r="AF95"/>
      <c r="AG95"/>
    </row>
    <row r="96" spans="1:33" x14ac:dyDescent="0.25">
      <c r="A96" s="263">
        <v>94</v>
      </c>
      <c r="B96" s="292" t="str">
        <f t="shared" si="25"/>
        <v>1.3.07e</v>
      </c>
      <c r="C96" s="263">
        <v>1</v>
      </c>
      <c r="D96" s="263">
        <v>3</v>
      </c>
      <c r="E96" s="263">
        <v>7</v>
      </c>
      <c r="F96" s="263" t="s">
        <v>672</v>
      </c>
      <c r="G96" s="13" t="s">
        <v>168</v>
      </c>
      <c r="H96" s="263">
        <v>5</v>
      </c>
      <c r="I96" s="294" t="str">
        <f t="shared" si="15"/>
        <v/>
      </c>
      <c r="J96" s="263" t="str">
        <f t="shared" si="16"/>
        <v/>
      </c>
      <c r="K96" s="263" t="str">
        <f t="shared" si="17"/>
        <v/>
      </c>
      <c r="L96" s="263" t="str">
        <f t="shared" si="18"/>
        <v/>
      </c>
      <c r="M96" s="263" t="str">
        <f t="shared" si="19"/>
        <v/>
      </c>
      <c r="N96" s="263">
        <f t="shared" si="20"/>
        <v>6</v>
      </c>
      <c r="O96" s="294">
        <f t="shared" si="21"/>
        <v>6</v>
      </c>
      <c r="Q96" s="263" t="str">
        <f t="shared" si="22"/>
        <v>07</v>
      </c>
      <c r="R96" s="292" t="str">
        <f t="shared" si="23"/>
        <v>1.3.07e</v>
      </c>
      <c r="S96" s="13" t="str">
        <f t="shared" si="24"/>
        <v/>
      </c>
      <c r="T96" s="13" t="str">
        <f t="shared" si="26"/>
        <v/>
      </c>
      <c r="U96" s="81" t="str">
        <f t="shared" si="27"/>
        <v/>
      </c>
      <c r="X96"/>
      <c r="Y96"/>
      <c r="Z96"/>
      <c r="AA96"/>
      <c r="AB96"/>
      <c r="AC96"/>
      <c r="AD96"/>
      <c r="AE96"/>
      <c r="AF96"/>
      <c r="AG96"/>
    </row>
    <row r="97" spans="1:33" x14ac:dyDescent="0.25">
      <c r="A97" s="263">
        <v>95</v>
      </c>
      <c r="B97" s="292" t="str">
        <f t="shared" si="25"/>
        <v>1.3.07f</v>
      </c>
      <c r="C97" s="263">
        <v>1</v>
      </c>
      <c r="D97" s="263">
        <v>3</v>
      </c>
      <c r="E97" s="263">
        <v>7</v>
      </c>
      <c r="F97" s="263" t="s">
        <v>673</v>
      </c>
      <c r="G97" s="13" t="s">
        <v>711</v>
      </c>
      <c r="H97" s="263">
        <v>5</v>
      </c>
      <c r="I97" s="294" t="str">
        <f t="shared" si="15"/>
        <v/>
      </c>
      <c r="J97" s="263" t="str">
        <f t="shared" si="16"/>
        <v/>
      </c>
      <c r="K97" s="263" t="str">
        <f t="shared" si="17"/>
        <v/>
      </c>
      <c r="L97" s="263" t="str">
        <f t="shared" si="18"/>
        <v/>
      </c>
      <c r="M97" s="263" t="str">
        <f t="shared" si="19"/>
        <v/>
      </c>
      <c r="N97" s="263">
        <f t="shared" si="20"/>
        <v>6</v>
      </c>
      <c r="O97" s="294">
        <f t="shared" si="21"/>
        <v>6</v>
      </c>
      <c r="Q97" s="263" t="str">
        <f t="shared" si="22"/>
        <v>07</v>
      </c>
      <c r="R97" s="292" t="str">
        <f t="shared" si="23"/>
        <v>1.3.07f</v>
      </c>
      <c r="S97" s="13" t="str">
        <f t="shared" si="24"/>
        <v/>
      </c>
      <c r="T97" s="13" t="str">
        <f t="shared" si="26"/>
        <v/>
      </c>
      <c r="U97" s="81" t="str">
        <f t="shared" si="27"/>
        <v/>
      </c>
      <c r="X97"/>
      <c r="Y97"/>
      <c r="Z97"/>
      <c r="AA97"/>
      <c r="AB97"/>
      <c r="AC97"/>
      <c r="AD97"/>
      <c r="AE97"/>
      <c r="AF97"/>
      <c r="AG97"/>
    </row>
    <row r="98" spans="1:33" x14ac:dyDescent="0.25">
      <c r="A98" s="263">
        <v>96</v>
      </c>
      <c r="B98" s="292" t="str">
        <f t="shared" si="25"/>
        <v>1.3.08</v>
      </c>
      <c r="C98" s="263">
        <v>1</v>
      </c>
      <c r="D98" s="263">
        <v>3</v>
      </c>
      <c r="E98" s="263">
        <v>8</v>
      </c>
      <c r="F98" s="263" t="s">
        <v>695</v>
      </c>
      <c r="G98" s="13" t="s">
        <v>169</v>
      </c>
      <c r="H98" s="263">
        <v>4</v>
      </c>
      <c r="I98" s="294" t="str">
        <f t="shared" si="15"/>
        <v/>
      </c>
      <c r="J98" s="263" t="str">
        <f t="shared" si="16"/>
        <v/>
      </c>
      <c r="K98" s="263" t="str">
        <f t="shared" si="17"/>
        <v/>
      </c>
      <c r="L98" s="263" t="str">
        <f t="shared" si="18"/>
        <v/>
      </c>
      <c r="M98" s="263">
        <f t="shared" si="19"/>
        <v>5</v>
      </c>
      <c r="N98" s="263" t="str">
        <f t="shared" si="20"/>
        <v/>
      </c>
      <c r="O98" s="294">
        <f t="shared" si="21"/>
        <v>5</v>
      </c>
      <c r="Q98" s="263" t="str">
        <f t="shared" si="22"/>
        <v>08</v>
      </c>
      <c r="R98" s="292" t="str">
        <f t="shared" si="23"/>
        <v>1.3.08</v>
      </c>
      <c r="S98" s="13" t="str">
        <f t="shared" si="24"/>
        <v/>
      </c>
      <c r="T98" s="13" t="str">
        <f t="shared" si="26"/>
        <v/>
      </c>
      <c r="U98" s="81" t="str">
        <f t="shared" si="27"/>
        <v/>
      </c>
      <c r="X98"/>
      <c r="Y98"/>
      <c r="Z98"/>
      <c r="AA98"/>
      <c r="AB98"/>
      <c r="AC98"/>
      <c r="AD98"/>
      <c r="AE98"/>
      <c r="AF98"/>
      <c r="AG98"/>
    </row>
    <row r="99" spans="1:33" x14ac:dyDescent="0.25">
      <c r="A99" s="263">
        <v>97</v>
      </c>
      <c r="B99" s="292" t="str">
        <f t="shared" si="25"/>
        <v>1.3.09</v>
      </c>
      <c r="C99" s="263">
        <v>1</v>
      </c>
      <c r="D99" s="263">
        <v>3</v>
      </c>
      <c r="E99" s="263">
        <v>9</v>
      </c>
      <c r="F99" s="263" t="s">
        <v>695</v>
      </c>
      <c r="G99" s="13" t="s">
        <v>170</v>
      </c>
      <c r="H99" s="263" t="s">
        <v>108</v>
      </c>
      <c r="I99" s="294" t="str">
        <f t="shared" si="15"/>
        <v/>
      </c>
      <c r="J99" s="263" t="str">
        <f t="shared" si="16"/>
        <v/>
      </c>
      <c r="K99" s="263" t="str">
        <f t="shared" si="17"/>
        <v/>
      </c>
      <c r="L99" s="263">
        <f t="shared" si="18"/>
        <v>4</v>
      </c>
      <c r="M99" s="263" t="str">
        <f t="shared" si="19"/>
        <v/>
      </c>
      <c r="N99" s="263" t="str">
        <f t="shared" si="20"/>
        <v/>
      </c>
      <c r="O99" s="294">
        <f t="shared" si="21"/>
        <v>4</v>
      </c>
      <c r="Q99" s="263" t="str">
        <f t="shared" si="22"/>
        <v>09</v>
      </c>
      <c r="R99" s="292" t="str">
        <f t="shared" si="23"/>
        <v>1.3.09</v>
      </c>
      <c r="S99" s="13" t="str">
        <f t="shared" si="24"/>
        <v/>
      </c>
      <c r="T99" s="13" t="str">
        <f t="shared" si="26"/>
        <v/>
      </c>
      <c r="U99" s="81" t="str">
        <f t="shared" si="27"/>
        <v/>
      </c>
      <c r="X99"/>
      <c r="Y99"/>
      <c r="Z99"/>
      <c r="AA99"/>
      <c r="AB99"/>
      <c r="AC99"/>
      <c r="AD99"/>
      <c r="AE99"/>
      <c r="AF99"/>
      <c r="AG99"/>
    </row>
    <row r="100" spans="1:33" x14ac:dyDescent="0.25">
      <c r="A100" s="263">
        <v>98</v>
      </c>
      <c r="B100" s="292" t="str">
        <f t="shared" si="25"/>
        <v>1.3.09a</v>
      </c>
      <c r="C100" s="263">
        <v>1</v>
      </c>
      <c r="D100" s="263">
        <v>3</v>
      </c>
      <c r="E100" s="263">
        <v>9</v>
      </c>
      <c r="F100" s="263" t="s">
        <v>668</v>
      </c>
      <c r="G100" s="13" t="s">
        <v>171</v>
      </c>
      <c r="H100" s="263">
        <v>4</v>
      </c>
      <c r="I100" s="294" t="str">
        <f t="shared" si="15"/>
        <v/>
      </c>
      <c r="J100" s="263" t="str">
        <f t="shared" si="16"/>
        <v/>
      </c>
      <c r="K100" s="263" t="str">
        <f t="shared" si="17"/>
        <v/>
      </c>
      <c r="L100" s="263" t="str">
        <f t="shared" si="18"/>
        <v/>
      </c>
      <c r="M100" s="263" t="str">
        <f t="shared" si="19"/>
        <v/>
      </c>
      <c r="N100" s="263">
        <f t="shared" si="20"/>
        <v>6</v>
      </c>
      <c r="O100" s="294">
        <f t="shared" si="21"/>
        <v>6</v>
      </c>
      <c r="Q100" s="263" t="str">
        <f t="shared" si="22"/>
        <v>09</v>
      </c>
      <c r="R100" s="292" t="str">
        <f t="shared" si="23"/>
        <v>1.3.09a</v>
      </c>
      <c r="S100" s="13" t="str">
        <f t="shared" si="24"/>
        <v/>
      </c>
      <c r="T100" s="13" t="str">
        <f t="shared" si="26"/>
        <v/>
      </c>
      <c r="U100" s="81" t="str">
        <f t="shared" si="27"/>
        <v/>
      </c>
      <c r="X100"/>
      <c r="Y100"/>
      <c r="Z100"/>
      <c r="AA100"/>
      <c r="AB100"/>
      <c r="AC100"/>
      <c r="AD100"/>
      <c r="AE100"/>
      <c r="AF100"/>
      <c r="AG100"/>
    </row>
    <row r="101" spans="1:33" x14ac:dyDescent="0.25">
      <c r="A101" s="263">
        <v>99</v>
      </c>
      <c r="B101" s="292" t="str">
        <f t="shared" si="25"/>
        <v>1.3.09b</v>
      </c>
      <c r="C101" s="263">
        <v>1</v>
      </c>
      <c r="D101" s="263">
        <v>3</v>
      </c>
      <c r="E101" s="263">
        <v>9</v>
      </c>
      <c r="F101" s="263" t="s">
        <v>669</v>
      </c>
      <c r="G101" s="13" t="s">
        <v>172</v>
      </c>
      <c r="H101" s="263">
        <v>3</v>
      </c>
      <c r="I101" s="294" t="str">
        <f t="shared" si="15"/>
        <v/>
      </c>
      <c r="J101" s="263" t="str">
        <f t="shared" si="16"/>
        <v/>
      </c>
      <c r="K101" s="263" t="str">
        <f t="shared" si="17"/>
        <v/>
      </c>
      <c r="L101" s="263" t="str">
        <f t="shared" si="18"/>
        <v/>
      </c>
      <c r="M101" s="263" t="str">
        <f t="shared" si="19"/>
        <v/>
      </c>
      <c r="N101" s="263">
        <f t="shared" si="20"/>
        <v>6</v>
      </c>
      <c r="O101" s="294">
        <f t="shared" si="21"/>
        <v>6</v>
      </c>
      <c r="Q101" s="263" t="str">
        <f t="shared" si="22"/>
        <v>09</v>
      </c>
      <c r="R101" s="292" t="str">
        <f t="shared" si="23"/>
        <v>1.3.09b</v>
      </c>
      <c r="S101" s="13" t="str">
        <f t="shared" si="24"/>
        <v/>
      </c>
      <c r="T101" s="13" t="str">
        <f t="shared" si="26"/>
        <v/>
      </c>
      <c r="U101" s="81" t="str">
        <f t="shared" si="27"/>
        <v/>
      </c>
      <c r="X101"/>
      <c r="Y101"/>
      <c r="Z101"/>
      <c r="AA101"/>
      <c r="AB101"/>
      <c r="AC101"/>
      <c r="AD101"/>
      <c r="AE101"/>
      <c r="AF101"/>
      <c r="AG101"/>
    </row>
    <row r="102" spans="1:33" x14ac:dyDescent="0.25">
      <c r="A102" s="263">
        <v>100</v>
      </c>
      <c r="B102" s="292" t="str">
        <f t="shared" si="25"/>
        <v>1.3.09c</v>
      </c>
      <c r="C102" s="263">
        <v>1</v>
      </c>
      <c r="D102" s="263">
        <v>3</v>
      </c>
      <c r="E102" s="263">
        <v>9</v>
      </c>
      <c r="F102" s="263" t="s">
        <v>670</v>
      </c>
      <c r="G102" s="13" t="s">
        <v>173</v>
      </c>
      <c r="H102" s="263">
        <v>5</v>
      </c>
      <c r="I102" s="294" t="str">
        <f t="shared" si="15"/>
        <v/>
      </c>
      <c r="J102" s="263" t="str">
        <f t="shared" si="16"/>
        <v/>
      </c>
      <c r="K102" s="263" t="str">
        <f t="shared" si="17"/>
        <v/>
      </c>
      <c r="L102" s="263" t="str">
        <f t="shared" si="18"/>
        <v/>
      </c>
      <c r="M102" s="263" t="str">
        <f t="shared" si="19"/>
        <v/>
      </c>
      <c r="N102" s="263">
        <f t="shared" si="20"/>
        <v>6</v>
      </c>
      <c r="O102" s="294">
        <f t="shared" si="21"/>
        <v>6</v>
      </c>
      <c r="Q102" s="263" t="str">
        <f t="shared" si="22"/>
        <v>09</v>
      </c>
      <c r="R102" s="292" t="str">
        <f t="shared" si="23"/>
        <v>1.3.09c</v>
      </c>
      <c r="S102" s="13" t="str">
        <f t="shared" si="24"/>
        <v/>
      </c>
      <c r="T102" s="13" t="str">
        <f t="shared" si="26"/>
        <v/>
      </c>
      <c r="U102" s="81" t="str">
        <f t="shared" si="27"/>
        <v/>
      </c>
      <c r="X102"/>
      <c r="Y102"/>
      <c r="Z102"/>
      <c r="AA102"/>
      <c r="AB102"/>
      <c r="AC102"/>
      <c r="AD102"/>
      <c r="AE102"/>
      <c r="AF102"/>
      <c r="AG102"/>
    </row>
    <row r="103" spans="1:33" x14ac:dyDescent="0.25">
      <c r="A103" s="263">
        <v>101</v>
      </c>
      <c r="B103" s="292" t="str">
        <f t="shared" si="25"/>
        <v>1.3.09d</v>
      </c>
      <c r="C103" s="263">
        <v>1</v>
      </c>
      <c r="D103" s="263">
        <v>3</v>
      </c>
      <c r="E103" s="263">
        <v>9</v>
      </c>
      <c r="F103" s="263" t="s">
        <v>671</v>
      </c>
      <c r="G103" s="13" t="s">
        <v>174</v>
      </c>
      <c r="H103" s="263">
        <v>5</v>
      </c>
      <c r="I103" s="294" t="str">
        <f t="shared" si="15"/>
        <v/>
      </c>
      <c r="J103" s="263" t="str">
        <f t="shared" si="16"/>
        <v/>
      </c>
      <c r="K103" s="263" t="str">
        <f t="shared" si="17"/>
        <v/>
      </c>
      <c r="L103" s="263" t="str">
        <f t="shared" si="18"/>
        <v/>
      </c>
      <c r="M103" s="263" t="str">
        <f t="shared" si="19"/>
        <v/>
      </c>
      <c r="N103" s="263">
        <f t="shared" si="20"/>
        <v>6</v>
      </c>
      <c r="O103" s="294">
        <f t="shared" si="21"/>
        <v>6</v>
      </c>
      <c r="Q103" s="263" t="str">
        <f t="shared" si="22"/>
        <v>09</v>
      </c>
      <c r="R103" s="292" t="str">
        <f t="shared" si="23"/>
        <v>1.3.09d</v>
      </c>
      <c r="S103" s="13" t="str">
        <f t="shared" si="24"/>
        <v/>
      </c>
      <c r="T103" s="13" t="str">
        <f t="shared" si="26"/>
        <v/>
      </c>
      <c r="U103" s="81" t="str">
        <f t="shared" si="27"/>
        <v/>
      </c>
      <c r="X103"/>
      <c r="Y103"/>
      <c r="Z103"/>
      <c r="AA103"/>
      <c r="AB103"/>
      <c r="AC103"/>
      <c r="AD103"/>
      <c r="AE103"/>
      <c r="AF103"/>
      <c r="AG103"/>
    </row>
    <row r="104" spans="1:33" x14ac:dyDescent="0.25">
      <c r="A104" s="263">
        <v>102</v>
      </c>
      <c r="B104" s="292" t="str">
        <f t="shared" si="25"/>
        <v>1.3.09e</v>
      </c>
      <c r="C104" s="263">
        <v>1</v>
      </c>
      <c r="D104" s="263">
        <v>3</v>
      </c>
      <c r="E104" s="263">
        <v>9</v>
      </c>
      <c r="F104" s="263" t="s">
        <v>672</v>
      </c>
      <c r="G104" s="13" t="s">
        <v>175</v>
      </c>
      <c r="H104" s="263">
        <v>4</v>
      </c>
      <c r="I104" s="294" t="str">
        <f t="shared" si="15"/>
        <v/>
      </c>
      <c r="J104" s="263" t="str">
        <f t="shared" si="16"/>
        <v/>
      </c>
      <c r="K104" s="263" t="str">
        <f t="shared" si="17"/>
        <v/>
      </c>
      <c r="L104" s="263" t="str">
        <f t="shared" si="18"/>
        <v/>
      </c>
      <c r="M104" s="263" t="str">
        <f t="shared" si="19"/>
        <v/>
      </c>
      <c r="N104" s="263">
        <f t="shared" si="20"/>
        <v>6</v>
      </c>
      <c r="O104" s="294">
        <f t="shared" si="21"/>
        <v>6</v>
      </c>
      <c r="Q104" s="263" t="str">
        <f t="shared" si="22"/>
        <v>09</v>
      </c>
      <c r="R104" s="292" t="str">
        <f t="shared" si="23"/>
        <v>1.3.09e</v>
      </c>
      <c r="S104" s="13" t="str">
        <f t="shared" si="24"/>
        <v/>
      </c>
      <c r="T104" s="13" t="str">
        <f t="shared" si="26"/>
        <v/>
      </c>
      <c r="U104" s="81" t="str">
        <f t="shared" si="27"/>
        <v/>
      </c>
      <c r="X104"/>
      <c r="Y104"/>
      <c r="Z104"/>
      <c r="AA104"/>
      <c r="AB104"/>
      <c r="AC104"/>
      <c r="AD104"/>
      <c r="AE104"/>
      <c r="AF104"/>
      <c r="AG104"/>
    </row>
    <row r="105" spans="1:33" x14ac:dyDescent="0.25">
      <c r="A105" s="263">
        <v>103</v>
      </c>
      <c r="B105" s="292" t="str">
        <f t="shared" si="25"/>
        <v/>
      </c>
      <c r="C105" s="263" t="s">
        <v>695</v>
      </c>
      <c r="D105" s="263" t="s">
        <v>695</v>
      </c>
      <c r="E105" s="263" t="s">
        <v>695</v>
      </c>
      <c r="F105" s="263" t="s">
        <v>695</v>
      </c>
      <c r="G105" s="13" t="s">
        <v>176</v>
      </c>
      <c r="H105" s="263" t="s">
        <v>695</v>
      </c>
      <c r="I105" s="294" t="str">
        <f t="shared" si="15"/>
        <v/>
      </c>
      <c r="J105" s="263" t="str">
        <f t="shared" si="16"/>
        <v/>
      </c>
      <c r="K105" s="263">
        <f t="shared" si="17"/>
        <v>3</v>
      </c>
      <c r="L105" s="263" t="str">
        <f t="shared" si="18"/>
        <v/>
      </c>
      <c r="M105" s="263" t="str">
        <f t="shared" si="19"/>
        <v/>
      </c>
      <c r="N105" s="263" t="str">
        <f t="shared" si="20"/>
        <v/>
      </c>
      <c r="O105" s="294">
        <f t="shared" si="21"/>
        <v>3</v>
      </c>
      <c r="Q105" s="263" t="str">
        <f t="shared" si="22"/>
        <v/>
      </c>
      <c r="R105" s="292" t="str">
        <f t="shared" si="23"/>
        <v/>
      </c>
      <c r="S105" s="13" t="str">
        <f t="shared" si="24"/>
        <v/>
      </c>
      <c r="T105" s="13">
        <f t="shared" si="26"/>
        <v>1</v>
      </c>
      <c r="U105" s="81" t="str">
        <f t="shared" si="27"/>
        <v/>
      </c>
      <c r="X105"/>
      <c r="Y105"/>
      <c r="Z105"/>
      <c r="AA105"/>
      <c r="AB105"/>
      <c r="AC105"/>
      <c r="AD105"/>
      <c r="AE105"/>
      <c r="AF105"/>
      <c r="AG105"/>
    </row>
    <row r="106" spans="1:33" x14ac:dyDescent="0.25">
      <c r="A106" s="263">
        <v>104</v>
      </c>
      <c r="B106" s="292" t="str">
        <f t="shared" si="25"/>
        <v>1.3.10</v>
      </c>
      <c r="C106" s="263">
        <v>1</v>
      </c>
      <c r="D106" s="263">
        <v>3</v>
      </c>
      <c r="E106" s="263">
        <v>10</v>
      </c>
      <c r="F106" s="263" t="s">
        <v>695</v>
      </c>
      <c r="G106" s="13" t="s">
        <v>177</v>
      </c>
      <c r="H106" s="263" t="s">
        <v>108</v>
      </c>
      <c r="I106" s="294" t="str">
        <f t="shared" si="15"/>
        <v/>
      </c>
      <c r="J106" s="263" t="str">
        <f t="shared" si="16"/>
        <v/>
      </c>
      <c r="K106" s="263" t="str">
        <f t="shared" si="17"/>
        <v/>
      </c>
      <c r="L106" s="263">
        <f t="shared" si="18"/>
        <v>4</v>
      </c>
      <c r="M106" s="263" t="str">
        <f t="shared" si="19"/>
        <v/>
      </c>
      <c r="N106" s="263" t="str">
        <f t="shared" si="20"/>
        <v/>
      </c>
      <c r="O106" s="294">
        <f t="shared" si="21"/>
        <v>4</v>
      </c>
      <c r="Q106" s="263" t="str">
        <f t="shared" si="22"/>
        <v>10</v>
      </c>
      <c r="R106" s="292" t="str">
        <f t="shared" si="23"/>
        <v>1.3.10</v>
      </c>
      <c r="S106" s="13" t="str">
        <f t="shared" si="24"/>
        <v/>
      </c>
      <c r="T106" s="13" t="str">
        <f t="shared" si="26"/>
        <v/>
      </c>
      <c r="U106" s="81" t="str">
        <f t="shared" si="27"/>
        <v/>
      </c>
      <c r="X106"/>
      <c r="Y106"/>
      <c r="Z106"/>
      <c r="AA106"/>
      <c r="AB106"/>
      <c r="AC106"/>
      <c r="AD106"/>
      <c r="AE106"/>
      <c r="AF106"/>
      <c r="AG106"/>
    </row>
    <row r="107" spans="1:33" x14ac:dyDescent="0.25">
      <c r="A107" s="263">
        <v>105</v>
      </c>
      <c r="B107" s="292" t="str">
        <f t="shared" si="25"/>
        <v>1.3.10a</v>
      </c>
      <c r="C107" s="263">
        <v>1</v>
      </c>
      <c r="D107" s="263">
        <v>3</v>
      </c>
      <c r="E107" s="263">
        <v>10</v>
      </c>
      <c r="F107" s="263" t="s">
        <v>668</v>
      </c>
      <c r="G107" s="13" t="s">
        <v>178</v>
      </c>
      <c r="H107" s="263">
        <v>1</v>
      </c>
      <c r="I107" s="294" t="str">
        <f t="shared" si="15"/>
        <v/>
      </c>
      <c r="J107" s="263" t="str">
        <f t="shared" si="16"/>
        <v/>
      </c>
      <c r="K107" s="263" t="str">
        <f t="shared" si="17"/>
        <v/>
      </c>
      <c r="L107" s="263" t="str">
        <f t="shared" si="18"/>
        <v/>
      </c>
      <c r="M107" s="263" t="str">
        <f t="shared" si="19"/>
        <v/>
      </c>
      <c r="N107" s="263">
        <f t="shared" si="20"/>
        <v>6</v>
      </c>
      <c r="O107" s="294">
        <f t="shared" si="21"/>
        <v>6</v>
      </c>
      <c r="Q107" s="263" t="str">
        <f t="shared" si="22"/>
        <v>10</v>
      </c>
      <c r="R107" s="292" t="str">
        <f t="shared" si="23"/>
        <v>1.3.10a</v>
      </c>
      <c r="S107" s="13" t="str">
        <f t="shared" si="24"/>
        <v/>
      </c>
      <c r="T107" s="13" t="str">
        <f t="shared" si="26"/>
        <v/>
      </c>
      <c r="U107" s="81" t="str">
        <f t="shared" si="27"/>
        <v/>
      </c>
      <c r="X107"/>
      <c r="Y107"/>
      <c r="Z107"/>
      <c r="AA107"/>
      <c r="AB107"/>
      <c r="AC107"/>
      <c r="AD107"/>
      <c r="AE107"/>
      <c r="AF107"/>
      <c r="AG107"/>
    </row>
    <row r="108" spans="1:33" x14ac:dyDescent="0.25">
      <c r="A108" s="263">
        <v>106</v>
      </c>
      <c r="B108" s="292" t="str">
        <f t="shared" si="25"/>
        <v>1.3.10b</v>
      </c>
      <c r="C108" s="263">
        <v>1</v>
      </c>
      <c r="D108" s="263">
        <v>3</v>
      </c>
      <c r="E108" s="263">
        <v>10</v>
      </c>
      <c r="F108" s="263" t="s">
        <v>669</v>
      </c>
      <c r="G108" s="13" t="s">
        <v>179</v>
      </c>
      <c r="H108" s="263">
        <v>1</v>
      </c>
      <c r="I108" s="294" t="str">
        <f t="shared" si="15"/>
        <v/>
      </c>
      <c r="J108" s="263" t="str">
        <f t="shared" si="16"/>
        <v/>
      </c>
      <c r="K108" s="263" t="str">
        <f t="shared" si="17"/>
        <v/>
      </c>
      <c r="L108" s="263" t="str">
        <f t="shared" si="18"/>
        <v/>
      </c>
      <c r="M108" s="263" t="str">
        <f t="shared" si="19"/>
        <v/>
      </c>
      <c r="N108" s="263">
        <f t="shared" si="20"/>
        <v>6</v>
      </c>
      <c r="O108" s="294">
        <f t="shared" si="21"/>
        <v>6</v>
      </c>
      <c r="Q108" s="263" t="str">
        <f t="shared" si="22"/>
        <v>10</v>
      </c>
      <c r="R108" s="292" t="str">
        <f t="shared" si="23"/>
        <v>1.3.10b</v>
      </c>
      <c r="S108" s="13" t="str">
        <f t="shared" si="24"/>
        <v/>
      </c>
      <c r="T108" s="13" t="str">
        <f t="shared" si="26"/>
        <v/>
      </c>
      <c r="U108" s="81" t="str">
        <f t="shared" si="27"/>
        <v/>
      </c>
      <c r="X108"/>
      <c r="Y108"/>
      <c r="Z108"/>
      <c r="AA108"/>
      <c r="AB108"/>
      <c r="AC108"/>
      <c r="AD108"/>
      <c r="AE108"/>
      <c r="AF108"/>
      <c r="AG108"/>
    </row>
    <row r="109" spans="1:33" x14ac:dyDescent="0.25">
      <c r="A109" s="263">
        <v>107</v>
      </c>
      <c r="B109" s="292" t="str">
        <f t="shared" si="25"/>
        <v>1.3.10c</v>
      </c>
      <c r="C109" s="263">
        <v>1</v>
      </c>
      <c r="D109" s="263">
        <v>3</v>
      </c>
      <c r="E109" s="263">
        <v>10</v>
      </c>
      <c r="F109" s="263" t="s">
        <v>670</v>
      </c>
      <c r="G109" s="13" t="s">
        <v>180</v>
      </c>
      <c r="H109" s="263">
        <v>3</v>
      </c>
      <c r="I109" s="294" t="str">
        <f t="shared" si="15"/>
        <v/>
      </c>
      <c r="J109" s="263" t="str">
        <f t="shared" si="16"/>
        <v/>
      </c>
      <c r="K109" s="263" t="str">
        <f t="shared" si="17"/>
        <v/>
      </c>
      <c r="L109" s="263" t="str">
        <f t="shared" si="18"/>
        <v/>
      </c>
      <c r="M109" s="263" t="str">
        <f t="shared" si="19"/>
        <v/>
      </c>
      <c r="N109" s="263">
        <f t="shared" si="20"/>
        <v>6</v>
      </c>
      <c r="O109" s="294">
        <f t="shared" si="21"/>
        <v>6</v>
      </c>
      <c r="Q109" s="263" t="str">
        <f t="shared" si="22"/>
        <v>10</v>
      </c>
      <c r="R109" s="292" t="str">
        <f t="shared" si="23"/>
        <v>1.3.10c</v>
      </c>
      <c r="S109" s="13" t="str">
        <f t="shared" si="24"/>
        <v/>
      </c>
      <c r="T109" s="13" t="str">
        <f t="shared" si="26"/>
        <v/>
      </c>
      <c r="U109" s="81" t="str">
        <f t="shared" si="27"/>
        <v/>
      </c>
      <c r="X109"/>
      <c r="Y109"/>
      <c r="Z109"/>
      <c r="AA109"/>
      <c r="AB109"/>
      <c r="AC109"/>
      <c r="AD109"/>
      <c r="AE109"/>
      <c r="AF109"/>
      <c r="AG109"/>
    </row>
    <row r="110" spans="1:33" x14ac:dyDescent="0.25">
      <c r="A110" s="263">
        <v>108</v>
      </c>
      <c r="B110" s="292" t="str">
        <f t="shared" si="25"/>
        <v>1.3.11</v>
      </c>
      <c r="C110" s="263">
        <v>1</v>
      </c>
      <c r="D110" s="263">
        <v>3</v>
      </c>
      <c r="E110" s="263">
        <v>11</v>
      </c>
      <c r="F110" s="263" t="s">
        <v>695</v>
      </c>
      <c r="G110" s="13" t="s">
        <v>181</v>
      </c>
      <c r="H110" s="263" t="s">
        <v>108</v>
      </c>
      <c r="I110" s="294" t="str">
        <f t="shared" si="15"/>
        <v/>
      </c>
      <c r="J110" s="263" t="str">
        <f t="shared" si="16"/>
        <v/>
      </c>
      <c r="K110" s="263" t="str">
        <f t="shared" si="17"/>
        <v/>
      </c>
      <c r="L110" s="263">
        <f t="shared" si="18"/>
        <v>4</v>
      </c>
      <c r="M110" s="263" t="str">
        <f t="shared" si="19"/>
        <v/>
      </c>
      <c r="N110" s="263" t="str">
        <f t="shared" si="20"/>
        <v/>
      </c>
      <c r="O110" s="294">
        <f t="shared" si="21"/>
        <v>4</v>
      </c>
      <c r="Q110" s="263" t="str">
        <f t="shared" si="22"/>
        <v>11</v>
      </c>
      <c r="R110" s="292" t="str">
        <f t="shared" si="23"/>
        <v>1.3.11</v>
      </c>
      <c r="S110" s="13" t="str">
        <f t="shared" si="24"/>
        <v/>
      </c>
      <c r="T110" s="13" t="str">
        <f t="shared" si="26"/>
        <v/>
      </c>
      <c r="U110" s="81" t="str">
        <f t="shared" si="27"/>
        <v/>
      </c>
      <c r="X110"/>
      <c r="Y110"/>
      <c r="Z110"/>
      <c r="AA110"/>
      <c r="AB110"/>
      <c r="AC110"/>
      <c r="AD110"/>
      <c r="AE110"/>
      <c r="AF110"/>
      <c r="AG110"/>
    </row>
    <row r="111" spans="1:33" x14ac:dyDescent="0.25">
      <c r="A111" s="263">
        <v>109</v>
      </c>
      <c r="B111" s="292" t="str">
        <f t="shared" si="25"/>
        <v>1.3.11a</v>
      </c>
      <c r="C111" s="263">
        <v>1</v>
      </c>
      <c r="D111" s="263">
        <v>3</v>
      </c>
      <c r="E111" s="263">
        <v>11</v>
      </c>
      <c r="F111" s="263" t="s">
        <v>668</v>
      </c>
      <c r="G111" s="13" t="s">
        <v>182</v>
      </c>
      <c r="H111" s="263">
        <v>4</v>
      </c>
      <c r="I111" s="294" t="str">
        <f t="shared" si="15"/>
        <v/>
      </c>
      <c r="J111" s="263" t="str">
        <f t="shared" si="16"/>
        <v/>
      </c>
      <c r="K111" s="263" t="str">
        <f t="shared" si="17"/>
        <v/>
      </c>
      <c r="L111" s="263" t="str">
        <f t="shared" si="18"/>
        <v/>
      </c>
      <c r="M111" s="263" t="str">
        <f t="shared" si="19"/>
        <v/>
      </c>
      <c r="N111" s="263">
        <f t="shared" si="20"/>
        <v>6</v>
      </c>
      <c r="O111" s="294">
        <f t="shared" si="21"/>
        <v>6</v>
      </c>
      <c r="Q111" s="263" t="str">
        <f t="shared" si="22"/>
        <v>11</v>
      </c>
      <c r="R111" s="292" t="str">
        <f t="shared" si="23"/>
        <v>1.3.11a</v>
      </c>
      <c r="S111" s="13" t="str">
        <f t="shared" si="24"/>
        <v/>
      </c>
      <c r="T111" s="13" t="str">
        <f t="shared" si="26"/>
        <v/>
      </c>
      <c r="U111" s="81" t="str">
        <f t="shared" si="27"/>
        <v/>
      </c>
      <c r="X111"/>
      <c r="Y111"/>
      <c r="Z111"/>
      <c r="AA111"/>
      <c r="AB111"/>
      <c r="AC111"/>
      <c r="AD111"/>
      <c r="AE111"/>
      <c r="AF111"/>
      <c r="AG111"/>
    </row>
    <row r="112" spans="1:33" x14ac:dyDescent="0.25">
      <c r="A112" s="263">
        <v>110</v>
      </c>
      <c r="B112" s="292" t="str">
        <f t="shared" si="25"/>
        <v>1.3.11b</v>
      </c>
      <c r="C112" s="263">
        <v>1</v>
      </c>
      <c r="D112" s="263">
        <v>3</v>
      </c>
      <c r="E112" s="263">
        <v>11</v>
      </c>
      <c r="F112" s="263" t="s">
        <v>669</v>
      </c>
      <c r="G112" s="13" t="s">
        <v>183</v>
      </c>
      <c r="H112" s="263">
        <v>5</v>
      </c>
      <c r="I112" s="294" t="str">
        <f t="shared" si="15"/>
        <v/>
      </c>
      <c r="J112" s="263" t="str">
        <f t="shared" si="16"/>
        <v/>
      </c>
      <c r="K112" s="263" t="str">
        <f t="shared" si="17"/>
        <v/>
      </c>
      <c r="L112" s="263" t="str">
        <f t="shared" si="18"/>
        <v/>
      </c>
      <c r="M112" s="263" t="str">
        <f t="shared" si="19"/>
        <v/>
      </c>
      <c r="N112" s="263">
        <f t="shared" si="20"/>
        <v>6</v>
      </c>
      <c r="O112" s="294">
        <f t="shared" si="21"/>
        <v>6</v>
      </c>
      <c r="Q112" s="263" t="str">
        <f t="shared" si="22"/>
        <v>11</v>
      </c>
      <c r="R112" s="292" t="str">
        <f t="shared" si="23"/>
        <v>1.3.11b</v>
      </c>
      <c r="S112" s="13" t="str">
        <f t="shared" si="24"/>
        <v/>
      </c>
      <c r="T112" s="13" t="str">
        <f t="shared" si="26"/>
        <v/>
      </c>
      <c r="U112" s="81" t="str">
        <f t="shared" si="27"/>
        <v/>
      </c>
      <c r="X112"/>
      <c r="Y112"/>
      <c r="Z112"/>
      <c r="AA112"/>
      <c r="AB112"/>
      <c r="AC112"/>
      <c r="AD112"/>
      <c r="AE112"/>
      <c r="AF112"/>
      <c r="AG112"/>
    </row>
    <row r="113" spans="1:33" x14ac:dyDescent="0.25">
      <c r="A113" s="263">
        <v>111</v>
      </c>
      <c r="B113" s="292" t="str">
        <f t="shared" si="25"/>
        <v>1.3.11c</v>
      </c>
      <c r="C113" s="263">
        <v>1</v>
      </c>
      <c r="D113" s="263">
        <v>3</v>
      </c>
      <c r="E113" s="263">
        <v>11</v>
      </c>
      <c r="F113" s="263" t="s">
        <v>670</v>
      </c>
      <c r="G113" s="13" t="s">
        <v>184</v>
      </c>
      <c r="H113" s="263">
        <v>5</v>
      </c>
      <c r="I113" s="294" t="str">
        <f t="shared" si="15"/>
        <v/>
      </c>
      <c r="J113" s="263" t="str">
        <f t="shared" si="16"/>
        <v/>
      </c>
      <c r="K113" s="263" t="str">
        <f t="shared" si="17"/>
        <v/>
      </c>
      <c r="L113" s="263" t="str">
        <f t="shared" si="18"/>
        <v/>
      </c>
      <c r="M113" s="263" t="str">
        <f t="shared" si="19"/>
        <v/>
      </c>
      <c r="N113" s="263">
        <f t="shared" si="20"/>
        <v>6</v>
      </c>
      <c r="O113" s="294">
        <f t="shared" si="21"/>
        <v>6</v>
      </c>
      <c r="Q113" s="263" t="str">
        <f t="shared" si="22"/>
        <v>11</v>
      </c>
      <c r="R113" s="292" t="str">
        <f t="shared" si="23"/>
        <v>1.3.11c</v>
      </c>
      <c r="S113" s="13" t="str">
        <f t="shared" si="24"/>
        <v/>
      </c>
      <c r="T113" s="13" t="str">
        <f t="shared" si="26"/>
        <v/>
      </c>
      <c r="U113" s="81" t="str">
        <f t="shared" si="27"/>
        <v/>
      </c>
      <c r="X113"/>
      <c r="Y113"/>
      <c r="Z113"/>
      <c r="AA113"/>
      <c r="AB113"/>
      <c r="AC113"/>
      <c r="AD113"/>
      <c r="AE113"/>
      <c r="AF113"/>
      <c r="AG113"/>
    </row>
    <row r="114" spans="1:33" x14ac:dyDescent="0.25">
      <c r="A114" s="263">
        <v>112</v>
      </c>
      <c r="B114" s="292" t="str">
        <f t="shared" si="25"/>
        <v>1.3.11d</v>
      </c>
      <c r="C114" s="263">
        <v>1</v>
      </c>
      <c r="D114" s="263">
        <v>3</v>
      </c>
      <c r="E114" s="263">
        <v>11</v>
      </c>
      <c r="F114" s="263" t="s">
        <v>671</v>
      </c>
      <c r="G114" s="13" t="s">
        <v>185</v>
      </c>
      <c r="H114" s="263">
        <v>5</v>
      </c>
      <c r="I114" s="294" t="str">
        <f t="shared" si="15"/>
        <v/>
      </c>
      <c r="J114" s="263" t="str">
        <f t="shared" si="16"/>
        <v/>
      </c>
      <c r="K114" s="263" t="str">
        <f t="shared" si="17"/>
        <v/>
      </c>
      <c r="L114" s="263" t="str">
        <f t="shared" si="18"/>
        <v/>
      </c>
      <c r="M114" s="263" t="str">
        <f t="shared" si="19"/>
        <v/>
      </c>
      <c r="N114" s="263">
        <f t="shared" si="20"/>
        <v>6</v>
      </c>
      <c r="O114" s="294">
        <f t="shared" si="21"/>
        <v>6</v>
      </c>
      <c r="Q114" s="263" t="str">
        <f t="shared" si="22"/>
        <v>11</v>
      </c>
      <c r="R114" s="292" t="str">
        <f t="shared" si="23"/>
        <v>1.3.11d</v>
      </c>
      <c r="S114" s="13" t="str">
        <f t="shared" si="24"/>
        <v/>
      </c>
      <c r="T114" s="13" t="str">
        <f t="shared" si="26"/>
        <v/>
      </c>
      <c r="U114" s="81" t="str">
        <f t="shared" si="27"/>
        <v/>
      </c>
      <c r="X114"/>
      <c r="Y114"/>
      <c r="Z114"/>
      <c r="AA114"/>
      <c r="AB114"/>
      <c r="AC114"/>
      <c r="AD114"/>
      <c r="AE114"/>
      <c r="AF114"/>
      <c r="AG114"/>
    </row>
    <row r="115" spans="1:33" x14ac:dyDescent="0.25">
      <c r="A115" s="263">
        <v>113</v>
      </c>
      <c r="B115" s="292" t="str">
        <f t="shared" si="25"/>
        <v>1.3.11e</v>
      </c>
      <c r="C115" s="263">
        <v>1</v>
      </c>
      <c r="D115" s="263">
        <v>3</v>
      </c>
      <c r="E115" s="263">
        <v>11</v>
      </c>
      <c r="F115" s="263" t="s">
        <v>672</v>
      </c>
      <c r="G115" s="13" t="s">
        <v>186</v>
      </c>
      <c r="H115" s="263">
        <v>4</v>
      </c>
      <c r="I115" s="294" t="str">
        <f t="shared" si="15"/>
        <v/>
      </c>
      <c r="J115" s="263" t="str">
        <f t="shared" si="16"/>
        <v/>
      </c>
      <c r="K115" s="263" t="str">
        <f t="shared" si="17"/>
        <v/>
      </c>
      <c r="L115" s="263" t="str">
        <f t="shared" si="18"/>
        <v/>
      </c>
      <c r="M115" s="263" t="str">
        <f t="shared" si="19"/>
        <v/>
      </c>
      <c r="N115" s="263">
        <f t="shared" si="20"/>
        <v>6</v>
      </c>
      <c r="O115" s="294">
        <f t="shared" si="21"/>
        <v>6</v>
      </c>
      <c r="Q115" s="263" t="str">
        <f t="shared" si="22"/>
        <v>11</v>
      </c>
      <c r="R115" s="292" t="str">
        <f t="shared" si="23"/>
        <v>1.3.11e</v>
      </c>
      <c r="S115" s="13" t="str">
        <f t="shared" si="24"/>
        <v/>
      </c>
      <c r="T115" s="13" t="str">
        <f t="shared" si="26"/>
        <v/>
      </c>
      <c r="U115" s="81" t="str">
        <f t="shared" si="27"/>
        <v/>
      </c>
      <c r="X115"/>
      <c r="Y115"/>
      <c r="Z115"/>
      <c r="AA115"/>
      <c r="AB115"/>
      <c r="AC115"/>
      <c r="AD115"/>
      <c r="AE115"/>
      <c r="AF115"/>
      <c r="AG115"/>
    </row>
    <row r="116" spans="1:33" x14ac:dyDescent="0.25">
      <c r="A116" s="263">
        <v>114</v>
      </c>
      <c r="B116" s="292" t="str">
        <f t="shared" si="25"/>
        <v>1.3.11f</v>
      </c>
      <c r="C116" s="263">
        <v>1</v>
      </c>
      <c r="D116" s="263">
        <v>3</v>
      </c>
      <c r="E116" s="263">
        <v>11</v>
      </c>
      <c r="F116" s="263" t="s">
        <v>673</v>
      </c>
      <c r="G116" s="13" t="s">
        <v>187</v>
      </c>
      <c r="H116" s="263">
        <v>4</v>
      </c>
      <c r="I116" s="294" t="str">
        <f t="shared" si="15"/>
        <v/>
      </c>
      <c r="J116" s="263" t="str">
        <f t="shared" si="16"/>
        <v/>
      </c>
      <c r="K116" s="263" t="str">
        <f t="shared" si="17"/>
        <v/>
      </c>
      <c r="L116" s="263" t="str">
        <f t="shared" si="18"/>
        <v/>
      </c>
      <c r="M116" s="263" t="str">
        <f t="shared" si="19"/>
        <v/>
      </c>
      <c r="N116" s="263">
        <f t="shared" si="20"/>
        <v>6</v>
      </c>
      <c r="O116" s="294">
        <f t="shared" si="21"/>
        <v>6</v>
      </c>
      <c r="Q116" s="263" t="str">
        <f t="shared" si="22"/>
        <v>11</v>
      </c>
      <c r="R116" s="292" t="str">
        <f t="shared" si="23"/>
        <v>1.3.11f</v>
      </c>
      <c r="S116" s="13" t="str">
        <f t="shared" si="24"/>
        <v/>
      </c>
      <c r="T116" s="13" t="str">
        <f t="shared" si="26"/>
        <v/>
      </c>
      <c r="U116" s="81" t="str">
        <f t="shared" si="27"/>
        <v/>
      </c>
      <c r="X116"/>
      <c r="Y116"/>
      <c r="Z116"/>
      <c r="AA116"/>
      <c r="AB116"/>
      <c r="AC116"/>
      <c r="AD116"/>
      <c r="AE116"/>
      <c r="AF116"/>
      <c r="AG116"/>
    </row>
    <row r="117" spans="1:33" x14ac:dyDescent="0.25">
      <c r="A117" s="263">
        <v>115</v>
      </c>
      <c r="B117" s="292" t="str">
        <f t="shared" si="25"/>
        <v>1.3.11g</v>
      </c>
      <c r="C117" s="263">
        <v>1</v>
      </c>
      <c r="D117" s="263">
        <v>3</v>
      </c>
      <c r="E117" s="263">
        <v>11</v>
      </c>
      <c r="F117" s="263" t="s">
        <v>674</v>
      </c>
      <c r="G117" s="13" t="s">
        <v>188</v>
      </c>
      <c r="H117" s="263">
        <v>4</v>
      </c>
      <c r="I117" s="294" t="str">
        <f t="shared" si="15"/>
        <v/>
      </c>
      <c r="J117" s="263" t="str">
        <f t="shared" si="16"/>
        <v/>
      </c>
      <c r="K117" s="263" t="str">
        <f t="shared" si="17"/>
        <v/>
      </c>
      <c r="L117" s="263" t="str">
        <f t="shared" si="18"/>
        <v/>
      </c>
      <c r="M117" s="263" t="str">
        <f t="shared" si="19"/>
        <v/>
      </c>
      <c r="N117" s="263">
        <f t="shared" si="20"/>
        <v>6</v>
      </c>
      <c r="O117" s="294">
        <f t="shared" si="21"/>
        <v>6</v>
      </c>
      <c r="Q117" s="263" t="str">
        <f t="shared" si="22"/>
        <v>11</v>
      </c>
      <c r="R117" s="292" t="str">
        <f t="shared" si="23"/>
        <v>1.3.11g</v>
      </c>
      <c r="S117" s="13" t="str">
        <f t="shared" si="24"/>
        <v/>
      </c>
      <c r="T117" s="13" t="str">
        <f t="shared" si="26"/>
        <v/>
      </c>
      <c r="U117" s="81" t="str">
        <f t="shared" si="27"/>
        <v/>
      </c>
      <c r="X117"/>
      <c r="Y117"/>
      <c r="Z117"/>
      <c r="AA117"/>
      <c r="AB117"/>
      <c r="AC117"/>
      <c r="AD117"/>
      <c r="AE117"/>
      <c r="AF117"/>
      <c r="AG117"/>
    </row>
    <row r="118" spans="1:33" x14ac:dyDescent="0.25">
      <c r="A118" s="263">
        <v>116</v>
      </c>
      <c r="B118" s="292" t="str">
        <f t="shared" si="25"/>
        <v>1.3.11h</v>
      </c>
      <c r="C118" s="263">
        <v>1</v>
      </c>
      <c r="D118" s="263">
        <v>3</v>
      </c>
      <c r="E118" s="263">
        <v>11</v>
      </c>
      <c r="F118" s="263" t="s">
        <v>675</v>
      </c>
      <c r="G118" s="13" t="s">
        <v>189</v>
      </c>
      <c r="H118" s="263">
        <v>4</v>
      </c>
      <c r="I118" s="294" t="str">
        <f t="shared" si="15"/>
        <v/>
      </c>
      <c r="J118" s="263" t="str">
        <f t="shared" si="16"/>
        <v/>
      </c>
      <c r="K118" s="263" t="str">
        <f t="shared" si="17"/>
        <v/>
      </c>
      <c r="L118" s="263" t="str">
        <f t="shared" si="18"/>
        <v/>
      </c>
      <c r="M118" s="263" t="str">
        <f t="shared" si="19"/>
        <v/>
      </c>
      <c r="N118" s="263">
        <f t="shared" si="20"/>
        <v>6</v>
      </c>
      <c r="O118" s="294">
        <f t="shared" si="21"/>
        <v>6</v>
      </c>
      <c r="Q118" s="263" t="str">
        <f t="shared" si="22"/>
        <v>11</v>
      </c>
      <c r="R118" s="292" t="str">
        <f t="shared" si="23"/>
        <v>1.3.11h</v>
      </c>
      <c r="S118" s="13" t="str">
        <f t="shared" si="24"/>
        <v/>
      </c>
      <c r="T118" s="13" t="str">
        <f t="shared" si="26"/>
        <v/>
      </c>
      <c r="U118" s="81" t="str">
        <f t="shared" si="27"/>
        <v/>
      </c>
      <c r="X118"/>
      <c r="Y118"/>
      <c r="Z118"/>
      <c r="AA118"/>
      <c r="AB118"/>
      <c r="AC118"/>
      <c r="AD118"/>
      <c r="AE118"/>
      <c r="AF118"/>
      <c r="AG118"/>
    </row>
    <row r="119" spans="1:33" x14ac:dyDescent="0.25">
      <c r="A119" s="263">
        <v>117</v>
      </c>
      <c r="B119" s="292" t="str">
        <f t="shared" si="25"/>
        <v>1.3.12</v>
      </c>
      <c r="C119" s="263">
        <v>1</v>
      </c>
      <c r="D119" s="263">
        <v>3</v>
      </c>
      <c r="E119" s="263">
        <v>12</v>
      </c>
      <c r="F119" s="263" t="s">
        <v>695</v>
      </c>
      <c r="G119" s="13" t="s">
        <v>190</v>
      </c>
      <c r="H119" s="263" t="s">
        <v>108</v>
      </c>
      <c r="I119" s="294" t="str">
        <f t="shared" si="15"/>
        <v/>
      </c>
      <c r="J119" s="263" t="str">
        <f t="shared" si="16"/>
        <v/>
      </c>
      <c r="K119" s="263" t="str">
        <f t="shared" si="17"/>
        <v/>
      </c>
      <c r="L119" s="263">
        <f t="shared" si="18"/>
        <v>4</v>
      </c>
      <c r="M119" s="263" t="str">
        <f t="shared" si="19"/>
        <v/>
      </c>
      <c r="N119" s="263" t="str">
        <f t="shared" si="20"/>
        <v/>
      </c>
      <c r="O119" s="294">
        <f t="shared" si="21"/>
        <v>4</v>
      </c>
      <c r="Q119" s="263" t="str">
        <f t="shared" si="22"/>
        <v>12</v>
      </c>
      <c r="R119" s="292" t="str">
        <f t="shared" si="23"/>
        <v>1.3.12</v>
      </c>
      <c r="S119" s="13" t="str">
        <f t="shared" si="24"/>
        <v/>
      </c>
      <c r="T119" s="13" t="str">
        <f t="shared" si="26"/>
        <v/>
      </c>
      <c r="U119" s="81" t="str">
        <f t="shared" si="27"/>
        <v/>
      </c>
      <c r="X119"/>
      <c r="Y119"/>
      <c r="Z119"/>
      <c r="AA119"/>
      <c r="AB119"/>
      <c r="AC119"/>
      <c r="AD119"/>
      <c r="AE119"/>
      <c r="AF119"/>
      <c r="AG119"/>
    </row>
    <row r="120" spans="1:33" x14ac:dyDescent="0.25">
      <c r="A120" s="263">
        <v>118</v>
      </c>
      <c r="B120" s="292" t="str">
        <f t="shared" si="25"/>
        <v>1.3.12a</v>
      </c>
      <c r="C120" s="263">
        <v>1</v>
      </c>
      <c r="D120" s="263">
        <v>3</v>
      </c>
      <c r="E120" s="263">
        <v>12</v>
      </c>
      <c r="F120" s="263" t="s">
        <v>668</v>
      </c>
      <c r="G120" s="13" t="s">
        <v>712</v>
      </c>
      <c r="H120" s="263">
        <v>4</v>
      </c>
      <c r="I120" s="294" t="str">
        <f t="shared" si="15"/>
        <v/>
      </c>
      <c r="J120" s="263" t="str">
        <f t="shared" si="16"/>
        <v/>
      </c>
      <c r="K120" s="263" t="str">
        <f t="shared" si="17"/>
        <v/>
      </c>
      <c r="L120" s="263" t="str">
        <f t="shared" si="18"/>
        <v/>
      </c>
      <c r="M120" s="263" t="str">
        <f t="shared" si="19"/>
        <v/>
      </c>
      <c r="N120" s="263">
        <f t="shared" si="20"/>
        <v>6</v>
      </c>
      <c r="O120" s="294">
        <f t="shared" si="21"/>
        <v>6</v>
      </c>
      <c r="Q120" s="263" t="str">
        <f t="shared" si="22"/>
        <v>12</v>
      </c>
      <c r="R120" s="292" t="str">
        <f t="shared" si="23"/>
        <v>1.3.12a</v>
      </c>
      <c r="S120" s="13" t="str">
        <f t="shared" si="24"/>
        <v/>
      </c>
      <c r="T120" s="13" t="str">
        <f t="shared" si="26"/>
        <v/>
      </c>
      <c r="U120" s="81" t="str">
        <f t="shared" si="27"/>
        <v/>
      </c>
      <c r="X120"/>
      <c r="Y120"/>
      <c r="Z120"/>
      <c r="AA120"/>
      <c r="AB120"/>
      <c r="AC120"/>
      <c r="AD120"/>
      <c r="AE120"/>
      <c r="AF120"/>
      <c r="AG120"/>
    </row>
    <row r="121" spans="1:33" x14ac:dyDescent="0.25">
      <c r="A121" s="263">
        <v>119</v>
      </c>
      <c r="B121" s="292" t="str">
        <f t="shared" si="25"/>
        <v>1.3.12b</v>
      </c>
      <c r="C121" s="263">
        <v>1</v>
      </c>
      <c r="D121" s="263">
        <v>3</v>
      </c>
      <c r="E121" s="263">
        <v>12</v>
      </c>
      <c r="F121" s="263" t="s">
        <v>669</v>
      </c>
      <c r="G121" s="13" t="s">
        <v>191</v>
      </c>
      <c r="H121" s="263">
        <v>3</v>
      </c>
      <c r="I121" s="294" t="str">
        <f t="shared" si="15"/>
        <v/>
      </c>
      <c r="J121" s="263" t="str">
        <f t="shared" si="16"/>
        <v/>
      </c>
      <c r="K121" s="263" t="str">
        <f t="shared" si="17"/>
        <v/>
      </c>
      <c r="L121" s="263" t="str">
        <f t="shared" si="18"/>
        <v/>
      </c>
      <c r="M121" s="263" t="str">
        <f t="shared" si="19"/>
        <v/>
      </c>
      <c r="N121" s="263">
        <f t="shared" si="20"/>
        <v>6</v>
      </c>
      <c r="O121" s="294">
        <f t="shared" si="21"/>
        <v>6</v>
      </c>
      <c r="Q121" s="263" t="str">
        <f t="shared" si="22"/>
        <v>12</v>
      </c>
      <c r="R121" s="292" t="str">
        <f t="shared" si="23"/>
        <v>1.3.12b</v>
      </c>
      <c r="S121" s="13" t="str">
        <f t="shared" si="24"/>
        <v/>
      </c>
      <c r="T121" s="13" t="str">
        <f t="shared" si="26"/>
        <v/>
      </c>
      <c r="U121" s="81" t="str">
        <f t="shared" si="27"/>
        <v/>
      </c>
      <c r="X121"/>
      <c r="Y121"/>
      <c r="Z121"/>
      <c r="AA121"/>
      <c r="AB121"/>
      <c r="AC121"/>
      <c r="AD121"/>
      <c r="AE121"/>
      <c r="AF121"/>
      <c r="AG121"/>
    </row>
    <row r="122" spans="1:33" x14ac:dyDescent="0.25">
      <c r="A122" s="263">
        <v>120</v>
      </c>
      <c r="B122" s="292" t="str">
        <f t="shared" si="25"/>
        <v>1.3.12c</v>
      </c>
      <c r="C122" s="263">
        <v>1</v>
      </c>
      <c r="D122" s="263">
        <v>3</v>
      </c>
      <c r="E122" s="263">
        <v>12</v>
      </c>
      <c r="F122" s="263" t="s">
        <v>670</v>
      </c>
      <c r="G122" s="13" t="s">
        <v>192</v>
      </c>
      <c r="H122" s="263">
        <v>3</v>
      </c>
      <c r="I122" s="294" t="str">
        <f t="shared" si="15"/>
        <v/>
      </c>
      <c r="J122" s="263" t="str">
        <f t="shared" si="16"/>
        <v/>
      </c>
      <c r="K122" s="263" t="str">
        <f t="shared" si="17"/>
        <v/>
      </c>
      <c r="L122" s="263" t="str">
        <f t="shared" si="18"/>
        <v/>
      </c>
      <c r="M122" s="263" t="str">
        <f t="shared" si="19"/>
        <v/>
      </c>
      <c r="N122" s="263">
        <f t="shared" si="20"/>
        <v>6</v>
      </c>
      <c r="O122" s="294">
        <f t="shared" si="21"/>
        <v>6</v>
      </c>
      <c r="Q122" s="263" t="str">
        <f t="shared" si="22"/>
        <v>12</v>
      </c>
      <c r="R122" s="292" t="str">
        <f t="shared" si="23"/>
        <v>1.3.12c</v>
      </c>
      <c r="S122" s="13" t="str">
        <f t="shared" si="24"/>
        <v/>
      </c>
      <c r="T122" s="13" t="str">
        <f t="shared" si="26"/>
        <v/>
      </c>
      <c r="U122" s="81" t="str">
        <f t="shared" si="27"/>
        <v/>
      </c>
      <c r="X122"/>
      <c r="Y122"/>
      <c r="Z122"/>
      <c r="AA122"/>
      <c r="AB122"/>
      <c r="AC122"/>
      <c r="AD122"/>
      <c r="AE122"/>
      <c r="AF122"/>
      <c r="AG122"/>
    </row>
    <row r="123" spans="1:33" x14ac:dyDescent="0.25">
      <c r="A123" s="263">
        <v>121</v>
      </c>
      <c r="B123" s="292" t="str">
        <f t="shared" si="25"/>
        <v>1.3.13</v>
      </c>
      <c r="C123" s="263">
        <v>1</v>
      </c>
      <c r="D123" s="263">
        <v>3</v>
      </c>
      <c r="E123" s="263">
        <v>13</v>
      </c>
      <c r="F123" s="263" t="s">
        <v>695</v>
      </c>
      <c r="G123" s="13" t="s">
        <v>193</v>
      </c>
      <c r="H123" s="263" t="s">
        <v>108</v>
      </c>
      <c r="I123" s="294" t="str">
        <f t="shared" si="15"/>
        <v/>
      </c>
      <c r="J123" s="263" t="str">
        <f t="shared" si="16"/>
        <v/>
      </c>
      <c r="K123" s="263" t="str">
        <f t="shared" si="17"/>
        <v/>
      </c>
      <c r="L123" s="263">
        <f t="shared" si="18"/>
        <v>4</v>
      </c>
      <c r="M123" s="263" t="str">
        <f t="shared" si="19"/>
        <v/>
      </c>
      <c r="N123" s="263" t="str">
        <f t="shared" si="20"/>
        <v/>
      </c>
      <c r="O123" s="294">
        <f t="shared" si="21"/>
        <v>4</v>
      </c>
      <c r="Q123" s="263" t="str">
        <f t="shared" si="22"/>
        <v>13</v>
      </c>
      <c r="R123" s="292" t="str">
        <f t="shared" si="23"/>
        <v>1.3.13</v>
      </c>
      <c r="S123" s="13" t="str">
        <f t="shared" si="24"/>
        <v/>
      </c>
      <c r="T123" s="13" t="str">
        <f t="shared" si="26"/>
        <v/>
      </c>
      <c r="U123" s="81" t="str">
        <f t="shared" si="27"/>
        <v/>
      </c>
      <c r="X123"/>
      <c r="Y123"/>
      <c r="Z123"/>
      <c r="AA123"/>
      <c r="AB123"/>
      <c r="AC123"/>
      <c r="AD123"/>
      <c r="AE123"/>
      <c r="AF123"/>
      <c r="AG123"/>
    </row>
    <row r="124" spans="1:33" x14ac:dyDescent="0.25">
      <c r="A124" s="263">
        <v>122</v>
      </c>
      <c r="B124" s="292" t="str">
        <f t="shared" si="25"/>
        <v>1.3.13a</v>
      </c>
      <c r="C124" s="263">
        <v>1</v>
      </c>
      <c r="D124" s="263">
        <v>3</v>
      </c>
      <c r="E124" s="263">
        <v>13</v>
      </c>
      <c r="F124" s="263" t="s">
        <v>668</v>
      </c>
      <c r="G124" s="13" t="s">
        <v>194</v>
      </c>
      <c r="H124" s="263">
        <v>2</v>
      </c>
      <c r="I124" s="294" t="str">
        <f t="shared" si="15"/>
        <v/>
      </c>
      <c r="J124" s="263" t="str">
        <f t="shared" si="16"/>
        <v/>
      </c>
      <c r="K124" s="263" t="str">
        <f t="shared" si="17"/>
        <v/>
      </c>
      <c r="L124" s="263" t="str">
        <f t="shared" si="18"/>
        <v/>
      </c>
      <c r="M124" s="263" t="str">
        <f t="shared" si="19"/>
        <v/>
      </c>
      <c r="N124" s="263">
        <f t="shared" si="20"/>
        <v>6</v>
      </c>
      <c r="O124" s="294">
        <f t="shared" si="21"/>
        <v>6</v>
      </c>
      <c r="Q124" s="263" t="str">
        <f t="shared" si="22"/>
        <v>13</v>
      </c>
      <c r="R124" s="292" t="str">
        <f t="shared" si="23"/>
        <v>1.3.13a</v>
      </c>
      <c r="S124" s="13" t="str">
        <f t="shared" si="24"/>
        <v/>
      </c>
      <c r="T124" s="13" t="str">
        <f t="shared" si="26"/>
        <v/>
      </c>
      <c r="U124" s="81" t="str">
        <f t="shared" si="27"/>
        <v/>
      </c>
      <c r="X124"/>
      <c r="Y124"/>
      <c r="Z124"/>
      <c r="AA124"/>
      <c r="AB124"/>
      <c r="AC124"/>
      <c r="AD124"/>
      <c r="AE124"/>
      <c r="AF124"/>
      <c r="AG124"/>
    </row>
    <row r="125" spans="1:33" x14ac:dyDescent="0.25">
      <c r="A125" s="263">
        <v>123</v>
      </c>
      <c r="B125" s="292" t="str">
        <f t="shared" si="25"/>
        <v>1.3.13b</v>
      </c>
      <c r="C125" s="263">
        <v>1</v>
      </c>
      <c r="D125" s="263">
        <v>3</v>
      </c>
      <c r="E125" s="263">
        <v>13</v>
      </c>
      <c r="F125" s="263" t="s">
        <v>669</v>
      </c>
      <c r="G125" s="13" t="s">
        <v>195</v>
      </c>
      <c r="H125" s="263">
        <v>2</v>
      </c>
      <c r="I125" s="294" t="str">
        <f t="shared" si="15"/>
        <v/>
      </c>
      <c r="J125" s="263" t="str">
        <f t="shared" si="16"/>
        <v/>
      </c>
      <c r="K125" s="263" t="str">
        <f t="shared" si="17"/>
        <v/>
      </c>
      <c r="L125" s="263" t="str">
        <f t="shared" si="18"/>
        <v/>
      </c>
      <c r="M125" s="263" t="str">
        <f t="shared" si="19"/>
        <v/>
      </c>
      <c r="N125" s="263">
        <f t="shared" si="20"/>
        <v>6</v>
      </c>
      <c r="O125" s="294">
        <f t="shared" si="21"/>
        <v>6</v>
      </c>
      <c r="Q125" s="263" t="str">
        <f t="shared" si="22"/>
        <v>13</v>
      </c>
      <c r="R125" s="292" t="str">
        <f t="shared" si="23"/>
        <v>1.3.13b</v>
      </c>
      <c r="S125" s="13" t="str">
        <f t="shared" si="24"/>
        <v/>
      </c>
      <c r="T125" s="13" t="str">
        <f t="shared" si="26"/>
        <v/>
      </c>
      <c r="U125" s="81" t="str">
        <f t="shared" si="27"/>
        <v/>
      </c>
      <c r="X125"/>
      <c r="Y125"/>
      <c r="Z125"/>
      <c r="AA125"/>
      <c r="AB125"/>
      <c r="AC125"/>
      <c r="AD125"/>
      <c r="AE125"/>
      <c r="AF125"/>
      <c r="AG125"/>
    </row>
    <row r="126" spans="1:33" x14ac:dyDescent="0.25">
      <c r="A126" s="263">
        <v>124</v>
      </c>
      <c r="B126" s="292" t="str">
        <f t="shared" si="25"/>
        <v>1.3.13c</v>
      </c>
      <c r="C126" s="263">
        <v>1</v>
      </c>
      <c r="D126" s="263">
        <v>3</v>
      </c>
      <c r="E126" s="263">
        <v>13</v>
      </c>
      <c r="F126" s="263" t="s">
        <v>670</v>
      </c>
      <c r="G126" s="13" t="s">
        <v>196</v>
      </c>
      <c r="H126" s="263">
        <v>2</v>
      </c>
      <c r="I126" s="294" t="str">
        <f t="shared" si="15"/>
        <v/>
      </c>
      <c r="J126" s="263" t="str">
        <f t="shared" si="16"/>
        <v/>
      </c>
      <c r="K126" s="263" t="str">
        <f t="shared" si="17"/>
        <v/>
      </c>
      <c r="L126" s="263" t="str">
        <f t="shared" si="18"/>
        <v/>
      </c>
      <c r="M126" s="263" t="str">
        <f t="shared" si="19"/>
        <v/>
      </c>
      <c r="N126" s="263">
        <f t="shared" si="20"/>
        <v>6</v>
      </c>
      <c r="O126" s="294">
        <f t="shared" si="21"/>
        <v>6</v>
      </c>
      <c r="Q126" s="263" t="str">
        <f t="shared" si="22"/>
        <v>13</v>
      </c>
      <c r="R126" s="292" t="str">
        <f t="shared" si="23"/>
        <v>1.3.13c</v>
      </c>
      <c r="S126" s="13" t="str">
        <f t="shared" si="24"/>
        <v/>
      </c>
      <c r="T126" s="13" t="str">
        <f t="shared" si="26"/>
        <v/>
      </c>
      <c r="U126" s="81" t="str">
        <f t="shared" si="27"/>
        <v/>
      </c>
      <c r="X126"/>
      <c r="Y126"/>
      <c r="Z126"/>
      <c r="AA126"/>
      <c r="AB126"/>
      <c r="AC126"/>
      <c r="AD126"/>
      <c r="AE126"/>
      <c r="AF126"/>
      <c r="AG126"/>
    </row>
    <row r="127" spans="1:33" x14ac:dyDescent="0.25">
      <c r="A127" s="263">
        <v>125</v>
      </c>
      <c r="B127" s="292" t="str">
        <f t="shared" si="25"/>
        <v>1.3.13d</v>
      </c>
      <c r="C127" s="263">
        <v>1</v>
      </c>
      <c r="D127" s="263">
        <v>3</v>
      </c>
      <c r="E127" s="263">
        <v>13</v>
      </c>
      <c r="F127" s="263" t="s">
        <v>671</v>
      </c>
      <c r="G127" s="13" t="s">
        <v>197</v>
      </c>
      <c r="H127" s="263">
        <v>2</v>
      </c>
      <c r="I127" s="294" t="str">
        <f t="shared" si="15"/>
        <v/>
      </c>
      <c r="J127" s="263" t="str">
        <f t="shared" si="16"/>
        <v/>
      </c>
      <c r="K127" s="263" t="str">
        <f t="shared" si="17"/>
        <v/>
      </c>
      <c r="L127" s="263" t="str">
        <f t="shared" si="18"/>
        <v/>
      </c>
      <c r="M127" s="263" t="str">
        <f t="shared" si="19"/>
        <v/>
      </c>
      <c r="N127" s="263">
        <f t="shared" si="20"/>
        <v>6</v>
      </c>
      <c r="O127" s="294">
        <f t="shared" si="21"/>
        <v>6</v>
      </c>
      <c r="Q127" s="263" t="str">
        <f t="shared" si="22"/>
        <v>13</v>
      </c>
      <c r="R127" s="292" t="str">
        <f t="shared" si="23"/>
        <v>1.3.13d</v>
      </c>
      <c r="S127" s="13" t="str">
        <f t="shared" si="24"/>
        <v/>
      </c>
      <c r="T127" s="13" t="str">
        <f t="shared" si="26"/>
        <v/>
      </c>
      <c r="U127" s="81" t="str">
        <f t="shared" si="27"/>
        <v/>
      </c>
      <c r="X127"/>
      <c r="Y127"/>
      <c r="Z127"/>
      <c r="AA127"/>
      <c r="AB127"/>
      <c r="AC127"/>
      <c r="AD127"/>
      <c r="AE127"/>
      <c r="AF127"/>
      <c r="AG127"/>
    </row>
    <row r="128" spans="1:33" x14ac:dyDescent="0.25">
      <c r="A128" s="263">
        <v>126</v>
      </c>
      <c r="B128" s="292" t="str">
        <f t="shared" si="25"/>
        <v>1.3.14</v>
      </c>
      <c r="C128" s="263">
        <v>1</v>
      </c>
      <c r="D128" s="263">
        <v>3</v>
      </c>
      <c r="E128" s="263">
        <v>14</v>
      </c>
      <c r="F128" s="263" t="s">
        <v>695</v>
      </c>
      <c r="G128" s="13" t="s">
        <v>198</v>
      </c>
      <c r="H128" s="263" t="s">
        <v>108</v>
      </c>
      <c r="I128" s="294" t="str">
        <f t="shared" si="15"/>
        <v/>
      </c>
      <c r="J128" s="263" t="str">
        <f t="shared" si="16"/>
        <v/>
      </c>
      <c r="K128" s="263" t="str">
        <f t="shared" si="17"/>
        <v/>
      </c>
      <c r="L128" s="263">
        <f t="shared" si="18"/>
        <v>4</v>
      </c>
      <c r="M128" s="263" t="str">
        <f t="shared" si="19"/>
        <v/>
      </c>
      <c r="N128" s="263" t="str">
        <f t="shared" si="20"/>
        <v/>
      </c>
      <c r="O128" s="294">
        <f t="shared" si="21"/>
        <v>4</v>
      </c>
      <c r="Q128" s="263" t="str">
        <f t="shared" si="22"/>
        <v>14</v>
      </c>
      <c r="R128" s="292" t="str">
        <f t="shared" si="23"/>
        <v>1.3.14</v>
      </c>
      <c r="S128" s="13" t="str">
        <f t="shared" si="24"/>
        <v/>
      </c>
      <c r="T128" s="13" t="str">
        <f t="shared" si="26"/>
        <v/>
      </c>
      <c r="U128" s="81" t="str">
        <f t="shared" si="27"/>
        <v/>
      </c>
      <c r="X128"/>
      <c r="Y128"/>
      <c r="Z128"/>
      <c r="AA128"/>
      <c r="AB128"/>
      <c r="AC128"/>
      <c r="AD128"/>
      <c r="AE128"/>
      <c r="AF128"/>
      <c r="AG128"/>
    </row>
    <row r="129" spans="1:33" x14ac:dyDescent="0.25">
      <c r="A129" s="263">
        <v>127</v>
      </c>
      <c r="B129" s="292" t="str">
        <f t="shared" si="25"/>
        <v>1.3.14a</v>
      </c>
      <c r="C129" s="263">
        <v>1</v>
      </c>
      <c r="D129" s="263">
        <v>3</v>
      </c>
      <c r="E129" s="263">
        <v>14</v>
      </c>
      <c r="F129" s="263" t="s">
        <v>668</v>
      </c>
      <c r="G129" s="13" t="s">
        <v>199</v>
      </c>
      <c r="H129" s="263">
        <v>2</v>
      </c>
      <c r="I129" s="294" t="str">
        <f t="shared" ref="I129:I191" si="30">IF(AND(LEN(C129)=1,LEN(D129)=0),1,"")</f>
        <v/>
      </c>
      <c r="J129" s="263" t="str">
        <f t="shared" ref="J129:J191" si="31">IF(AND(LEN(C129)=1,LEN(D129)=1,LEN(E129)=0,LEN(F129)=0),2,"")</f>
        <v/>
      </c>
      <c r="K129" s="263" t="str">
        <f t="shared" ref="K129:K191" si="32">IF(AND(LEN(C129)=0,LEN(E129)=0),3,"")</f>
        <v/>
      </c>
      <c r="L129" s="263" t="str">
        <f t="shared" ref="L129:L191" si="33">IF(AND(LEN(C129)&gt;0,LEN(D129&gt;0),LEN(E129)&gt;0,LEN(F129)=0,H129="N/A"),4,"")</f>
        <v/>
      </c>
      <c r="M129" s="263" t="str">
        <f t="shared" ref="M129:M191" si="34">IF(AND(LEN(C129)&gt;0,LEN(D129&gt;0),LEN(E129)&gt;0,LEN(F129)=0,H129&gt;0,H129&lt;6),5,"")</f>
        <v/>
      </c>
      <c r="N129" s="263">
        <f t="shared" ref="N129:N191" si="35">IF(AND(LEN(C129)&gt;0,LEN(D129&gt;0),LEN(E129)&gt;0,LEN(F129)&gt;0,H129&gt;0,H129&lt;6),6,"")</f>
        <v>6</v>
      </c>
      <c r="O129" s="294">
        <f t="shared" ref="O129:O191" si="36">SUM(I129:N129)</f>
        <v>6</v>
      </c>
      <c r="Q129" s="263" t="str">
        <f t="shared" ref="Q129:Q191" si="37">IF(LEN(E129)&gt;0,TEXT(E129,"00"),"")</f>
        <v>14</v>
      </c>
      <c r="R129" s="292" t="str">
        <f t="shared" ref="R129:R191" si="38">IF(O129=1,C129,IF(O129=2,C129&amp;"."&amp;D129,IF(O129=3,"",IF(O129=4,C129&amp;"."&amp;D129&amp;"."&amp;Q129,IF(O129=5,C129&amp;"."&amp;D129&amp;"."&amp;Q129,IF(O129=6,C129&amp;"."&amp;D129&amp;"."&amp;Q129&amp;F129,""))))))</f>
        <v>1.3.14a</v>
      </c>
      <c r="S129" s="13" t="str">
        <f t="shared" ref="S129:S191" si="39">IF(O129=O128,IF(NOT(R129&gt;R128),1,""),"")</f>
        <v/>
      </c>
      <c r="T129" s="13" t="str">
        <f t="shared" si="26"/>
        <v/>
      </c>
      <c r="U129" s="81" t="str">
        <f t="shared" si="27"/>
        <v/>
      </c>
      <c r="X129"/>
      <c r="Y129"/>
      <c r="Z129"/>
      <c r="AA129"/>
      <c r="AB129"/>
      <c r="AC129"/>
      <c r="AD129"/>
      <c r="AE129"/>
      <c r="AF129"/>
      <c r="AG129"/>
    </row>
    <row r="130" spans="1:33" x14ac:dyDescent="0.25">
      <c r="A130" s="263">
        <v>128</v>
      </c>
      <c r="B130" s="292" t="str">
        <f t="shared" ref="B130:B192" si="40">R130</f>
        <v>1.3.14b</v>
      </c>
      <c r="C130" s="263">
        <v>1</v>
      </c>
      <c r="D130" s="263">
        <v>3</v>
      </c>
      <c r="E130" s="263">
        <v>14</v>
      </c>
      <c r="F130" s="263" t="s">
        <v>669</v>
      </c>
      <c r="G130" s="13" t="s">
        <v>200</v>
      </c>
      <c r="H130" s="263">
        <v>2</v>
      </c>
      <c r="I130" s="294" t="str">
        <f t="shared" si="30"/>
        <v/>
      </c>
      <c r="J130" s="263" t="str">
        <f t="shared" si="31"/>
        <v/>
      </c>
      <c r="K130" s="263" t="str">
        <f t="shared" si="32"/>
        <v/>
      </c>
      <c r="L130" s="263" t="str">
        <f t="shared" si="33"/>
        <v/>
      </c>
      <c r="M130" s="263" t="str">
        <f t="shared" si="34"/>
        <v/>
      </c>
      <c r="N130" s="263">
        <f t="shared" si="35"/>
        <v>6</v>
      </c>
      <c r="O130" s="294">
        <f t="shared" si="36"/>
        <v>6</v>
      </c>
      <c r="Q130" s="263" t="str">
        <f t="shared" si="37"/>
        <v>14</v>
      </c>
      <c r="R130" s="292" t="str">
        <f t="shared" si="38"/>
        <v>1.3.14b</v>
      </c>
      <c r="S130" s="13" t="str">
        <f t="shared" si="39"/>
        <v/>
      </c>
      <c r="T130" s="13" t="str">
        <f t="shared" ref="T130:T192" si="41">IF(NOT(R130&gt;R129),1,"")</f>
        <v/>
      </c>
      <c r="U130" s="81" t="str">
        <f t="shared" si="27"/>
        <v/>
      </c>
      <c r="X130"/>
      <c r="Y130"/>
      <c r="Z130"/>
      <c r="AA130"/>
      <c r="AB130"/>
      <c r="AC130"/>
      <c r="AD130"/>
      <c r="AE130"/>
      <c r="AF130"/>
      <c r="AG130"/>
    </row>
    <row r="131" spans="1:33" x14ac:dyDescent="0.25">
      <c r="A131" s="263">
        <v>129</v>
      </c>
      <c r="B131" s="292" t="str">
        <f t="shared" si="40"/>
        <v>1.3.14c</v>
      </c>
      <c r="C131" s="263">
        <v>1</v>
      </c>
      <c r="D131" s="263">
        <v>3</v>
      </c>
      <c r="E131" s="263">
        <v>14</v>
      </c>
      <c r="F131" s="263" t="s">
        <v>670</v>
      </c>
      <c r="G131" s="13" t="s">
        <v>201</v>
      </c>
      <c r="H131" s="263">
        <v>2</v>
      </c>
      <c r="I131" s="294" t="str">
        <f t="shared" si="30"/>
        <v/>
      </c>
      <c r="J131" s="263" t="str">
        <f t="shared" si="31"/>
        <v/>
      </c>
      <c r="K131" s="263" t="str">
        <f t="shared" si="32"/>
        <v/>
      </c>
      <c r="L131" s="263" t="str">
        <f t="shared" si="33"/>
        <v/>
      </c>
      <c r="M131" s="263" t="str">
        <f t="shared" si="34"/>
        <v/>
      </c>
      <c r="N131" s="263">
        <f t="shared" si="35"/>
        <v>6</v>
      </c>
      <c r="O131" s="294">
        <f t="shared" si="36"/>
        <v>6</v>
      </c>
      <c r="Q131" s="263" t="str">
        <f t="shared" si="37"/>
        <v>14</v>
      </c>
      <c r="R131" s="292" t="str">
        <f t="shared" si="38"/>
        <v>1.3.14c</v>
      </c>
      <c r="S131" s="13" t="str">
        <f t="shared" si="39"/>
        <v/>
      </c>
      <c r="T131" s="13" t="str">
        <f t="shared" si="41"/>
        <v/>
      </c>
      <c r="U131" s="81" t="str">
        <f t="shared" si="27"/>
        <v/>
      </c>
      <c r="X131"/>
      <c r="Y131"/>
      <c r="Z131"/>
      <c r="AA131"/>
      <c r="AB131"/>
      <c r="AC131"/>
      <c r="AD131"/>
      <c r="AE131"/>
      <c r="AF131"/>
      <c r="AG131"/>
    </row>
    <row r="132" spans="1:33" x14ac:dyDescent="0.25">
      <c r="A132" s="263">
        <v>130</v>
      </c>
      <c r="B132" s="292" t="str">
        <f t="shared" si="40"/>
        <v>1.3.15</v>
      </c>
      <c r="C132" s="263">
        <v>1</v>
      </c>
      <c r="D132" s="263">
        <v>3</v>
      </c>
      <c r="E132" s="263">
        <v>15</v>
      </c>
      <c r="F132" s="263" t="s">
        <v>695</v>
      </c>
      <c r="G132" s="13" t="s">
        <v>713</v>
      </c>
      <c r="H132" s="263">
        <v>5</v>
      </c>
      <c r="I132" s="294" t="str">
        <f t="shared" si="30"/>
        <v/>
      </c>
      <c r="J132" s="263" t="str">
        <f t="shared" si="31"/>
        <v/>
      </c>
      <c r="K132" s="263" t="str">
        <f t="shared" si="32"/>
        <v/>
      </c>
      <c r="L132" s="263" t="str">
        <f t="shared" si="33"/>
        <v/>
      </c>
      <c r="M132" s="263">
        <f t="shared" si="34"/>
        <v>5</v>
      </c>
      <c r="N132" s="263" t="str">
        <f t="shared" si="35"/>
        <v/>
      </c>
      <c r="O132" s="294">
        <f t="shared" si="36"/>
        <v>5</v>
      </c>
      <c r="Q132" s="263" t="str">
        <f t="shared" si="37"/>
        <v>15</v>
      </c>
      <c r="R132" s="292" t="str">
        <f t="shared" si="38"/>
        <v>1.3.15</v>
      </c>
      <c r="S132" s="13" t="str">
        <f t="shared" si="39"/>
        <v/>
      </c>
      <c r="T132" s="13" t="str">
        <f t="shared" si="41"/>
        <v/>
      </c>
      <c r="U132" s="81" t="str">
        <f t="shared" ref="U132:U195" si="42">IF(O132&lt;4,IF(LEN(H132)=0,"",1),IF(O132=4,IF(H132="N/A","",1),IF(AND(O132&gt;4,O132&lt;7),IF(AND(H132&gt;0,H132&lt;6),"",1),1)))</f>
        <v/>
      </c>
      <c r="X132"/>
      <c r="Y132"/>
      <c r="Z132"/>
      <c r="AA132"/>
      <c r="AB132"/>
      <c r="AC132"/>
      <c r="AD132"/>
      <c r="AE132"/>
      <c r="AF132"/>
      <c r="AG132"/>
    </row>
    <row r="133" spans="1:33" x14ac:dyDescent="0.25">
      <c r="A133" s="263">
        <v>131</v>
      </c>
      <c r="B133" s="292" t="str">
        <f t="shared" si="40"/>
        <v>1.3.16</v>
      </c>
      <c r="C133" s="263">
        <v>1</v>
      </c>
      <c r="D133" s="263">
        <v>3</v>
      </c>
      <c r="E133" s="263">
        <v>16</v>
      </c>
      <c r="F133" s="263" t="s">
        <v>695</v>
      </c>
      <c r="G133" s="13" t="s">
        <v>202</v>
      </c>
      <c r="H133" s="263" t="s">
        <v>108</v>
      </c>
      <c r="I133" s="294" t="str">
        <f t="shared" si="30"/>
        <v/>
      </c>
      <c r="J133" s="263" t="str">
        <f t="shared" si="31"/>
        <v/>
      </c>
      <c r="K133" s="263" t="str">
        <f t="shared" si="32"/>
        <v/>
      </c>
      <c r="L133" s="263">
        <f t="shared" si="33"/>
        <v>4</v>
      </c>
      <c r="M133" s="263" t="str">
        <f t="shared" si="34"/>
        <v/>
      </c>
      <c r="N133" s="263" t="str">
        <f t="shared" si="35"/>
        <v/>
      </c>
      <c r="O133" s="294">
        <f t="shared" si="36"/>
        <v>4</v>
      </c>
      <c r="Q133" s="263" t="str">
        <f t="shared" si="37"/>
        <v>16</v>
      </c>
      <c r="R133" s="292" t="str">
        <f t="shared" si="38"/>
        <v>1.3.16</v>
      </c>
      <c r="S133" s="13" t="str">
        <f t="shared" si="39"/>
        <v/>
      </c>
      <c r="T133" s="13" t="str">
        <f t="shared" si="41"/>
        <v/>
      </c>
      <c r="U133" s="81" t="str">
        <f t="shared" si="42"/>
        <v/>
      </c>
      <c r="X133"/>
      <c r="Y133"/>
      <c r="Z133"/>
      <c r="AA133"/>
      <c r="AB133"/>
      <c r="AC133"/>
      <c r="AD133"/>
      <c r="AE133"/>
      <c r="AF133"/>
      <c r="AG133"/>
    </row>
    <row r="134" spans="1:33" x14ac:dyDescent="0.25">
      <c r="A134" s="263">
        <v>132</v>
      </c>
      <c r="B134" s="292" t="str">
        <f t="shared" si="40"/>
        <v>1.3.16a</v>
      </c>
      <c r="C134" s="263">
        <v>1</v>
      </c>
      <c r="D134" s="263">
        <v>3</v>
      </c>
      <c r="E134" s="263">
        <v>16</v>
      </c>
      <c r="F134" s="263" t="s">
        <v>668</v>
      </c>
      <c r="G134" s="13" t="s">
        <v>203</v>
      </c>
      <c r="H134" s="263">
        <v>2</v>
      </c>
      <c r="I134" s="294" t="str">
        <f t="shared" si="30"/>
        <v/>
      </c>
      <c r="J134" s="263" t="str">
        <f t="shared" si="31"/>
        <v/>
      </c>
      <c r="K134" s="263" t="str">
        <f t="shared" si="32"/>
        <v/>
      </c>
      <c r="L134" s="263" t="str">
        <f t="shared" si="33"/>
        <v/>
      </c>
      <c r="M134" s="263" t="str">
        <f t="shared" si="34"/>
        <v/>
      </c>
      <c r="N134" s="263">
        <f t="shared" si="35"/>
        <v>6</v>
      </c>
      <c r="O134" s="294">
        <f t="shared" si="36"/>
        <v>6</v>
      </c>
      <c r="Q134" s="263" t="str">
        <f t="shared" si="37"/>
        <v>16</v>
      </c>
      <c r="R134" s="292" t="str">
        <f t="shared" si="38"/>
        <v>1.3.16a</v>
      </c>
      <c r="S134" s="13" t="str">
        <f t="shared" si="39"/>
        <v/>
      </c>
      <c r="T134" s="13" t="str">
        <f t="shared" si="41"/>
        <v/>
      </c>
      <c r="U134" s="81" t="str">
        <f t="shared" si="42"/>
        <v/>
      </c>
      <c r="X134"/>
      <c r="Y134"/>
      <c r="Z134"/>
      <c r="AA134"/>
      <c r="AB134"/>
      <c r="AC134"/>
      <c r="AD134"/>
      <c r="AE134"/>
      <c r="AF134"/>
      <c r="AG134"/>
    </row>
    <row r="135" spans="1:33" x14ac:dyDescent="0.25">
      <c r="A135" s="263">
        <v>133</v>
      </c>
      <c r="B135" s="292" t="str">
        <f t="shared" si="40"/>
        <v>1.3.16b</v>
      </c>
      <c r="C135" s="263">
        <v>1</v>
      </c>
      <c r="D135" s="263">
        <v>3</v>
      </c>
      <c r="E135" s="263">
        <v>16</v>
      </c>
      <c r="F135" s="263" t="s">
        <v>669</v>
      </c>
      <c r="G135" s="13" t="s">
        <v>204</v>
      </c>
      <c r="H135" s="263">
        <v>2</v>
      </c>
      <c r="I135" s="294" t="str">
        <f t="shared" si="30"/>
        <v/>
      </c>
      <c r="J135" s="263" t="str">
        <f t="shared" si="31"/>
        <v/>
      </c>
      <c r="K135" s="263" t="str">
        <f t="shared" si="32"/>
        <v/>
      </c>
      <c r="L135" s="263" t="str">
        <f t="shared" si="33"/>
        <v/>
      </c>
      <c r="M135" s="263" t="str">
        <f t="shared" si="34"/>
        <v/>
      </c>
      <c r="N135" s="263">
        <f t="shared" si="35"/>
        <v>6</v>
      </c>
      <c r="O135" s="294">
        <f t="shared" si="36"/>
        <v>6</v>
      </c>
      <c r="Q135" s="263" t="str">
        <f t="shared" si="37"/>
        <v>16</v>
      </c>
      <c r="R135" s="292" t="str">
        <f t="shared" si="38"/>
        <v>1.3.16b</v>
      </c>
      <c r="S135" s="13" t="str">
        <f t="shared" si="39"/>
        <v/>
      </c>
      <c r="T135" s="13" t="str">
        <f t="shared" si="41"/>
        <v/>
      </c>
      <c r="U135" s="81" t="str">
        <f t="shared" si="42"/>
        <v/>
      </c>
      <c r="X135"/>
      <c r="Y135"/>
      <c r="Z135"/>
      <c r="AA135"/>
      <c r="AB135"/>
      <c r="AC135"/>
      <c r="AD135"/>
      <c r="AE135"/>
      <c r="AF135"/>
      <c r="AG135"/>
    </row>
    <row r="136" spans="1:33" x14ac:dyDescent="0.25">
      <c r="A136" s="263">
        <v>134</v>
      </c>
      <c r="B136" s="292" t="str">
        <f t="shared" si="40"/>
        <v>1.3.16c</v>
      </c>
      <c r="C136" s="263">
        <v>1</v>
      </c>
      <c r="D136" s="263">
        <v>3</v>
      </c>
      <c r="E136" s="263">
        <v>16</v>
      </c>
      <c r="F136" s="263" t="s">
        <v>670</v>
      </c>
      <c r="G136" s="13" t="s">
        <v>205</v>
      </c>
      <c r="H136" s="263">
        <v>2</v>
      </c>
      <c r="I136" s="294" t="str">
        <f t="shared" si="30"/>
        <v/>
      </c>
      <c r="J136" s="263" t="str">
        <f t="shared" si="31"/>
        <v/>
      </c>
      <c r="K136" s="263" t="str">
        <f t="shared" si="32"/>
        <v/>
      </c>
      <c r="L136" s="263" t="str">
        <f t="shared" si="33"/>
        <v/>
      </c>
      <c r="M136" s="263" t="str">
        <f t="shared" si="34"/>
        <v/>
      </c>
      <c r="N136" s="263">
        <f t="shared" si="35"/>
        <v>6</v>
      </c>
      <c r="O136" s="294">
        <f t="shared" si="36"/>
        <v>6</v>
      </c>
      <c r="Q136" s="263" t="str">
        <f t="shared" si="37"/>
        <v>16</v>
      </c>
      <c r="R136" s="292" t="str">
        <f t="shared" si="38"/>
        <v>1.3.16c</v>
      </c>
      <c r="S136" s="13" t="str">
        <f t="shared" si="39"/>
        <v/>
      </c>
      <c r="T136" s="13" t="str">
        <f t="shared" si="41"/>
        <v/>
      </c>
      <c r="U136" s="81" t="str">
        <f t="shared" si="42"/>
        <v/>
      </c>
      <c r="X136"/>
      <c r="Y136"/>
      <c r="Z136"/>
      <c r="AA136"/>
      <c r="AB136"/>
      <c r="AC136"/>
      <c r="AD136"/>
      <c r="AE136"/>
      <c r="AF136"/>
      <c r="AG136"/>
    </row>
    <row r="137" spans="1:33" x14ac:dyDescent="0.25">
      <c r="A137" s="263">
        <v>135</v>
      </c>
      <c r="B137" s="292" t="str">
        <f t="shared" si="40"/>
        <v>1.3.16d</v>
      </c>
      <c r="C137" s="263">
        <v>1</v>
      </c>
      <c r="D137" s="263">
        <v>3</v>
      </c>
      <c r="E137" s="263">
        <v>16</v>
      </c>
      <c r="F137" s="263" t="s">
        <v>671</v>
      </c>
      <c r="G137" s="13" t="s">
        <v>206</v>
      </c>
      <c r="H137" s="263">
        <v>2</v>
      </c>
      <c r="I137" s="294" t="str">
        <f t="shared" si="30"/>
        <v/>
      </c>
      <c r="J137" s="263" t="str">
        <f t="shared" si="31"/>
        <v/>
      </c>
      <c r="K137" s="263" t="str">
        <f t="shared" si="32"/>
        <v/>
      </c>
      <c r="L137" s="263" t="str">
        <f t="shared" si="33"/>
        <v/>
      </c>
      <c r="M137" s="263" t="str">
        <f t="shared" si="34"/>
        <v/>
      </c>
      <c r="N137" s="263">
        <f t="shared" si="35"/>
        <v>6</v>
      </c>
      <c r="O137" s="294">
        <f t="shared" si="36"/>
        <v>6</v>
      </c>
      <c r="Q137" s="263" t="str">
        <f t="shared" si="37"/>
        <v>16</v>
      </c>
      <c r="R137" s="292" t="str">
        <f t="shared" si="38"/>
        <v>1.3.16d</v>
      </c>
      <c r="S137" s="13" t="str">
        <f t="shared" si="39"/>
        <v/>
      </c>
      <c r="T137" s="13" t="str">
        <f t="shared" si="41"/>
        <v/>
      </c>
      <c r="U137" s="81" t="str">
        <f t="shared" si="42"/>
        <v/>
      </c>
      <c r="X137"/>
      <c r="Y137"/>
      <c r="Z137"/>
      <c r="AA137"/>
      <c r="AB137"/>
      <c r="AC137"/>
      <c r="AD137"/>
      <c r="AE137"/>
      <c r="AF137"/>
      <c r="AG137"/>
    </row>
    <row r="138" spans="1:33" x14ac:dyDescent="0.25">
      <c r="A138" s="263">
        <v>136</v>
      </c>
      <c r="B138" s="292" t="str">
        <f t="shared" si="40"/>
        <v>1.3.17</v>
      </c>
      <c r="C138" s="263">
        <v>1</v>
      </c>
      <c r="D138" s="263">
        <v>3</v>
      </c>
      <c r="E138" s="263">
        <v>17</v>
      </c>
      <c r="F138" s="263" t="s">
        <v>695</v>
      </c>
      <c r="G138" s="13" t="s">
        <v>714</v>
      </c>
      <c r="H138" s="263" t="s">
        <v>108</v>
      </c>
      <c r="I138" s="294" t="str">
        <f t="shared" si="30"/>
        <v/>
      </c>
      <c r="J138" s="263" t="str">
        <f t="shared" si="31"/>
        <v/>
      </c>
      <c r="K138" s="263" t="str">
        <f t="shared" si="32"/>
        <v/>
      </c>
      <c r="L138" s="263">
        <f t="shared" si="33"/>
        <v>4</v>
      </c>
      <c r="M138" s="263" t="str">
        <f t="shared" si="34"/>
        <v/>
      </c>
      <c r="N138" s="263" t="str">
        <f t="shared" si="35"/>
        <v/>
      </c>
      <c r="O138" s="294">
        <f t="shared" si="36"/>
        <v>4</v>
      </c>
      <c r="Q138" s="263" t="str">
        <f t="shared" si="37"/>
        <v>17</v>
      </c>
      <c r="R138" s="292" t="str">
        <f t="shared" si="38"/>
        <v>1.3.17</v>
      </c>
      <c r="S138" s="13" t="str">
        <f t="shared" si="39"/>
        <v/>
      </c>
      <c r="T138" s="13" t="str">
        <f t="shared" si="41"/>
        <v/>
      </c>
      <c r="U138" s="81" t="str">
        <f t="shared" si="42"/>
        <v/>
      </c>
      <c r="X138"/>
      <c r="Y138"/>
      <c r="Z138"/>
      <c r="AA138"/>
      <c r="AB138"/>
      <c r="AC138"/>
      <c r="AD138"/>
      <c r="AE138"/>
      <c r="AF138"/>
      <c r="AG138"/>
    </row>
    <row r="139" spans="1:33" x14ac:dyDescent="0.25">
      <c r="A139" s="263">
        <v>137</v>
      </c>
      <c r="B139" s="292" t="str">
        <f t="shared" si="40"/>
        <v>1.3.17a</v>
      </c>
      <c r="C139" s="263">
        <v>1</v>
      </c>
      <c r="D139" s="263">
        <v>3</v>
      </c>
      <c r="E139" s="263">
        <v>17</v>
      </c>
      <c r="F139" s="263" t="s">
        <v>668</v>
      </c>
      <c r="G139" s="13" t="s">
        <v>207</v>
      </c>
      <c r="H139" s="263">
        <v>4</v>
      </c>
      <c r="I139" s="294" t="str">
        <f t="shared" si="30"/>
        <v/>
      </c>
      <c r="J139" s="263" t="str">
        <f t="shared" si="31"/>
        <v/>
      </c>
      <c r="K139" s="263" t="str">
        <f t="shared" si="32"/>
        <v/>
      </c>
      <c r="L139" s="263" t="str">
        <f t="shared" si="33"/>
        <v/>
      </c>
      <c r="M139" s="263" t="str">
        <f t="shared" si="34"/>
        <v/>
      </c>
      <c r="N139" s="263">
        <f t="shared" si="35"/>
        <v>6</v>
      </c>
      <c r="O139" s="294">
        <f t="shared" si="36"/>
        <v>6</v>
      </c>
      <c r="Q139" s="263" t="str">
        <f t="shared" si="37"/>
        <v>17</v>
      </c>
      <c r="R139" s="292" t="str">
        <f t="shared" si="38"/>
        <v>1.3.17a</v>
      </c>
      <c r="S139" s="13" t="str">
        <f t="shared" si="39"/>
        <v/>
      </c>
      <c r="T139" s="13" t="str">
        <f t="shared" si="41"/>
        <v/>
      </c>
      <c r="U139" s="81" t="str">
        <f t="shared" si="42"/>
        <v/>
      </c>
      <c r="X139"/>
      <c r="Y139"/>
      <c r="Z139"/>
      <c r="AA139"/>
      <c r="AB139"/>
      <c r="AC139"/>
      <c r="AD139"/>
      <c r="AE139"/>
      <c r="AF139"/>
      <c r="AG139"/>
    </row>
    <row r="140" spans="1:33" x14ac:dyDescent="0.25">
      <c r="A140" s="263">
        <v>138</v>
      </c>
      <c r="B140" s="292" t="str">
        <f t="shared" si="40"/>
        <v>1.3.17b</v>
      </c>
      <c r="C140" s="263">
        <v>1</v>
      </c>
      <c r="D140" s="263">
        <v>3</v>
      </c>
      <c r="E140" s="263">
        <v>17</v>
      </c>
      <c r="F140" s="263" t="s">
        <v>669</v>
      </c>
      <c r="G140" s="13" t="s">
        <v>208</v>
      </c>
      <c r="H140" s="263">
        <v>4</v>
      </c>
      <c r="I140" s="294" t="str">
        <f t="shared" si="30"/>
        <v/>
      </c>
      <c r="J140" s="263" t="str">
        <f t="shared" si="31"/>
        <v/>
      </c>
      <c r="K140" s="263" t="str">
        <f t="shared" si="32"/>
        <v/>
      </c>
      <c r="L140" s="263" t="str">
        <f t="shared" si="33"/>
        <v/>
      </c>
      <c r="M140" s="263" t="str">
        <f t="shared" si="34"/>
        <v/>
      </c>
      <c r="N140" s="263">
        <f t="shared" si="35"/>
        <v>6</v>
      </c>
      <c r="O140" s="294">
        <f t="shared" si="36"/>
        <v>6</v>
      </c>
      <c r="Q140" s="263" t="str">
        <f t="shared" si="37"/>
        <v>17</v>
      </c>
      <c r="R140" s="292" t="str">
        <f t="shared" si="38"/>
        <v>1.3.17b</v>
      </c>
      <c r="S140" s="13" t="str">
        <f t="shared" si="39"/>
        <v/>
      </c>
      <c r="T140" s="13" t="str">
        <f t="shared" si="41"/>
        <v/>
      </c>
      <c r="U140" s="81" t="str">
        <f t="shared" si="42"/>
        <v/>
      </c>
      <c r="X140"/>
      <c r="Y140"/>
      <c r="Z140"/>
      <c r="AA140"/>
      <c r="AB140"/>
      <c r="AC140"/>
      <c r="AD140"/>
      <c r="AE140"/>
      <c r="AF140"/>
      <c r="AG140"/>
    </row>
    <row r="141" spans="1:33" x14ac:dyDescent="0.25">
      <c r="A141" s="263">
        <v>139</v>
      </c>
      <c r="B141" s="292" t="str">
        <f t="shared" si="40"/>
        <v>1.3.17c</v>
      </c>
      <c r="C141" s="263">
        <v>1</v>
      </c>
      <c r="D141" s="263">
        <v>3</v>
      </c>
      <c r="E141" s="263">
        <v>17</v>
      </c>
      <c r="F141" s="263" t="s">
        <v>670</v>
      </c>
      <c r="G141" s="13" t="s">
        <v>209</v>
      </c>
      <c r="H141" s="263">
        <v>3</v>
      </c>
      <c r="I141" s="294" t="str">
        <f t="shared" si="30"/>
        <v/>
      </c>
      <c r="J141" s="263" t="str">
        <f t="shared" si="31"/>
        <v/>
      </c>
      <c r="K141" s="263" t="str">
        <f t="shared" si="32"/>
        <v/>
      </c>
      <c r="L141" s="263" t="str">
        <f t="shared" si="33"/>
        <v/>
      </c>
      <c r="M141" s="263" t="str">
        <f t="shared" si="34"/>
        <v/>
      </c>
      <c r="N141" s="263">
        <f t="shared" si="35"/>
        <v>6</v>
      </c>
      <c r="O141" s="294">
        <f t="shared" si="36"/>
        <v>6</v>
      </c>
      <c r="Q141" s="263" t="str">
        <f t="shared" si="37"/>
        <v>17</v>
      </c>
      <c r="R141" s="292" t="str">
        <f t="shared" si="38"/>
        <v>1.3.17c</v>
      </c>
      <c r="S141" s="13" t="str">
        <f t="shared" si="39"/>
        <v/>
      </c>
      <c r="T141" s="13" t="str">
        <f t="shared" si="41"/>
        <v/>
      </c>
      <c r="U141" s="81" t="str">
        <f t="shared" si="42"/>
        <v/>
      </c>
      <c r="X141"/>
      <c r="Y141"/>
      <c r="Z141"/>
      <c r="AA141"/>
      <c r="AB141"/>
      <c r="AC141"/>
      <c r="AD141"/>
      <c r="AE141"/>
      <c r="AF141"/>
      <c r="AG141"/>
    </row>
    <row r="142" spans="1:33" x14ac:dyDescent="0.25">
      <c r="A142" s="263">
        <v>140</v>
      </c>
      <c r="B142" s="292" t="str">
        <f t="shared" si="40"/>
        <v>1.3.17d</v>
      </c>
      <c r="C142" s="263">
        <v>1</v>
      </c>
      <c r="D142" s="263">
        <v>3</v>
      </c>
      <c r="E142" s="263">
        <v>17</v>
      </c>
      <c r="F142" s="263" t="s">
        <v>671</v>
      </c>
      <c r="G142" s="13" t="s">
        <v>210</v>
      </c>
      <c r="H142" s="263">
        <v>4</v>
      </c>
      <c r="I142" s="294" t="str">
        <f t="shared" si="30"/>
        <v/>
      </c>
      <c r="J142" s="263" t="str">
        <f t="shared" si="31"/>
        <v/>
      </c>
      <c r="K142" s="263" t="str">
        <f t="shared" si="32"/>
        <v/>
      </c>
      <c r="L142" s="263" t="str">
        <f t="shared" si="33"/>
        <v/>
      </c>
      <c r="M142" s="263" t="str">
        <f t="shared" si="34"/>
        <v/>
      </c>
      <c r="N142" s="263">
        <f t="shared" si="35"/>
        <v>6</v>
      </c>
      <c r="O142" s="294">
        <f t="shared" si="36"/>
        <v>6</v>
      </c>
      <c r="Q142" s="263" t="str">
        <f t="shared" si="37"/>
        <v>17</v>
      </c>
      <c r="R142" s="292" t="str">
        <f t="shared" si="38"/>
        <v>1.3.17d</v>
      </c>
      <c r="S142" s="13" t="str">
        <f t="shared" si="39"/>
        <v/>
      </c>
      <c r="T142" s="13" t="str">
        <f t="shared" si="41"/>
        <v/>
      </c>
      <c r="U142" s="81" t="str">
        <f t="shared" si="42"/>
        <v/>
      </c>
      <c r="X142"/>
      <c r="Y142"/>
      <c r="Z142"/>
      <c r="AA142"/>
      <c r="AB142"/>
      <c r="AC142"/>
      <c r="AD142"/>
      <c r="AE142"/>
      <c r="AF142"/>
      <c r="AG142"/>
    </row>
    <row r="143" spans="1:33" x14ac:dyDescent="0.25">
      <c r="A143" s="263">
        <v>141</v>
      </c>
      <c r="B143" s="292" t="str">
        <f t="shared" si="40"/>
        <v>1.3.18</v>
      </c>
      <c r="C143" s="263">
        <v>1</v>
      </c>
      <c r="D143" s="263">
        <v>3</v>
      </c>
      <c r="E143" s="263">
        <v>18</v>
      </c>
      <c r="F143" s="263" t="s">
        <v>695</v>
      </c>
      <c r="G143" s="13" t="s">
        <v>211</v>
      </c>
      <c r="H143" s="263" t="s">
        <v>108</v>
      </c>
      <c r="I143" s="294" t="str">
        <f t="shared" si="30"/>
        <v/>
      </c>
      <c r="J143" s="263" t="str">
        <f t="shared" si="31"/>
        <v/>
      </c>
      <c r="K143" s="263" t="str">
        <f t="shared" si="32"/>
        <v/>
      </c>
      <c r="L143" s="263">
        <f t="shared" si="33"/>
        <v>4</v>
      </c>
      <c r="M143" s="263" t="str">
        <f t="shared" si="34"/>
        <v/>
      </c>
      <c r="N143" s="263" t="str">
        <f t="shared" si="35"/>
        <v/>
      </c>
      <c r="O143" s="294">
        <f t="shared" si="36"/>
        <v>4</v>
      </c>
      <c r="Q143" s="263" t="str">
        <f t="shared" si="37"/>
        <v>18</v>
      </c>
      <c r="R143" s="292" t="str">
        <f t="shared" si="38"/>
        <v>1.3.18</v>
      </c>
      <c r="S143" s="13" t="str">
        <f t="shared" si="39"/>
        <v/>
      </c>
      <c r="T143" s="13" t="str">
        <f t="shared" si="41"/>
        <v/>
      </c>
      <c r="U143" s="81" t="str">
        <f t="shared" si="42"/>
        <v/>
      </c>
      <c r="X143"/>
      <c r="Y143"/>
      <c r="Z143"/>
      <c r="AA143"/>
      <c r="AB143"/>
      <c r="AC143"/>
      <c r="AD143"/>
      <c r="AE143"/>
      <c r="AF143"/>
      <c r="AG143"/>
    </row>
    <row r="144" spans="1:33" x14ac:dyDescent="0.25">
      <c r="A144" s="263">
        <v>142</v>
      </c>
      <c r="B144" s="292" t="str">
        <f t="shared" si="40"/>
        <v>1.3.18a</v>
      </c>
      <c r="C144" s="263">
        <v>1</v>
      </c>
      <c r="D144" s="263">
        <v>3</v>
      </c>
      <c r="E144" s="263">
        <v>18</v>
      </c>
      <c r="F144" s="263" t="s">
        <v>668</v>
      </c>
      <c r="G144" s="13" t="s">
        <v>212</v>
      </c>
      <c r="H144" s="263">
        <v>2</v>
      </c>
      <c r="I144" s="294" t="str">
        <f t="shared" si="30"/>
        <v/>
      </c>
      <c r="J144" s="263" t="str">
        <f t="shared" si="31"/>
        <v/>
      </c>
      <c r="K144" s="263" t="str">
        <f t="shared" si="32"/>
        <v/>
      </c>
      <c r="L144" s="263" t="str">
        <f t="shared" si="33"/>
        <v/>
      </c>
      <c r="M144" s="263" t="str">
        <f t="shared" si="34"/>
        <v/>
      </c>
      <c r="N144" s="263">
        <f t="shared" si="35"/>
        <v>6</v>
      </c>
      <c r="O144" s="294">
        <f t="shared" si="36"/>
        <v>6</v>
      </c>
      <c r="Q144" s="263" t="str">
        <f t="shared" si="37"/>
        <v>18</v>
      </c>
      <c r="R144" s="292" t="str">
        <f t="shared" si="38"/>
        <v>1.3.18a</v>
      </c>
      <c r="S144" s="13" t="str">
        <f t="shared" si="39"/>
        <v/>
      </c>
      <c r="T144" s="13" t="str">
        <f t="shared" si="41"/>
        <v/>
      </c>
      <c r="U144" s="81" t="str">
        <f t="shared" si="42"/>
        <v/>
      </c>
      <c r="X144"/>
      <c r="Y144"/>
      <c r="Z144"/>
      <c r="AA144"/>
      <c r="AB144"/>
      <c r="AC144"/>
      <c r="AD144"/>
      <c r="AE144"/>
      <c r="AF144"/>
      <c r="AG144"/>
    </row>
    <row r="145" spans="1:33" x14ac:dyDescent="0.25">
      <c r="A145" s="263">
        <v>143</v>
      </c>
      <c r="B145" s="292" t="str">
        <f t="shared" si="40"/>
        <v>1.3.18b</v>
      </c>
      <c r="C145" s="263">
        <v>1</v>
      </c>
      <c r="D145" s="263">
        <v>3</v>
      </c>
      <c r="E145" s="263">
        <v>18</v>
      </c>
      <c r="F145" s="263" t="s">
        <v>669</v>
      </c>
      <c r="G145" s="13" t="s">
        <v>213</v>
      </c>
      <c r="H145" s="263">
        <v>2</v>
      </c>
      <c r="I145" s="294" t="str">
        <f t="shared" si="30"/>
        <v/>
      </c>
      <c r="J145" s="263" t="str">
        <f t="shared" si="31"/>
        <v/>
      </c>
      <c r="K145" s="263" t="str">
        <f t="shared" si="32"/>
        <v/>
      </c>
      <c r="L145" s="263" t="str">
        <f t="shared" si="33"/>
        <v/>
      </c>
      <c r="M145" s="263" t="str">
        <f t="shared" si="34"/>
        <v/>
      </c>
      <c r="N145" s="263">
        <f t="shared" si="35"/>
        <v>6</v>
      </c>
      <c r="O145" s="294">
        <f t="shared" si="36"/>
        <v>6</v>
      </c>
      <c r="Q145" s="263" t="str">
        <f t="shared" si="37"/>
        <v>18</v>
      </c>
      <c r="R145" s="292" t="str">
        <f t="shared" si="38"/>
        <v>1.3.18b</v>
      </c>
      <c r="S145" s="13" t="str">
        <f t="shared" si="39"/>
        <v/>
      </c>
      <c r="T145" s="13" t="str">
        <f t="shared" si="41"/>
        <v/>
      </c>
      <c r="U145" s="81" t="str">
        <f t="shared" si="42"/>
        <v/>
      </c>
      <c r="X145"/>
      <c r="Y145"/>
      <c r="Z145"/>
      <c r="AA145"/>
      <c r="AB145"/>
      <c r="AC145"/>
      <c r="AD145"/>
      <c r="AE145"/>
      <c r="AF145"/>
      <c r="AG145"/>
    </row>
    <row r="146" spans="1:33" x14ac:dyDescent="0.25">
      <c r="A146" s="263">
        <v>144</v>
      </c>
      <c r="B146" s="292" t="str">
        <f t="shared" si="40"/>
        <v>1.3.18c</v>
      </c>
      <c r="C146" s="263">
        <v>1</v>
      </c>
      <c r="D146" s="263">
        <v>3</v>
      </c>
      <c r="E146" s="263">
        <v>18</v>
      </c>
      <c r="F146" s="263" t="s">
        <v>670</v>
      </c>
      <c r="G146" s="13" t="s">
        <v>214</v>
      </c>
      <c r="H146" s="263">
        <v>2</v>
      </c>
      <c r="I146" s="294" t="str">
        <f t="shared" si="30"/>
        <v/>
      </c>
      <c r="J146" s="263" t="str">
        <f t="shared" si="31"/>
        <v/>
      </c>
      <c r="K146" s="263" t="str">
        <f t="shared" si="32"/>
        <v/>
      </c>
      <c r="L146" s="263" t="str">
        <f t="shared" si="33"/>
        <v/>
      </c>
      <c r="M146" s="263" t="str">
        <f t="shared" si="34"/>
        <v/>
      </c>
      <c r="N146" s="263">
        <f t="shared" si="35"/>
        <v>6</v>
      </c>
      <c r="O146" s="294">
        <f t="shared" si="36"/>
        <v>6</v>
      </c>
      <c r="Q146" s="263" t="str">
        <f t="shared" si="37"/>
        <v>18</v>
      </c>
      <c r="R146" s="292" t="str">
        <f t="shared" si="38"/>
        <v>1.3.18c</v>
      </c>
      <c r="S146" s="13" t="str">
        <f t="shared" si="39"/>
        <v/>
      </c>
      <c r="T146" s="13" t="str">
        <f t="shared" si="41"/>
        <v/>
      </c>
      <c r="U146" s="81" t="str">
        <f t="shared" si="42"/>
        <v/>
      </c>
      <c r="X146"/>
      <c r="Y146"/>
      <c r="Z146"/>
      <c r="AA146"/>
      <c r="AB146"/>
      <c r="AC146"/>
      <c r="AD146"/>
      <c r="AE146"/>
      <c r="AF146"/>
      <c r="AG146"/>
    </row>
    <row r="147" spans="1:33" x14ac:dyDescent="0.25">
      <c r="A147" s="263">
        <v>145</v>
      </c>
      <c r="B147" s="292" t="str">
        <f t="shared" si="40"/>
        <v>1.3.19</v>
      </c>
      <c r="C147" s="263">
        <v>1</v>
      </c>
      <c r="D147" s="263">
        <v>3</v>
      </c>
      <c r="E147" s="263">
        <v>19</v>
      </c>
      <c r="F147" s="263" t="s">
        <v>695</v>
      </c>
      <c r="G147" s="13" t="s">
        <v>215</v>
      </c>
      <c r="H147" s="263" t="s">
        <v>108</v>
      </c>
      <c r="I147" s="294" t="str">
        <f t="shared" si="30"/>
        <v/>
      </c>
      <c r="J147" s="263" t="str">
        <f t="shared" si="31"/>
        <v/>
      </c>
      <c r="K147" s="263" t="str">
        <f t="shared" si="32"/>
        <v/>
      </c>
      <c r="L147" s="263">
        <f t="shared" si="33"/>
        <v>4</v>
      </c>
      <c r="M147" s="263" t="str">
        <f t="shared" si="34"/>
        <v/>
      </c>
      <c r="N147" s="263" t="str">
        <f t="shared" si="35"/>
        <v/>
      </c>
      <c r="O147" s="294">
        <f t="shared" si="36"/>
        <v>4</v>
      </c>
      <c r="Q147" s="263" t="str">
        <f t="shared" si="37"/>
        <v>19</v>
      </c>
      <c r="R147" s="292" t="str">
        <f t="shared" si="38"/>
        <v>1.3.19</v>
      </c>
      <c r="S147" s="13" t="str">
        <f t="shared" si="39"/>
        <v/>
      </c>
      <c r="T147" s="13" t="str">
        <f t="shared" si="41"/>
        <v/>
      </c>
      <c r="U147" s="81" t="str">
        <f t="shared" si="42"/>
        <v/>
      </c>
      <c r="X147"/>
      <c r="Y147"/>
      <c r="Z147"/>
      <c r="AA147"/>
      <c r="AB147"/>
      <c r="AC147"/>
      <c r="AD147"/>
      <c r="AE147"/>
      <c r="AF147"/>
      <c r="AG147"/>
    </row>
    <row r="148" spans="1:33" x14ac:dyDescent="0.25">
      <c r="A148" s="263">
        <v>146</v>
      </c>
      <c r="B148" s="292" t="str">
        <f t="shared" si="40"/>
        <v>1.3.19a</v>
      </c>
      <c r="C148" s="263">
        <v>1</v>
      </c>
      <c r="D148" s="263">
        <v>3</v>
      </c>
      <c r="E148" s="263">
        <v>19</v>
      </c>
      <c r="F148" s="263" t="s">
        <v>668</v>
      </c>
      <c r="G148" s="13" t="s">
        <v>216</v>
      </c>
      <c r="H148" s="263">
        <v>4</v>
      </c>
      <c r="I148" s="294" t="str">
        <f t="shared" si="30"/>
        <v/>
      </c>
      <c r="J148" s="263" t="str">
        <f t="shared" si="31"/>
        <v/>
      </c>
      <c r="K148" s="263" t="str">
        <f t="shared" si="32"/>
        <v/>
      </c>
      <c r="L148" s="263" t="str">
        <f t="shared" si="33"/>
        <v/>
      </c>
      <c r="M148" s="263" t="str">
        <f t="shared" si="34"/>
        <v/>
      </c>
      <c r="N148" s="263">
        <f t="shared" si="35"/>
        <v>6</v>
      </c>
      <c r="O148" s="294">
        <f t="shared" si="36"/>
        <v>6</v>
      </c>
      <c r="Q148" s="263" t="str">
        <f t="shared" si="37"/>
        <v>19</v>
      </c>
      <c r="R148" s="292" t="str">
        <f t="shared" si="38"/>
        <v>1.3.19a</v>
      </c>
      <c r="S148" s="13" t="str">
        <f t="shared" si="39"/>
        <v/>
      </c>
      <c r="T148" s="13" t="str">
        <f t="shared" si="41"/>
        <v/>
      </c>
      <c r="U148" s="81" t="str">
        <f t="shared" si="42"/>
        <v/>
      </c>
      <c r="X148"/>
      <c r="Y148"/>
      <c r="Z148"/>
      <c r="AA148"/>
      <c r="AB148"/>
      <c r="AC148"/>
      <c r="AD148"/>
      <c r="AE148"/>
      <c r="AF148"/>
      <c r="AG148"/>
    </row>
    <row r="149" spans="1:33" x14ac:dyDescent="0.25">
      <c r="A149" s="263">
        <v>147</v>
      </c>
      <c r="B149" s="292" t="str">
        <f t="shared" si="40"/>
        <v>1.3.19b</v>
      </c>
      <c r="C149" s="263">
        <v>1</v>
      </c>
      <c r="D149" s="263">
        <v>3</v>
      </c>
      <c r="E149" s="263">
        <v>19</v>
      </c>
      <c r="F149" s="263" t="s">
        <v>669</v>
      </c>
      <c r="G149" s="13" t="s">
        <v>217</v>
      </c>
      <c r="H149" s="263">
        <v>4</v>
      </c>
      <c r="I149" s="294" t="str">
        <f t="shared" si="30"/>
        <v/>
      </c>
      <c r="J149" s="263" t="str">
        <f t="shared" si="31"/>
        <v/>
      </c>
      <c r="K149" s="263" t="str">
        <f t="shared" si="32"/>
        <v/>
      </c>
      <c r="L149" s="263" t="str">
        <f t="shared" si="33"/>
        <v/>
      </c>
      <c r="M149" s="263" t="str">
        <f t="shared" si="34"/>
        <v/>
      </c>
      <c r="N149" s="263">
        <f t="shared" si="35"/>
        <v>6</v>
      </c>
      <c r="O149" s="294">
        <f t="shared" si="36"/>
        <v>6</v>
      </c>
      <c r="Q149" s="263" t="str">
        <f t="shared" si="37"/>
        <v>19</v>
      </c>
      <c r="R149" s="292" t="str">
        <f t="shared" si="38"/>
        <v>1.3.19b</v>
      </c>
      <c r="S149" s="13" t="str">
        <f t="shared" si="39"/>
        <v/>
      </c>
      <c r="T149" s="13" t="str">
        <f t="shared" si="41"/>
        <v/>
      </c>
      <c r="U149" s="81" t="str">
        <f t="shared" si="42"/>
        <v/>
      </c>
      <c r="X149"/>
      <c r="Y149"/>
      <c r="Z149"/>
      <c r="AA149"/>
      <c r="AB149"/>
      <c r="AC149"/>
      <c r="AD149"/>
      <c r="AE149"/>
      <c r="AF149"/>
      <c r="AG149"/>
    </row>
    <row r="150" spans="1:33" x14ac:dyDescent="0.25">
      <c r="A150" s="263">
        <v>148</v>
      </c>
      <c r="B150" s="292" t="str">
        <f t="shared" si="40"/>
        <v>1.3.19c</v>
      </c>
      <c r="C150" s="263">
        <v>1</v>
      </c>
      <c r="D150" s="263">
        <v>3</v>
      </c>
      <c r="E150" s="263">
        <v>19</v>
      </c>
      <c r="F150" s="263" t="s">
        <v>670</v>
      </c>
      <c r="G150" s="13" t="s">
        <v>218</v>
      </c>
      <c r="H150" s="263">
        <v>4</v>
      </c>
      <c r="I150" s="294" t="str">
        <f t="shared" si="30"/>
        <v/>
      </c>
      <c r="J150" s="263" t="str">
        <f t="shared" si="31"/>
        <v/>
      </c>
      <c r="K150" s="263" t="str">
        <f t="shared" si="32"/>
        <v/>
      </c>
      <c r="L150" s="263" t="str">
        <f t="shared" si="33"/>
        <v/>
      </c>
      <c r="M150" s="263" t="str">
        <f t="shared" si="34"/>
        <v/>
      </c>
      <c r="N150" s="263">
        <f t="shared" si="35"/>
        <v>6</v>
      </c>
      <c r="O150" s="294">
        <f t="shared" si="36"/>
        <v>6</v>
      </c>
      <c r="Q150" s="263" t="str">
        <f t="shared" si="37"/>
        <v>19</v>
      </c>
      <c r="R150" s="292" t="str">
        <f t="shared" si="38"/>
        <v>1.3.19c</v>
      </c>
      <c r="S150" s="13" t="str">
        <f t="shared" si="39"/>
        <v/>
      </c>
      <c r="T150" s="13" t="str">
        <f t="shared" si="41"/>
        <v/>
      </c>
      <c r="U150" s="81" t="str">
        <f t="shared" si="42"/>
        <v/>
      </c>
      <c r="X150"/>
      <c r="Y150"/>
      <c r="Z150"/>
      <c r="AA150"/>
      <c r="AB150"/>
      <c r="AC150"/>
      <c r="AD150"/>
      <c r="AE150"/>
      <c r="AF150"/>
      <c r="AG150"/>
    </row>
    <row r="151" spans="1:33" x14ac:dyDescent="0.25">
      <c r="A151" s="263">
        <v>149</v>
      </c>
      <c r="B151" s="292" t="str">
        <f t="shared" si="40"/>
        <v>1.3.20</v>
      </c>
      <c r="C151" s="263">
        <v>1</v>
      </c>
      <c r="D151" s="263">
        <v>3</v>
      </c>
      <c r="E151" s="263">
        <v>20</v>
      </c>
      <c r="F151" s="263" t="s">
        <v>695</v>
      </c>
      <c r="G151" s="13" t="s">
        <v>219</v>
      </c>
      <c r="H151" s="263" t="s">
        <v>108</v>
      </c>
      <c r="I151" s="294" t="str">
        <f t="shared" si="30"/>
        <v/>
      </c>
      <c r="J151" s="263" t="str">
        <f t="shared" si="31"/>
        <v/>
      </c>
      <c r="K151" s="263" t="str">
        <f t="shared" si="32"/>
        <v/>
      </c>
      <c r="L151" s="263">
        <f t="shared" si="33"/>
        <v>4</v>
      </c>
      <c r="M151" s="263" t="str">
        <f t="shared" si="34"/>
        <v/>
      </c>
      <c r="N151" s="263" t="str">
        <f t="shared" si="35"/>
        <v/>
      </c>
      <c r="O151" s="294">
        <f t="shared" si="36"/>
        <v>4</v>
      </c>
      <c r="Q151" s="263" t="str">
        <f t="shared" si="37"/>
        <v>20</v>
      </c>
      <c r="R151" s="292" t="str">
        <f t="shared" si="38"/>
        <v>1.3.20</v>
      </c>
      <c r="S151" s="13" t="str">
        <f t="shared" si="39"/>
        <v/>
      </c>
      <c r="T151" s="13" t="str">
        <f t="shared" si="41"/>
        <v/>
      </c>
      <c r="U151" s="81" t="str">
        <f t="shared" si="42"/>
        <v/>
      </c>
      <c r="X151"/>
      <c r="Y151"/>
      <c r="Z151"/>
      <c r="AA151"/>
      <c r="AB151"/>
      <c r="AC151"/>
      <c r="AD151"/>
      <c r="AE151"/>
      <c r="AF151"/>
      <c r="AG151"/>
    </row>
    <row r="152" spans="1:33" x14ac:dyDescent="0.25">
      <c r="A152" s="263">
        <v>150</v>
      </c>
      <c r="B152" s="292" t="str">
        <f t="shared" si="40"/>
        <v>1.3.20a</v>
      </c>
      <c r="C152" s="263">
        <v>1</v>
      </c>
      <c r="D152" s="263">
        <v>3</v>
      </c>
      <c r="E152" s="263">
        <v>20</v>
      </c>
      <c r="F152" s="263" t="s">
        <v>668</v>
      </c>
      <c r="G152" s="13" t="s">
        <v>220</v>
      </c>
      <c r="H152" s="263">
        <v>4</v>
      </c>
      <c r="I152" s="294" t="str">
        <f t="shared" si="30"/>
        <v/>
      </c>
      <c r="J152" s="263" t="str">
        <f t="shared" si="31"/>
        <v/>
      </c>
      <c r="K152" s="263" t="str">
        <f t="shared" si="32"/>
        <v/>
      </c>
      <c r="L152" s="263" t="str">
        <f t="shared" si="33"/>
        <v/>
      </c>
      <c r="M152" s="263" t="str">
        <f t="shared" si="34"/>
        <v/>
      </c>
      <c r="N152" s="263">
        <f t="shared" si="35"/>
        <v>6</v>
      </c>
      <c r="O152" s="294">
        <f t="shared" si="36"/>
        <v>6</v>
      </c>
      <c r="Q152" s="263" t="str">
        <f t="shared" si="37"/>
        <v>20</v>
      </c>
      <c r="R152" s="292" t="str">
        <f t="shared" si="38"/>
        <v>1.3.20a</v>
      </c>
      <c r="S152" s="13" t="str">
        <f t="shared" si="39"/>
        <v/>
      </c>
      <c r="T152" s="13" t="str">
        <f t="shared" si="41"/>
        <v/>
      </c>
      <c r="U152" s="81" t="str">
        <f t="shared" si="42"/>
        <v/>
      </c>
      <c r="X152"/>
      <c r="Y152"/>
      <c r="Z152"/>
      <c r="AA152"/>
      <c r="AB152"/>
      <c r="AC152"/>
      <c r="AD152"/>
      <c r="AE152"/>
      <c r="AF152"/>
      <c r="AG152"/>
    </row>
    <row r="153" spans="1:33" x14ac:dyDescent="0.25">
      <c r="A153" s="263">
        <v>151</v>
      </c>
      <c r="B153" s="292" t="str">
        <f t="shared" si="40"/>
        <v>1.3.20b</v>
      </c>
      <c r="C153" s="263">
        <v>1</v>
      </c>
      <c r="D153" s="263">
        <v>3</v>
      </c>
      <c r="E153" s="263">
        <v>20</v>
      </c>
      <c r="F153" s="263" t="s">
        <v>669</v>
      </c>
      <c r="G153" s="13" t="s">
        <v>221</v>
      </c>
      <c r="H153" s="263">
        <v>5</v>
      </c>
      <c r="I153" s="294" t="str">
        <f t="shared" si="30"/>
        <v/>
      </c>
      <c r="J153" s="263" t="str">
        <f t="shared" si="31"/>
        <v/>
      </c>
      <c r="K153" s="263" t="str">
        <f t="shared" si="32"/>
        <v/>
      </c>
      <c r="L153" s="263" t="str">
        <f t="shared" si="33"/>
        <v/>
      </c>
      <c r="M153" s="263" t="str">
        <f t="shared" si="34"/>
        <v/>
      </c>
      <c r="N153" s="263">
        <f t="shared" si="35"/>
        <v>6</v>
      </c>
      <c r="O153" s="294">
        <f t="shared" si="36"/>
        <v>6</v>
      </c>
      <c r="Q153" s="263" t="str">
        <f t="shared" si="37"/>
        <v>20</v>
      </c>
      <c r="R153" s="292" t="str">
        <f t="shared" si="38"/>
        <v>1.3.20b</v>
      </c>
      <c r="S153" s="13" t="str">
        <f t="shared" si="39"/>
        <v/>
      </c>
      <c r="T153" s="13" t="str">
        <f t="shared" si="41"/>
        <v/>
      </c>
      <c r="U153" s="81" t="str">
        <f t="shared" si="42"/>
        <v/>
      </c>
      <c r="X153"/>
      <c r="Y153"/>
      <c r="Z153"/>
      <c r="AA153"/>
      <c r="AB153"/>
      <c r="AC153"/>
      <c r="AD153"/>
      <c r="AE153"/>
      <c r="AF153"/>
      <c r="AG153"/>
    </row>
    <row r="154" spans="1:33" x14ac:dyDescent="0.25">
      <c r="A154" s="263">
        <v>152</v>
      </c>
      <c r="B154" s="292" t="str">
        <f t="shared" si="40"/>
        <v>1.3.21</v>
      </c>
      <c r="C154" s="263">
        <v>1</v>
      </c>
      <c r="D154" s="263">
        <v>3</v>
      </c>
      <c r="E154" s="263">
        <v>21</v>
      </c>
      <c r="F154" s="263" t="s">
        <v>695</v>
      </c>
      <c r="G154" s="13" t="s">
        <v>222</v>
      </c>
      <c r="H154" s="263" t="s">
        <v>108</v>
      </c>
      <c r="I154" s="294" t="str">
        <f t="shared" si="30"/>
        <v/>
      </c>
      <c r="J154" s="263" t="str">
        <f t="shared" si="31"/>
        <v/>
      </c>
      <c r="K154" s="263" t="str">
        <f t="shared" si="32"/>
        <v/>
      </c>
      <c r="L154" s="263">
        <f t="shared" si="33"/>
        <v>4</v>
      </c>
      <c r="M154" s="263" t="str">
        <f t="shared" si="34"/>
        <v/>
      </c>
      <c r="N154" s="263" t="str">
        <f t="shared" si="35"/>
        <v/>
      </c>
      <c r="O154" s="294">
        <f t="shared" si="36"/>
        <v>4</v>
      </c>
      <c r="Q154" s="263" t="str">
        <f t="shared" si="37"/>
        <v>21</v>
      </c>
      <c r="R154" s="292" t="str">
        <f t="shared" si="38"/>
        <v>1.3.21</v>
      </c>
      <c r="S154" s="13" t="str">
        <f t="shared" si="39"/>
        <v/>
      </c>
      <c r="T154" s="13" t="str">
        <f t="shared" si="41"/>
        <v/>
      </c>
      <c r="U154" s="81" t="str">
        <f t="shared" si="42"/>
        <v/>
      </c>
      <c r="X154"/>
      <c r="Y154"/>
      <c r="Z154"/>
      <c r="AA154"/>
      <c r="AB154"/>
      <c r="AC154"/>
      <c r="AD154"/>
      <c r="AE154"/>
      <c r="AF154"/>
      <c r="AG154"/>
    </row>
    <row r="155" spans="1:33" x14ac:dyDescent="0.25">
      <c r="A155" s="263">
        <v>153</v>
      </c>
      <c r="B155" s="292" t="str">
        <f t="shared" si="40"/>
        <v>1.3.21a</v>
      </c>
      <c r="C155" s="263">
        <v>1</v>
      </c>
      <c r="D155" s="263">
        <v>3</v>
      </c>
      <c r="E155" s="263">
        <v>21</v>
      </c>
      <c r="F155" s="263" t="s">
        <v>668</v>
      </c>
      <c r="G155" s="13" t="s">
        <v>223</v>
      </c>
      <c r="H155" s="263">
        <v>3</v>
      </c>
      <c r="I155" s="294" t="str">
        <f t="shared" si="30"/>
        <v/>
      </c>
      <c r="J155" s="263" t="str">
        <f t="shared" si="31"/>
        <v/>
      </c>
      <c r="K155" s="263" t="str">
        <f t="shared" si="32"/>
        <v/>
      </c>
      <c r="L155" s="263" t="str">
        <f t="shared" si="33"/>
        <v/>
      </c>
      <c r="M155" s="263" t="str">
        <f t="shared" si="34"/>
        <v/>
      </c>
      <c r="N155" s="263">
        <f t="shared" si="35"/>
        <v>6</v>
      </c>
      <c r="O155" s="294">
        <f t="shared" si="36"/>
        <v>6</v>
      </c>
      <c r="Q155" s="263" t="str">
        <f t="shared" si="37"/>
        <v>21</v>
      </c>
      <c r="R155" s="292" t="str">
        <f t="shared" si="38"/>
        <v>1.3.21a</v>
      </c>
      <c r="S155" s="13" t="str">
        <f t="shared" si="39"/>
        <v/>
      </c>
      <c r="T155" s="13" t="str">
        <f t="shared" si="41"/>
        <v/>
      </c>
      <c r="U155" s="81" t="str">
        <f t="shared" si="42"/>
        <v/>
      </c>
      <c r="X155"/>
      <c r="Y155"/>
      <c r="Z155"/>
      <c r="AA155"/>
      <c r="AB155"/>
      <c r="AC155"/>
      <c r="AD155"/>
      <c r="AE155"/>
      <c r="AF155"/>
      <c r="AG155"/>
    </row>
    <row r="156" spans="1:33" x14ac:dyDescent="0.25">
      <c r="A156" s="263">
        <v>154</v>
      </c>
      <c r="B156" s="292" t="str">
        <f t="shared" si="40"/>
        <v>1.3.21b</v>
      </c>
      <c r="C156" s="263">
        <v>1</v>
      </c>
      <c r="D156" s="263">
        <v>3</v>
      </c>
      <c r="E156" s="263">
        <v>21</v>
      </c>
      <c r="F156" s="263" t="s">
        <v>669</v>
      </c>
      <c r="G156" s="13" t="s">
        <v>224</v>
      </c>
      <c r="H156" s="263">
        <v>2</v>
      </c>
      <c r="I156" s="294" t="str">
        <f t="shared" si="30"/>
        <v/>
      </c>
      <c r="J156" s="263" t="str">
        <f t="shared" si="31"/>
        <v/>
      </c>
      <c r="K156" s="263" t="str">
        <f t="shared" si="32"/>
        <v/>
      </c>
      <c r="L156" s="263" t="str">
        <f t="shared" si="33"/>
        <v/>
      </c>
      <c r="M156" s="263" t="str">
        <f t="shared" si="34"/>
        <v/>
      </c>
      <c r="N156" s="263">
        <f t="shared" si="35"/>
        <v>6</v>
      </c>
      <c r="O156" s="294">
        <f t="shared" si="36"/>
        <v>6</v>
      </c>
      <c r="Q156" s="263" t="str">
        <f t="shared" si="37"/>
        <v>21</v>
      </c>
      <c r="R156" s="292" t="str">
        <f t="shared" si="38"/>
        <v>1.3.21b</v>
      </c>
      <c r="S156" s="13" t="str">
        <f t="shared" si="39"/>
        <v/>
      </c>
      <c r="T156" s="13" t="str">
        <f t="shared" si="41"/>
        <v/>
      </c>
      <c r="U156" s="81" t="str">
        <f t="shared" si="42"/>
        <v/>
      </c>
      <c r="X156"/>
      <c r="Y156"/>
      <c r="Z156"/>
      <c r="AA156"/>
      <c r="AB156"/>
      <c r="AC156"/>
      <c r="AD156"/>
      <c r="AE156"/>
      <c r="AF156"/>
      <c r="AG156"/>
    </row>
    <row r="157" spans="1:33" x14ac:dyDescent="0.25">
      <c r="A157" s="263">
        <v>155</v>
      </c>
      <c r="B157" s="292" t="str">
        <f t="shared" si="40"/>
        <v>1.3.21c</v>
      </c>
      <c r="C157" s="263">
        <v>1</v>
      </c>
      <c r="D157" s="263">
        <v>3</v>
      </c>
      <c r="E157" s="263">
        <v>21</v>
      </c>
      <c r="F157" s="263" t="s">
        <v>670</v>
      </c>
      <c r="G157" s="13" t="s">
        <v>225</v>
      </c>
      <c r="H157" s="263">
        <v>4</v>
      </c>
      <c r="I157" s="294" t="str">
        <f t="shared" si="30"/>
        <v/>
      </c>
      <c r="J157" s="263" t="str">
        <f t="shared" si="31"/>
        <v/>
      </c>
      <c r="K157" s="263" t="str">
        <f t="shared" si="32"/>
        <v/>
      </c>
      <c r="L157" s="263" t="str">
        <f t="shared" si="33"/>
        <v/>
      </c>
      <c r="M157" s="263" t="str">
        <f t="shared" si="34"/>
        <v/>
      </c>
      <c r="N157" s="263">
        <f t="shared" si="35"/>
        <v>6</v>
      </c>
      <c r="O157" s="294">
        <f t="shared" si="36"/>
        <v>6</v>
      </c>
      <c r="Q157" s="263" t="str">
        <f t="shared" si="37"/>
        <v>21</v>
      </c>
      <c r="R157" s="292" t="str">
        <f t="shared" si="38"/>
        <v>1.3.21c</v>
      </c>
      <c r="S157" s="13" t="str">
        <f t="shared" si="39"/>
        <v/>
      </c>
      <c r="T157" s="13" t="str">
        <f t="shared" si="41"/>
        <v/>
      </c>
      <c r="U157" s="81" t="str">
        <f t="shared" si="42"/>
        <v/>
      </c>
      <c r="X157"/>
      <c r="Y157"/>
      <c r="Z157"/>
      <c r="AA157"/>
      <c r="AB157"/>
      <c r="AC157"/>
      <c r="AD157"/>
      <c r="AE157"/>
      <c r="AF157"/>
      <c r="AG157"/>
    </row>
    <row r="158" spans="1:33" x14ac:dyDescent="0.25">
      <c r="A158" s="263">
        <v>156</v>
      </c>
      <c r="B158" s="292" t="str">
        <f t="shared" si="40"/>
        <v>1.3.22</v>
      </c>
      <c r="C158" s="263">
        <v>1</v>
      </c>
      <c r="D158" s="263">
        <v>3</v>
      </c>
      <c r="E158" s="263">
        <v>22</v>
      </c>
      <c r="F158" s="263" t="s">
        <v>695</v>
      </c>
      <c r="G158" s="13" t="s">
        <v>226</v>
      </c>
      <c r="H158" s="263">
        <v>4</v>
      </c>
      <c r="I158" s="294" t="str">
        <f t="shared" si="30"/>
        <v/>
      </c>
      <c r="J158" s="263" t="str">
        <f t="shared" si="31"/>
        <v/>
      </c>
      <c r="K158" s="263" t="str">
        <f t="shared" si="32"/>
        <v/>
      </c>
      <c r="L158" s="263" t="str">
        <f t="shared" si="33"/>
        <v/>
      </c>
      <c r="M158" s="263">
        <f t="shared" si="34"/>
        <v>5</v>
      </c>
      <c r="N158" s="263" t="str">
        <f t="shared" si="35"/>
        <v/>
      </c>
      <c r="O158" s="294">
        <f t="shared" si="36"/>
        <v>5</v>
      </c>
      <c r="Q158" s="263" t="str">
        <f t="shared" si="37"/>
        <v>22</v>
      </c>
      <c r="R158" s="292" t="str">
        <f t="shared" si="38"/>
        <v>1.3.22</v>
      </c>
      <c r="S158" s="13" t="str">
        <f t="shared" si="39"/>
        <v/>
      </c>
      <c r="T158" s="13" t="str">
        <f t="shared" si="41"/>
        <v/>
      </c>
      <c r="U158" s="81" t="str">
        <f t="shared" si="42"/>
        <v/>
      </c>
      <c r="X158"/>
      <c r="Y158"/>
      <c r="Z158"/>
      <c r="AA158"/>
      <c r="AB158"/>
      <c r="AC158"/>
      <c r="AD158"/>
      <c r="AE158"/>
      <c r="AF158"/>
      <c r="AG158"/>
    </row>
    <row r="159" spans="1:33" x14ac:dyDescent="0.25">
      <c r="A159" s="263">
        <v>157</v>
      </c>
      <c r="B159" s="292" t="str">
        <f t="shared" si="40"/>
        <v>1.3.23</v>
      </c>
      <c r="C159" s="263">
        <v>1</v>
      </c>
      <c r="D159" s="263">
        <v>3</v>
      </c>
      <c r="E159" s="263">
        <v>23</v>
      </c>
      <c r="F159" s="263" t="s">
        <v>695</v>
      </c>
      <c r="G159" s="13" t="s">
        <v>227</v>
      </c>
      <c r="H159" s="263">
        <v>4</v>
      </c>
      <c r="I159" s="294" t="str">
        <f t="shared" si="30"/>
        <v/>
      </c>
      <c r="J159" s="263" t="str">
        <f t="shared" si="31"/>
        <v/>
      </c>
      <c r="K159" s="263" t="str">
        <f t="shared" si="32"/>
        <v/>
      </c>
      <c r="L159" s="263" t="str">
        <f t="shared" si="33"/>
        <v/>
      </c>
      <c r="M159" s="263">
        <f t="shared" si="34"/>
        <v>5</v>
      </c>
      <c r="N159" s="263" t="str">
        <f t="shared" si="35"/>
        <v/>
      </c>
      <c r="O159" s="294">
        <f t="shared" si="36"/>
        <v>5</v>
      </c>
      <c r="Q159" s="263" t="str">
        <f t="shared" si="37"/>
        <v>23</v>
      </c>
      <c r="R159" s="292" t="str">
        <f t="shared" si="38"/>
        <v>1.3.23</v>
      </c>
      <c r="S159" s="13" t="str">
        <f t="shared" si="39"/>
        <v/>
      </c>
      <c r="T159" s="13" t="str">
        <f t="shared" si="41"/>
        <v/>
      </c>
      <c r="U159" s="81" t="str">
        <f t="shared" si="42"/>
        <v/>
      </c>
      <c r="X159"/>
      <c r="Y159"/>
      <c r="Z159"/>
      <c r="AA159"/>
      <c r="AB159"/>
      <c r="AC159"/>
      <c r="AD159"/>
      <c r="AE159"/>
      <c r="AF159"/>
      <c r="AG159"/>
    </row>
    <row r="160" spans="1:33" x14ac:dyDescent="0.25">
      <c r="A160" s="263">
        <v>158</v>
      </c>
      <c r="B160" s="292" t="str">
        <f t="shared" si="40"/>
        <v/>
      </c>
      <c r="C160" s="263" t="s">
        <v>695</v>
      </c>
      <c r="D160" s="263" t="s">
        <v>695</v>
      </c>
      <c r="E160" s="263" t="s">
        <v>695</v>
      </c>
      <c r="F160" s="263" t="s">
        <v>695</v>
      </c>
      <c r="G160" s="13" t="s">
        <v>228</v>
      </c>
      <c r="H160" s="263" t="s">
        <v>695</v>
      </c>
      <c r="I160" s="294" t="str">
        <f t="shared" si="30"/>
        <v/>
      </c>
      <c r="J160" s="263" t="str">
        <f t="shared" si="31"/>
        <v/>
      </c>
      <c r="K160" s="263">
        <f t="shared" si="32"/>
        <v>3</v>
      </c>
      <c r="L160" s="263" t="str">
        <f t="shared" si="33"/>
        <v/>
      </c>
      <c r="M160" s="263" t="str">
        <f t="shared" si="34"/>
        <v/>
      </c>
      <c r="N160" s="263" t="str">
        <f t="shared" si="35"/>
        <v/>
      </c>
      <c r="O160" s="294">
        <f t="shared" si="36"/>
        <v>3</v>
      </c>
      <c r="Q160" s="263" t="str">
        <f t="shared" si="37"/>
        <v/>
      </c>
      <c r="R160" s="292" t="str">
        <f t="shared" si="38"/>
        <v/>
      </c>
      <c r="S160" s="13" t="str">
        <f t="shared" si="39"/>
        <v/>
      </c>
      <c r="T160" s="13">
        <f t="shared" si="41"/>
        <v>1</v>
      </c>
      <c r="U160" s="81" t="str">
        <f t="shared" si="42"/>
        <v/>
      </c>
      <c r="X160"/>
      <c r="Y160"/>
      <c r="Z160"/>
      <c r="AA160"/>
      <c r="AB160"/>
      <c r="AC160"/>
      <c r="AD160"/>
      <c r="AE160"/>
      <c r="AF160"/>
      <c r="AG160"/>
    </row>
    <row r="161" spans="1:33" x14ac:dyDescent="0.25">
      <c r="A161" s="263">
        <v>159</v>
      </c>
      <c r="B161" s="292" t="str">
        <f t="shared" si="40"/>
        <v>1.3.23</v>
      </c>
      <c r="C161" s="263">
        <v>1</v>
      </c>
      <c r="D161" s="263">
        <v>3</v>
      </c>
      <c r="E161" s="263">
        <v>23</v>
      </c>
      <c r="F161" s="263" t="s">
        <v>695</v>
      </c>
      <c r="G161" s="13" t="s">
        <v>229</v>
      </c>
      <c r="H161" s="263">
        <v>1</v>
      </c>
      <c r="I161" s="294" t="str">
        <f t="shared" si="30"/>
        <v/>
      </c>
      <c r="J161" s="263" t="str">
        <f t="shared" si="31"/>
        <v/>
      </c>
      <c r="K161" s="263" t="str">
        <f t="shared" si="32"/>
        <v/>
      </c>
      <c r="L161" s="263" t="str">
        <f t="shared" si="33"/>
        <v/>
      </c>
      <c r="M161" s="263">
        <f t="shared" si="34"/>
        <v>5</v>
      </c>
      <c r="N161" s="263" t="str">
        <f t="shared" si="35"/>
        <v/>
      </c>
      <c r="O161" s="294">
        <f t="shared" si="36"/>
        <v>5</v>
      </c>
      <c r="Q161" s="263" t="str">
        <f t="shared" si="37"/>
        <v>23</v>
      </c>
      <c r="R161" s="292" t="str">
        <f t="shared" si="38"/>
        <v>1.3.23</v>
      </c>
      <c r="S161" s="13" t="str">
        <f t="shared" si="39"/>
        <v/>
      </c>
      <c r="T161" s="13" t="str">
        <f t="shared" si="41"/>
        <v/>
      </c>
      <c r="U161" s="81" t="str">
        <f t="shared" si="42"/>
        <v/>
      </c>
      <c r="X161"/>
      <c r="Y161"/>
      <c r="Z161"/>
      <c r="AA161"/>
      <c r="AB161"/>
      <c r="AC161"/>
      <c r="AD161"/>
      <c r="AE161"/>
      <c r="AF161"/>
      <c r="AG161"/>
    </row>
    <row r="162" spans="1:33" x14ac:dyDescent="0.25">
      <c r="A162" s="263">
        <v>160</v>
      </c>
      <c r="B162" s="292" t="str">
        <f t="shared" si="40"/>
        <v>1.3.24</v>
      </c>
      <c r="C162" s="263">
        <v>1</v>
      </c>
      <c r="D162" s="263">
        <v>3</v>
      </c>
      <c r="E162" s="263">
        <v>24</v>
      </c>
      <c r="F162" s="263" t="s">
        <v>695</v>
      </c>
      <c r="G162" s="13" t="s">
        <v>230</v>
      </c>
      <c r="H162" s="263" t="s">
        <v>108</v>
      </c>
      <c r="I162" s="294" t="str">
        <f t="shared" si="30"/>
        <v/>
      </c>
      <c r="J162" s="263" t="str">
        <f t="shared" si="31"/>
        <v/>
      </c>
      <c r="K162" s="263" t="str">
        <f t="shared" si="32"/>
        <v/>
      </c>
      <c r="L162" s="263">
        <f t="shared" si="33"/>
        <v>4</v>
      </c>
      <c r="M162" s="263" t="str">
        <f t="shared" si="34"/>
        <v/>
      </c>
      <c r="N162" s="263" t="str">
        <f t="shared" si="35"/>
        <v/>
      </c>
      <c r="O162" s="294">
        <f t="shared" si="36"/>
        <v>4</v>
      </c>
      <c r="Q162" s="263" t="str">
        <f t="shared" si="37"/>
        <v>24</v>
      </c>
      <c r="R162" s="292" t="str">
        <f t="shared" si="38"/>
        <v>1.3.24</v>
      </c>
      <c r="S162" s="13" t="str">
        <f t="shared" si="39"/>
        <v/>
      </c>
      <c r="T162" s="13" t="str">
        <f t="shared" si="41"/>
        <v/>
      </c>
      <c r="U162" s="81" t="str">
        <f t="shared" si="42"/>
        <v/>
      </c>
      <c r="X162"/>
      <c r="Y162"/>
      <c r="Z162"/>
      <c r="AA162"/>
      <c r="AB162"/>
      <c r="AC162"/>
      <c r="AD162"/>
      <c r="AE162"/>
      <c r="AF162"/>
      <c r="AG162"/>
    </row>
    <row r="163" spans="1:33" x14ac:dyDescent="0.25">
      <c r="A163" s="263">
        <v>161</v>
      </c>
      <c r="B163" s="292" t="str">
        <f t="shared" si="40"/>
        <v>1.3.24a</v>
      </c>
      <c r="C163" s="263">
        <v>1</v>
      </c>
      <c r="D163" s="263">
        <v>3</v>
      </c>
      <c r="E163" s="263">
        <v>24</v>
      </c>
      <c r="F163" s="263" t="s">
        <v>668</v>
      </c>
      <c r="G163" s="13" t="s">
        <v>231</v>
      </c>
      <c r="H163" s="263">
        <v>3</v>
      </c>
      <c r="I163" s="294" t="str">
        <f t="shared" si="30"/>
        <v/>
      </c>
      <c r="J163" s="263" t="str">
        <f t="shared" si="31"/>
        <v/>
      </c>
      <c r="K163" s="263" t="str">
        <f t="shared" si="32"/>
        <v/>
      </c>
      <c r="L163" s="263" t="str">
        <f t="shared" si="33"/>
        <v/>
      </c>
      <c r="M163" s="263" t="str">
        <f t="shared" si="34"/>
        <v/>
      </c>
      <c r="N163" s="263">
        <f t="shared" si="35"/>
        <v>6</v>
      </c>
      <c r="O163" s="294">
        <f t="shared" si="36"/>
        <v>6</v>
      </c>
      <c r="Q163" s="263" t="str">
        <f t="shared" si="37"/>
        <v>24</v>
      </c>
      <c r="R163" s="292" t="str">
        <f t="shared" si="38"/>
        <v>1.3.24a</v>
      </c>
      <c r="S163" s="13" t="str">
        <f t="shared" si="39"/>
        <v/>
      </c>
      <c r="T163" s="13" t="str">
        <f t="shared" si="41"/>
        <v/>
      </c>
      <c r="U163" s="81" t="str">
        <f t="shared" si="42"/>
        <v/>
      </c>
      <c r="X163"/>
      <c r="Y163"/>
      <c r="Z163"/>
      <c r="AA163"/>
      <c r="AB163"/>
      <c r="AC163"/>
      <c r="AD163"/>
      <c r="AE163"/>
      <c r="AF163"/>
      <c r="AG163"/>
    </row>
    <row r="164" spans="1:33" x14ac:dyDescent="0.25">
      <c r="A164" s="263">
        <v>162</v>
      </c>
      <c r="B164" s="292" t="str">
        <f t="shared" si="40"/>
        <v>1.3.24b</v>
      </c>
      <c r="C164" s="263">
        <v>1</v>
      </c>
      <c r="D164" s="263">
        <v>3</v>
      </c>
      <c r="E164" s="263">
        <v>24</v>
      </c>
      <c r="F164" s="263" t="s">
        <v>669</v>
      </c>
      <c r="G164" s="13" t="s">
        <v>232</v>
      </c>
      <c r="H164" s="263">
        <v>3</v>
      </c>
      <c r="I164" s="294" t="str">
        <f t="shared" si="30"/>
        <v/>
      </c>
      <c r="J164" s="263" t="str">
        <f t="shared" si="31"/>
        <v/>
      </c>
      <c r="K164" s="263" t="str">
        <f t="shared" si="32"/>
        <v/>
      </c>
      <c r="L164" s="263" t="str">
        <f t="shared" si="33"/>
        <v/>
      </c>
      <c r="M164" s="263" t="str">
        <f t="shared" si="34"/>
        <v/>
      </c>
      <c r="N164" s="263">
        <f t="shared" si="35"/>
        <v>6</v>
      </c>
      <c r="O164" s="294">
        <f t="shared" si="36"/>
        <v>6</v>
      </c>
      <c r="Q164" s="263" t="str">
        <f t="shared" si="37"/>
        <v>24</v>
      </c>
      <c r="R164" s="292" t="str">
        <f t="shared" si="38"/>
        <v>1.3.24b</v>
      </c>
      <c r="S164" s="13" t="str">
        <f t="shared" si="39"/>
        <v/>
      </c>
      <c r="T164" s="13" t="str">
        <f t="shared" si="41"/>
        <v/>
      </c>
      <c r="U164" s="81" t="str">
        <f t="shared" si="42"/>
        <v/>
      </c>
      <c r="X164"/>
      <c r="Y164"/>
      <c r="Z164"/>
      <c r="AA164"/>
      <c r="AB164"/>
      <c r="AC164"/>
      <c r="AD164"/>
      <c r="AE164"/>
      <c r="AF164"/>
      <c r="AG164"/>
    </row>
    <row r="165" spans="1:33" x14ac:dyDescent="0.25">
      <c r="A165" s="263">
        <v>163</v>
      </c>
      <c r="B165" s="292" t="str">
        <f t="shared" si="40"/>
        <v>1.3.25</v>
      </c>
      <c r="C165" s="263">
        <v>1</v>
      </c>
      <c r="D165" s="263">
        <v>3</v>
      </c>
      <c r="E165" s="263">
        <v>25</v>
      </c>
      <c r="F165" s="263" t="s">
        <v>695</v>
      </c>
      <c r="G165" s="13" t="s">
        <v>233</v>
      </c>
      <c r="H165" s="263" t="s">
        <v>108</v>
      </c>
      <c r="I165" s="294" t="str">
        <f t="shared" si="30"/>
        <v/>
      </c>
      <c r="J165" s="263" t="str">
        <f t="shared" si="31"/>
        <v/>
      </c>
      <c r="K165" s="263" t="str">
        <f t="shared" si="32"/>
        <v/>
      </c>
      <c r="L165" s="263">
        <f t="shared" si="33"/>
        <v>4</v>
      </c>
      <c r="M165" s="263" t="str">
        <f t="shared" si="34"/>
        <v/>
      </c>
      <c r="N165" s="263" t="str">
        <f t="shared" si="35"/>
        <v/>
      </c>
      <c r="O165" s="294">
        <f t="shared" si="36"/>
        <v>4</v>
      </c>
      <c r="Q165" s="263" t="str">
        <f t="shared" si="37"/>
        <v>25</v>
      </c>
      <c r="R165" s="292" t="str">
        <f t="shared" si="38"/>
        <v>1.3.25</v>
      </c>
      <c r="S165" s="13" t="str">
        <f t="shared" si="39"/>
        <v/>
      </c>
      <c r="T165" s="13" t="str">
        <f t="shared" si="41"/>
        <v/>
      </c>
      <c r="U165" s="81" t="str">
        <f t="shared" si="42"/>
        <v/>
      </c>
      <c r="X165"/>
      <c r="Y165"/>
      <c r="Z165"/>
      <c r="AA165"/>
      <c r="AB165"/>
      <c r="AC165"/>
      <c r="AD165"/>
      <c r="AE165"/>
      <c r="AF165"/>
      <c r="AG165"/>
    </row>
    <row r="166" spans="1:33" x14ac:dyDescent="0.25">
      <c r="A166" s="263">
        <v>164</v>
      </c>
      <c r="B166" s="292" t="str">
        <f t="shared" si="40"/>
        <v>1.3.25a</v>
      </c>
      <c r="C166" s="263">
        <v>1</v>
      </c>
      <c r="D166" s="263">
        <v>3</v>
      </c>
      <c r="E166" s="263">
        <v>25</v>
      </c>
      <c r="F166" s="263" t="s">
        <v>668</v>
      </c>
      <c r="G166" s="13" t="s">
        <v>234</v>
      </c>
      <c r="H166" s="263">
        <v>3</v>
      </c>
      <c r="I166" s="294" t="str">
        <f t="shared" si="30"/>
        <v/>
      </c>
      <c r="J166" s="263" t="str">
        <f t="shared" si="31"/>
        <v/>
      </c>
      <c r="K166" s="263" t="str">
        <f t="shared" si="32"/>
        <v/>
      </c>
      <c r="L166" s="263" t="str">
        <f t="shared" si="33"/>
        <v/>
      </c>
      <c r="M166" s="263" t="str">
        <f t="shared" si="34"/>
        <v/>
      </c>
      <c r="N166" s="263">
        <f t="shared" si="35"/>
        <v>6</v>
      </c>
      <c r="O166" s="294">
        <f t="shared" si="36"/>
        <v>6</v>
      </c>
      <c r="Q166" s="263" t="str">
        <f t="shared" si="37"/>
        <v>25</v>
      </c>
      <c r="R166" s="292" t="str">
        <f t="shared" si="38"/>
        <v>1.3.25a</v>
      </c>
      <c r="S166" s="13" t="str">
        <f t="shared" si="39"/>
        <v/>
      </c>
      <c r="T166" s="13" t="str">
        <f t="shared" si="41"/>
        <v/>
      </c>
      <c r="U166" s="81" t="str">
        <f t="shared" si="42"/>
        <v/>
      </c>
      <c r="X166"/>
      <c r="Y166"/>
      <c r="Z166"/>
      <c r="AA166"/>
      <c r="AB166"/>
      <c r="AC166"/>
      <c r="AD166"/>
      <c r="AE166"/>
      <c r="AF166"/>
      <c r="AG166"/>
    </row>
    <row r="167" spans="1:33" x14ac:dyDescent="0.25">
      <c r="A167" s="263">
        <v>165</v>
      </c>
      <c r="B167" s="292" t="str">
        <f t="shared" si="40"/>
        <v>1.3.25b</v>
      </c>
      <c r="C167" s="263">
        <v>1</v>
      </c>
      <c r="D167" s="263">
        <v>3</v>
      </c>
      <c r="E167" s="263">
        <v>25</v>
      </c>
      <c r="F167" s="263" t="s">
        <v>669</v>
      </c>
      <c r="G167" s="13" t="s">
        <v>235</v>
      </c>
      <c r="H167" s="263">
        <v>4</v>
      </c>
      <c r="I167" s="294" t="str">
        <f t="shared" si="30"/>
        <v/>
      </c>
      <c r="J167" s="263" t="str">
        <f t="shared" si="31"/>
        <v/>
      </c>
      <c r="K167" s="263" t="str">
        <f t="shared" si="32"/>
        <v/>
      </c>
      <c r="L167" s="263" t="str">
        <f t="shared" si="33"/>
        <v/>
      </c>
      <c r="M167" s="263" t="str">
        <f t="shared" si="34"/>
        <v/>
      </c>
      <c r="N167" s="263">
        <f t="shared" si="35"/>
        <v>6</v>
      </c>
      <c r="O167" s="294">
        <f t="shared" si="36"/>
        <v>6</v>
      </c>
      <c r="Q167" s="263" t="str">
        <f t="shared" si="37"/>
        <v>25</v>
      </c>
      <c r="R167" s="292" t="str">
        <f t="shared" si="38"/>
        <v>1.3.25b</v>
      </c>
      <c r="S167" s="13" t="str">
        <f t="shared" si="39"/>
        <v/>
      </c>
      <c r="T167" s="13" t="str">
        <f t="shared" si="41"/>
        <v/>
      </c>
      <c r="U167" s="81" t="str">
        <f t="shared" si="42"/>
        <v/>
      </c>
      <c r="X167"/>
      <c r="Y167"/>
      <c r="Z167"/>
      <c r="AA167"/>
      <c r="AB167"/>
      <c r="AC167"/>
      <c r="AD167"/>
      <c r="AE167"/>
      <c r="AF167"/>
      <c r="AG167"/>
    </row>
    <row r="168" spans="1:33" x14ac:dyDescent="0.25">
      <c r="A168" s="263">
        <v>166</v>
      </c>
      <c r="B168" s="292" t="str">
        <f t="shared" si="40"/>
        <v>1.3.25c</v>
      </c>
      <c r="C168" s="263">
        <v>1</v>
      </c>
      <c r="D168" s="263">
        <v>3</v>
      </c>
      <c r="E168" s="263">
        <v>25</v>
      </c>
      <c r="F168" s="263" t="s">
        <v>670</v>
      </c>
      <c r="G168" s="13" t="s">
        <v>236</v>
      </c>
      <c r="H168" s="263">
        <v>3</v>
      </c>
      <c r="I168" s="294" t="str">
        <f t="shared" si="30"/>
        <v/>
      </c>
      <c r="J168" s="263" t="str">
        <f t="shared" si="31"/>
        <v/>
      </c>
      <c r="K168" s="263" t="str">
        <f t="shared" si="32"/>
        <v/>
      </c>
      <c r="L168" s="263" t="str">
        <f t="shared" si="33"/>
        <v/>
      </c>
      <c r="M168" s="263" t="str">
        <f t="shared" si="34"/>
        <v/>
      </c>
      <c r="N168" s="263">
        <f t="shared" si="35"/>
        <v>6</v>
      </c>
      <c r="O168" s="294">
        <f t="shared" si="36"/>
        <v>6</v>
      </c>
      <c r="Q168" s="263" t="str">
        <f t="shared" si="37"/>
        <v>25</v>
      </c>
      <c r="R168" s="292" t="str">
        <f t="shared" si="38"/>
        <v>1.3.25c</v>
      </c>
      <c r="S168" s="13" t="str">
        <f t="shared" si="39"/>
        <v/>
      </c>
      <c r="T168" s="13" t="str">
        <f t="shared" si="41"/>
        <v/>
      </c>
      <c r="U168" s="81" t="str">
        <f t="shared" si="42"/>
        <v/>
      </c>
      <c r="X168"/>
      <c r="Y168"/>
      <c r="Z168"/>
      <c r="AA168"/>
      <c r="AB168"/>
      <c r="AC168"/>
      <c r="AD168"/>
      <c r="AE168"/>
      <c r="AF168"/>
      <c r="AG168"/>
    </row>
    <row r="169" spans="1:33" x14ac:dyDescent="0.25">
      <c r="A169" s="263">
        <v>167</v>
      </c>
      <c r="B169" s="292" t="str">
        <f t="shared" si="40"/>
        <v>1.3.25d</v>
      </c>
      <c r="C169" s="263">
        <v>1</v>
      </c>
      <c r="D169" s="263">
        <v>3</v>
      </c>
      <c r="E169" s="263">
        <v>25</v>
      </c>
      <c r="F169" s="263" t="s">
        <v>671</v>
      </c>
      <c r="G169" s="13" t="s">
        <v>237</v>
      </c>
      <c r="H169" s="263">
        <v>4</v>
      </c>
      <c r="I169" s="294" t="str">
        <f t="shared" si="30"/>
        <v/>
      </c>
      <c r="J169" s="263" t="str">
        <f t="shared" si="31"/>
        <v/>
      </c>
      <c r="K169" s="263" t="str">
        <f t="shared" si="32"/>
        <v/>
      </c>
      <c r="L169" s="263" t="str">
        <f t="shared" si="33"/>
        <v/>
      </c>
      <c r="M169" s="263" t="str">
        <f t="shared" si="34"/>
        <v/>
      </c>
      <c r="N169" s="263">
        <f t="shared" si="35"/>
        <v>6</v>
      </c>
      <c r="O169" s="294">
        <f t="shared" si="36"/>
        <v>6</v>
      </c>
      <c r="Q169" s="263" t="str">
        <f t="shared" si="37"/>
        <v>25</v>
      </c>
      <c r="R169" s="292" t="str">
        <f t="shared" si="38"/>
        <v>1.3.25d</v>
      </c>
      <c r="S169" s="13" t="str">
        <f t="shared" si="39"/>
        <v/>
      </c>
      <c r="T169" s="13" t="str">
        <f t="shared" si="41"/>
        <v/>
      </c>
      <c r="U169" s="81" t="str">
        <f t="shared" si="42"/>
        <v/>
      </c>
      <c r="X169"/>
      <c r="Y169"/>
      <c r="Z169"/>
      <c r="AA169"/>
      <c r="AB169"/>
      <c r="AC169"/>
      <c r="AD169"/>
      <c r="AE169"/>
      <c r="AF169"/>
      <c r="AG169"/>
    </row>
    <row r="170" spans="1:33" x14ac:dyDescent="0.25">
      <c r="A170" s="263">
        <v>168</v>
      </c>
      <c r="B170" s="292" t="str">
        <f t="shared" si="40"/>
        <v>1.3.25e</v>
      </c>
      <c r="C170" s="263">
        <v>1</v>
      </c>
      <c r="D170" s="263">
        <v>3</v>
      </c>
      <c r="E170" s="263">
        <v>25</v>
      </c>
      <c r="F170" s="263" t="s">
        <v>672</v>
      </c>
      <c r="G170" s="13" t="s">
        <v>238</v>
      </c>
      <c r="H170" s="263">
        <v>3</v>
      </c>
      <c r="I170" s="294" t="str">
        <f t="shared" si="30"/>
        <v/>
      </c>
      <c r="J170" s="263" t="str">
        <f t="shared" si="31"/>
        <v/>
      </c>
      <c r="K170" s="263" t="str">
        <f t="shared" si="32"/>
        <v/>
      </c>
      <c r="L170" s="263" t="str">
        <f t="shared" si="33"/>
        <v/>
      </c>
      <c r="M170" s="263" t="str">
        <f t="shared" si="34"/>
        <v/>
      </c>
      <c r="N170" s="263">
        <f t="shared" si="35"/>
        <v>6</v>
      </c>
      <c r="O170" s="294">
        <f t="shared" si="36"/>
        <v>6</v>
      </c>
      <c r="Q170" s="263" t="str">
        <f t="shared" si="37"/>
        <v>25</v>
      </c>
      <c r="R170" s="292" t="str">
        <f t="shared" si="38"/>
        <v>1.3.25e</v>
      </c>
      <c r="S170" s="13" t="str">
        <f t="shared" si="39"/>
        <v/>
      </c>
      <c r="T170" s="13" t="str">
        <f t="shared" si="41"/>
        <v/>
      </c>
      <c r="U170" s="81" t="str">
        <f t="shared" si="42"/>
        <v/>
      </c>
      <c r="X170"/>
      <c r="Y170"/>
      <c r="Z170"/>
      <c r="AA170"/>
      <c r="AB170"/>
      <c r="AC170"/>
      <c r="AD170"/>
      <c r="AE170"/>
      <c r="AF170"/>
      <c r="AG170"/>
    </row>
    <row r="171" spans="1:33" x14ac:dyDescent="0.25">
      <c r="A171" s="263">
        <v>169</v>
      </c>
      <c r="B171" s="292" t="str">
        <f t="shared" si="40"/>
        <v>1.3.25f</v>
      </c>
      <c r="C171" s="263">
        <v>1</v>
      </c>
      <c r="D171" s="263">
        <v>3</v>
      </c>
      <c r="E171" s="263">
        <v>25</v>
      </c>
      <c r="F171" s="263" t="s">
        <v>673</v>
      </c>
      <c r="G171" s="13" t="s">
        <v>239</v>
      </c>
      <c r="H171" s="263">
        <v>4</v>
      </c>
      <c r="I171" s="294" t="str">
        <f t="shared" si="30"/>
        <v/>
      </c>
      <c r="J171" s="263" t="str">
        <f t="shared" si="31"/>
        <v/>
      </c>
      <c r="K171" s="263" t="str">
        <f t="shared" si="32"/>
        <v/>
      </c>
      <c r="L171" s="263" t="str">
        <f t="shared" si="33"/>
        <v/>
      </c>
      <c r="M171" s="263" t="str">
        <f t="shared" si="34"/>
        <v/>
      </c>
      <c r="N171" s="263">
        <f t="shared" si="35"/>
        <v>6</v>
      </c>
      <c r="O171" s="294">
        <f t="shared" si="36"/>
        <v>6</v>
      </c>
      <c r="Q171" s="263" t="str">
        <f t="shared" si="37"/>
        <v>25</v>
      </c>
      <c r="R171" s="292" t="str">
        <f t="shared" si="38"/>
        <v>1.3.25f</v>
      </c>
      <c r="S171" s="13" t="str">
        <f t="shared" si="39"/>
        <v/>
      </c>
      <c r="T171" s="13" t="str">
        <f t="shared" si="41"/>
        <v/>
      </c>
      <c r="U171" s="81" t="str">
        <f t="shared" si="42"/>
        <v/>
      </c>
      <c r="X171"/>
      <c r="Y171"/>
      <c r="Z171"/>
      <c r="AA171"/>
      <c r="AB171"/>
      <c r="AC171"/>
      <c r="AD171"/>
      <c r="AE171"/>
      <c r="AF171"/>
      <c r="AG171"/>
    </row>
    <row r="172" spans="1:33" x14ac:dyDescent="0.25">
      <c r="A172" s="263">
        <v>170</v>
      </c>
      <c r="B172" s="292" t="str">
        <f t="shared" si="40"/>
        <v>1.3.26</v>
      </c>
      <c r="C172" s="263">
        <v>1</v>
      </c>
      <c r="D172" s="263">
        <v>3</v>
      </c>
      <c r="E172" s="263">
        <v>26</v>
      </c>
      <c r="F172" s="263" t="s">
        <v>695</v>
      </c>
      <c r="G172" s="13" t="s">
        <v>240</v>
      </c>
      <c r="H172" s="263">
        <v>5</v>
      </c>
      <c r="I172" s="294" t="str">
        <f t="shared" si="30"/>
        <v/>
      </c>
      <c r="J172" s="263" t="str">
        <f t="shared" si="31"/>
        <v/>
      </c>
      <c r="K172" s="263" t="str">
        <f t="shared" si="32"/>
        <v/>
      </c>
      <c r="L172" s="263" t="str">
        <f t="shared" si="33"/>
        <v/>
      </c>
      <c r="M172" s="263">
        <f t="shared" si="34"/>
        <v>5</v>
      </c>
      <c r="N172" s="263" t="str">
        <f t="shared" si="35"/>
        <v/>
      </c>
      <c r="O172" s="294">
        <f t="shared" si="36"/>
        <v>5</v>
      </c>
      <c r="Q172" s="263" t="str">
        <f t="shared" si="37"/>
        <v>26</v>
      </c>
      <c r="R172" s="292" t="str">
        <f t="shared" si="38"/>
        <v>1.3.26</v>
      </c>
      <c r="S172" s="13" t="str">
        <f t="shared" si="39"/>
        <v/>
      </c>
      <c r="T172" s="13" t="str">
        <f t="shared" si="41"/>
        <v/>
      </c>
      <c r="U172" s="81" t="str">
        <f t="shared" si="42"/>
        <v/>
      </c>
      <c r="X172"/>
      <c r="Y172"/>
      <c r="Z172"/>
      <c r="AA172"/>
      <c r="AB172"/>
      <c r="AC172"/>
      <c r="AD172"/>
      <c r="AE172"/>
      <c r="AF172"/>
      <c r="AG172"/>
    </row>
    <row r="173" spans="1:33" x14ac:dyDescent="0.25">
      <c r="A173" s="263">
        <v>171</v>
      </c>
      <c r="B173" s="292" t="str">
        <f t="shared" si="40"/>
        <v/>
      </c>
      <c r="C173" s="263" t="s">
        <v>695</v>
      </c>
      <c r="D173" s="263" t="s">
        <v>695</v>
      </c>
      <c r="E173" s="263" t="s">
        <v>695</v>
      </c>
      <c r="F173" s="263" t="s">
        <v>695</v>
      </c>
      <c r="G173" s="13" t="s">
        <v>33</v>
      </c>
      <c r="H173" s="263" t="s">
        <v>695</v>
      </c>
      <c r="I173" s="294" t="str">
        <f t="shared" si="30"/>
        <v/>
      </c>
      <c r="J173" s="263" t="str">
        <f t="shared" si="31"/>
        <v/>
      </c>
      <c r="K173" s="263">
        <f t="shared" si="32"/>
        <v>3</v>
      </c>
      <c r="L173" s="263" t="str">
        <f t="shared" si="33"/>
        <v/>
      </c>
      <c r="M173" s="263" t="str">
        <f t="shared" si="34"/>
        <v/>
      </c>
      <c r="N173" s="263" t="str">
        <f t="shared" si="35"/>
        <v/>
      </c>
      <c r="O173" s="294">
        <f t="shared" si="36"/>
        <v>3</v>
      </c>
      <c r="Q173" s="263" t="str">
        <f t="shared" si="37"/>
        <v/>
      </c>
      <c r="R173" s="292" t="str">
        <f t="shared" si="38"/>
        <v/>
      </c>
      <c r="S173" s="13" t="str">
        <f t="shared" si="39"/>
        <v/>
      </c>
      <c r="T173" s="13">
        <f t="shared" si="41"/>
        <v>1</v>
      </c>
      <c r="U173" s="81" t="str">
        <f t="shared" si="42"/>
        <v/>
      </c>
      <c r="X173"/>
      <c r="Y173"/>
      <c r="Z173"/>
      <c r="AA173"/>
      <c r="AB173"/>
      <c r="AC173"/>
      <c r="AD173"/>
      <c r="AE173"/>
      <c r="AF173"/>
      <c r="AG173"/>
    </row>
    <row r="174" spans="1:33" x14ac:dyDescent="0.25">
      <c r="A174" s="263">
        <v>172</v>
      </c>
      <c r="B174" s="292" t="str">
        <f t="shared" si="40"/>
        <v>1.3.27</v>
      </c>
      <c r="C174" s="263">
        <v>1</v>
      </c>
      <c r="D174" s="263">
        <v>3</v>
      </c>
      <c r="E174" s="263">
        <v>27</v>
      </c>
      <c r="F174" s="263" t="s">
        <v>695</v>
      </c>
      <c r="G174" s="13" t="s">
        <v>241</v>
      </c>
      <c r="H174" s="263">
        <v>3</v>
      </c>
      <c r="I174" s="294" t="str">
        <f t="shared" si="30"/>
        <v/>
      </c>
      <c r="J174" s="263" t="str">
        <f t="shared" si="31"/>
        <v/>
      </c>
      <c r="K174" s="263" t="str">
        <f t="shared" si="32"/>
        <v/>
      </c>
      <c r="L174" s="263" t="str">
        <f t="shared" si="33"/>
        <v/>
      </c>
      <c r="M174" s="263">
        <f t="shared" si="34"/>
        <v>5</v>
      </c>
      <c r="N174" s="263" t="str">
        <f t="shared" si="35"/>
        <v/>
      </c>
      <c r="O174" s="294">
        <f t="shared" si="36"/>
        <v>5</v>
      </c>
      <c r="Q174" s="263" t="str">
        <f t="shared" si="37"/>
        <v>27</v>
      </c>
      <c r="R174" s="292" t="str">
        <f t="shared" si="38"/>
        <v>1.3.27</v>
      </c>
      <c r="S174" s="13" t="str">
        <f t="shared" si="39"/>
        <v/>
      </c>
      <c r="T174" s="13" t="str">
        <f t="shared" si="41"/>
        <v/>
      </c>
      <c r="U174" s="81" t="str">
        <f t="shared" si="42"/>
        <v/>
      </c>
      <c r="X174"/>
      <c r="Y174"/>
      <c r="Z174"/>
      <c r="AA174"/>
      <c r="AB174"/>
      <c r="AC174"/>
      <c r="AD174"/>
      <c r="AE174"/>
      <c r="AF174"/>
      <c r="AG174"/>
    </row>
    <row r="175" spans="1:33" x14ac:dyDescent="0.25">
      <c r="A175" s="263">
        <v>173</v>
      </c>
      <c r="B175" s="292" t="str">
        <f t="shared" si="40"/>
        <v>1.3.28</v>
      </c>
      <c r="C175" s="263">
        <v>1</v>
      </c>
      <c r="D175" s="263">
        <v>3</v>
      </c>
      <c r="E175" s="263">
        <v>28</v>
      </c>
      <c r="F175" s="263" t="s">
        <v>695</v>
      </c>
      <c r="G175" s="13" t="s">
        <v>242</v>
      </c>
      <c r="H175" s="263" t="s">
        <v>108</v>
      </c>
      <c r="I175" s="294" t="str">
        <f t="shared" si="30"/>
        <v/>
      </c>
      <c r="J175" s="263" t="str">
        <f t="shared" si="31"/>
        <v/>
      </c>
      <c r="K175" s="263" t="str">
        <f t="shared" si="32"/>
        <v/>
      </c>
      <c r="L175" s="263">
        <f t="shared" si="33"/>
        <v>4</v>
      </c>
      <c r="M175" s="263" t="str">
        <f t="shared" si="34"/>
        <v/>
      </c>
      <c r="N175" s="263" t="str">
        <f t="shared" si="35"/>
        <v/>
      </c>
      <c r="O175" s="294">
        <f t="shared" si="36"/>
        <v>4</v>
      </c>
      <c r="Q175" s="263" t="str">
        <f t="shared" si="37"/>
        <v>28</v>
      </c>
      <c r="R175" s="292" t="str">
        <f t="shared" si="38"/>
        <v>1.3.28</v>
      </c>
      <c r="S175" s="13" t="str">
        <f t="shared" si="39"/>
        <v/>
      </c>
      <c r="T175" s="13" t="str">
        <f t="shared" si="41"/>
        <v/>
      </c>
      <c r="U175" s="81" t="str">
        <f t="shared" si="42"/>
        <v/>
      </c>
      <c r="X175"/>
      <c r="Y175"/>
      <c r="Z175"/>
      <c r="AA175"/>
      <c r="AB175"/>
      <c r="AC175"/>
      <c r="AD175"/>
      <c r="AE175"/>
      <c r="AF175"/>
      <c r="AG175"/>
    </row>
    <row r="176" spans="1:33" x14ac:dyDescent="0.25">
      <c r="A176" s="263">
        <v>174</v>
      </c>
      <c r="B176" s="292" t="str">
        <f t="shared" si="40"/>
        <v>1.3.28a</v>
      </c>
      <c r="C176" s="263">
        <v>1</v>
      </c>
      <c r="D176" s="263">
        <v>3</v>
      </c>
      <c r="E176" s="263">
        <v>28</v>
      </c>
      <c r="F176" s="263" t="s">
        <v>668</v>
      </c>
      <c r="G176" s="13" t="s">
        <v>243</v>
      </c>
      <c r="H176" s="263">
        <v>3</v>
      </c>
      <c r="I176" s="294" t="str">
        <f t="shared" si="30"/>
        <v/>
      </c>
      <c r="J176" s="263" t="str">
        <f t="shared" si="31"/>
        <v/>
      </c>
      <c r="K176" s="263" t="str">
        <f t="shared" si="32"/>
        <v/>
      </c>
      <c r="L176" s="263" t="str">
        <f t="shared" si="33"/>
        <v/>
      </c>
      <c r="M176" s="263" t="str">
        <f t="shared" si="34"/>
        <v/>
      </c>
      <c r="N176" s="263">
        <f t="shared" si="35"/>
        <v>6</v>
      </c>
      <c r="O176" s="294">
        <f t="shared" si="36"/>
        <v>6</v>
      </c>
      <c r="Q176" s="263" t="str">
        <f t="shared" si="37"/>
        <v>28</v>
      </c>
      <c r="R176" s="292" t="str">
        <f t="shared" si="38"/>
        <v>1.3.28a</v>
      </c>
      <c r="S176" s="13" t="str">
        <f t="shared" si="39"/>
        <v/>
      </c>
      <c r="T176" s="13" t="str">
        <f t="shared" si="41"/>
        <v/>
      </c>
      <c r="U176" s="81" t="str">
        <f t="shared" si="42"/>
        <v/>
      </c>
      <c r="X176"/>
      <c r="Y176"/>
      <c r="Z176"/>
      <c r="AA176"/>
      <c r="AB176"/>
      <c r="AC176"/>
      <c r="AD176"/>
      <c r="AE176"/>
      <c r="AF176"/>
      <c r="AG176"/>
    </row>
    <row r="177" spans="1:33" x14ac:dyDescent="0.25">
      <c r="A177" s="263">
        <v>175</v>
      </c>
      <c r="B177" s="292" t="str">
        <f t="shared" si="40"/>
        <v>1.3.28b</v>
      </c>
      <c r="C177" s="263">
        <v>1</v>
      </c>
      <c r="D177" s="263">
        <v>3</v>
      </c>
      <c r="E177" s="263">
        <v>28</v>
      </c>
      <c r="F177" s="263" t="s">
        <v>669</v>
      </c>
      <c r="G177" s="13" t="s">
        <v>244</v>
      </c>
      <c r="H177" s="263">
        <v>3</v>
      </c>
      <c r="I177" s="294" t="str">
        <f t="shared" si="30"/>
        <v/>
      </c>
      <c r="J177" s="263" t="str">
        <f t="shared" si="31"/>
        <v/>
      </c>
      <c r="K177" s="263" t="str">
        <f t="shared" si="32"/>
        <v/>
      </c>
      <c r="L177" s="263" t="str">
        <f t="shared" si="33"/>
        <v/>
      </c>
      <c r="M177" s="263" t="str">
        <f t="shared" si="34"/>
        <v/>
      </c>
      <c r="N177" s="263">
        <f t="shared" si="35"/>
        <v>6</v>
      </c>
      <c r="O177" s="294">
        <f t="shared" si="36"/>
        <v>6</v>
      </c>
      <c r="Q177" s="263" t="str">
        <f t="shared" si="37"/>
        <v>28</v>
      </c>
      <c r="R177" s="292" t="str">
        <f t="shared" si="38"/>
        <v>1.3.28b</v>
      </c>
      <c r="S177" s="13" t="str">
        <f t="shared" si="39"/>
        <v/>
      </c>
      <c r="T177" s="13" t="str">
        <f t="shared" si="41"/>
        <v/>
      </c>
      <c r="U177" s="81" t="str">
        <f t="shared" si="42"/>
        <v/>
      </c>
      <c r="X177"/>
      <c r="Y177"/>
      <c r="Z177"/>
      <c r="AA177"/>
      <c r="AB177"/>
      <c r="AC177"/>
      <c r="AD177"/>
      <c r="AE177"/>
      <c r="AF177"/>
      <c r="AG177"/>
    </row>
    <row r="178" spans="1:33" x14ac:dyDescent="0.25">
      <c r="A178" s="263">
        <v>176</v>
      </c>
      <c r="B178" s="292" t="str">
        <f t="shared" si="40"/>
        <v>1.3.28c</v>
      </c>
      <c r="C178" s="263">
        <v>1</v>
      </c>
      <c r="D178" s="263">
        <v>3</v>
      </c>
      <c r="E178" s="263">
        <v>28</v>
      </c>
      <c r="F178" s="263" t="s">
        <v>670</v>
      </c>
      <c r="G178" s="13" t="s">
        <v>245</v>
      </c>
      <c r="H178" s="263">
        <v>3</v>
      </c>
      <c r="I178" s="294" t="str">
        <f t="shared" si="30"/>
        <v/>
      </c>
      <c r="J178" s="263" t="str">
        <f t="shared" si="31"/>
        <v/>
      </c>
      <c r="K178" s="263" t="str">
        <f t="shared" si="32"/>
        <v/>
      </c>
      <c r="L178" s="263" t="str">
        <f t="shared" si="33"/>
        <v/>
      </c>
      <c r="M178" s="263" t="str">
        <f t="shared" si="34"/>
        <v/>
      </c>
      <c r="N178" s="263">
        <f t="shared" si="35"/>
        <v>6</v>
      </c>
      <c r="O178" s="294">
        <f t="shared" si="36"/>
        <v>6</v>
      </c>
      <c r="Q178" s="263" t="str">
        <f t="shared" si="37"/>
        <v>28</v>
      </c>
      <c r="R178" s="292" t="str">
        <f t="shared" si="38"/>
        <v>1.3.28c</v>
      </c>
      <c r="S178" s="13" t="str">
        <f t="shared" si="39"/>
        <v/>
      </c>
      <c r="T178" s="13" t="str">
        <f t="shared" si="41"/>
        <v/>
      </c>
      <c r="U178" s="81" t="str">
        <f t="shared" si="42"/>
        <v/>
      </c>
      <c r="X178"/>
      <c r="Y178"/>
      <c r="Z178"/>
      <c r="AA178"/>
      <c r="AB178"/>
      <c r="AC178"/>
      <c r="AD178"/>
      <c r="AE178"/>
      <c r="AF178"/>
      <c r="AG178"/>
    </row>
    <row r="179" spans="1:33" x14ac:dyDescent="0.25">
      <c r="A179" s="263">
        <v>177</v>
      </c>
      <c r="B179" s="292" t="str">
        <f t="shared" si="40"/>
        <v>1.3.28d</v>
      </c>
      <c r="C179" s="263">
        <v>1</v>
      </c>
      <c r="D179" s="263">
        <v>3</v>
      </c>
      <c r="E179" s="263">
        <v>28</v>
      </c>
      <c r="F179" s="263" t="s">
        <v>671</v>
      </c>
      <c r="G179" s="13" t="s">
        <v>246</v>
      </c>
      <c r="H179" s="263">
        <v>3</v>
      </c>
      <c r="I179" s="294" t="str">
        <f t="shared" si="30"/>
        <v/>
      </c>
      <c r="J179" s="263" t="str">
        <f t="shared" si="31"/>
        <v/>
      </c>
      <c r="K179" s="263" t="str">
        <f t="shared" si="32"/>
        <v/>
      </c>
      <c r="L179" s="263" t="str">
        <f t="shared" si="33"/>
        <v/>
      </c>
      <c r="M179" s="263" t="str">
        <f t="shared" si="34"/>
        <v/>
      </c>
      <c r="N179" s="263">
        <f t="shared" si="35"/>
        <v>6</v>
      </c>
      <c r="O179" s="294">
        <f t="shared" si="36"/>
        <v>6</v>
      </c>
      <c r="Q179" s="263" t="str">
        <f t="shared" si="37"/>
        <v>28</v>
      </c>
      <c r="R179" s="292" t="str">
        <f t="shared" si="38"/>
        <v>1.3.28d</v>
      </c>
      <c r="S179" s="13" t="str">
        <f t="shared" si="39"/>
        <v/>
      </c>
      <c r="T179" s="13" t="str">
        <f t="shared" si="41"/>
        <v/>
      </c>
      <c r="U179" s="81" t="str">
        <f t="shared" si="42"/>
        <v/>
      </c>
      <c r="X179"/>
      <c r="Y179"/>
      <c r="Z179"/>
      <c r="AA179"/>
      <c r="AB179"/>
      <c r="AC179"/>
      <c r="AD179"/>
      <c r="AE179"/>
      <c r="AF179"/>
      <c r="AG179"/>
    </row>
    <row r="180" spans="1:33" x14ac:dyDescent="0.25">
      <c r="A180" s="263">
        <v>178</v>
      </c>
      <c r="B180" s="292" t="str">
        <f t="shared" si="40"/>
        <v>1.3.29</v>
      </c>
      <c r="C180" s="263">
        <v>1</v>
      </c>
      <c r="D180" s="263">
        <v>3</v>
      </c>
      <c r="E180" s="263">
        <v>29</v>
      </c>
      <c r="F180" s="263" t="s">
        <v>695</v>
      </c>
      <c r="G180" s="13" t="s">
        <v>247</v>
      </c>
      <c r="H180" s="263" t="s">
        <v>108</v>
      </c>
      <c r="I180" s="294" t="str">
        <f t="shared" si="30"/>
        <v/>
      </c>
      <c r="J180" s="263" t="str">
        <f t="shared" si="31"/>
        <v/>
      </c>
      <c r="K180" s="263" t="str">
        <f t="shared" si="32"/>
        <v/>
      </c>
      <c r="L180" s="263">
        <f t="shared" si="33"/>
        <v>4</v>
      </c>
      <c r="M180" s="263" t="str">
        <f t="shared" si="34"/>
        <v/>
      </c>
      <c r="N180" s="263" t="str">
        <f t="shared" si="35"/>
        <v/>
      </c>
      <c r="O180" s="294">
        <f t="shared" si="36"/>
        <v>4</v>
      </c>
      <c r="Q180" s="263" t="str">
        <f t="shared" si="37"/>
        <v>29</v>
      </c>
      <c r="R180" s="292" t="str">
        <f t="shared" si="38"/>
        <v>1.3.29</v>
      </c>
      <c r="S180" s="13" t="str">
        <f t="shared" si="39"/>
        <v/>
      </c>
      <c r="T180" s="13" t="str">
        <f t="shared" si="41"/>
        <v/>
      </c>
      <c r="U180" s="81" t="str">
        <f t="shared" si="42"/>
        <v/>
      </c>
      <c r="X180"/>
      <c r="Y180"/>
      <c r="Z180"/>
      <c r="AA180"/>
      <c r="AB180"/>
      <c r="AC180"/>
      <c r="AD180"/>
      <c r="AE180"/>
      <c r="AF180"/>
      <c r="AG180"/>
    </row>
    <row r="181" spans="1:33" x14ac:dyDescent="0.25">
      <c r="A181" s="263">
        <v>179</v>
      </c>
      <c r="B181" s="292" t="str">
        <f t="shared" si="40"/>
        <v>1.3.29a</v>
      </c>
      <c r="C181" s="263">
        <v>1</v>
      </c>
      <c r="D181" s="263">
        <v>3</v>
      </c>
      <c r="E181" s="263">
        <v>29</v>
      </c>
      <c r="F181" s="263" t="s">
        <v>668</v>
      </c>
      <c r="G181" s="13" t="s">
        <v>248</v>
      </c>
      <c r="H181" s="263">
        <v>3</v>
      </c>
      <c r="I181" s="294" t="str">
        <f t="shared" si="30"/>
        <v/>
      </c>
      <c r="J181" s="263" t="str">
        <f t="shared" si="31"/>
        <v/>
      </c>
      <c r="K181" s="263" t="str">
        <f t="shared" si="32"/>
        <v/>
      </c>
      <c r="L181" s="263" t="str">
        <f t="shared" si="33"/>
        <v/>
      </c>
      <c r="M181" s="263" t="str">
        <f t="shared" si="34"/>
        <v/>
      </c>
      <c r="N181" s="263">
        <f t="shared" si="35"/>
        <v>6</v>
      </c>
      <c r="O181" s="294">
        <f t="shared" si="36"/>
        <v>6</v>
      </c>
      <c r="Q181" s="263" t="str">
        <f t="shared" si="37"/>
        <v>29</v>
      </c>
      <c r="R181" s="292" t="str">
        <f t="shared" si="38"/>
        <v>1.3.29a</v>
      </c>
      <c r="S181" s="13" t="str">
        <f t="shared" si="39"/>
        <v/>
      </c>
      <c r="T181" s="13" t="str">
        <f t="shared" si="41"/>
        <v/>
      </c>
      <c r="U181" s="81" t="str">
        <f t="shared" si="42"/>
        <v/>
      </c>
      <c r="X181"/>
      <c r="Y181"/>
      <c r="Z181"/>
      <c r="AA181"/>
      <c r="AB181"/>
      <c r="AC181"/>
      <c r="AD181"/>
      <c r="AE181"/>
      <c r="AF181"/>
      <c r="AG181"/>
    </row>
    <row r="182" spans="1:33" x14ac:dyDescent="0.25">
      <c r="A182" s="263">
        <v>180</v>
      </c>
      <c r="B182" s="292" t="str">
        <f t="shared" si="40"/>
        <v>1.3.29b</v>
      </c>
      <c r="C182" s="263">
        <v>1</v>
      </c>
      <c r="D182" s="263">
        <v>3</v>
      </c>
      <c r="E182" s="263">
        <v>29</v>
      </c>
      <c r="F182" s="263" t="s">
        <v>669</v>
      </c>
      <c r="G182" s="13" t="s">
        <v>249</v>
      </c>
      <c r="H182" s="263">
        <v>3</v>
      </c>
      <c r="I182" s="294" t="str">
        <f t="shared" si="30"/>
        <v/>
      </c>
      <c r="J182" s="263" t="str">
        <f t="shared" si="31"/>
        <v/>
      </c>
      <c r="K182" s="263" t="str">
        <f t="shared" si="32"/>
        <v/>
      </c>
      <c r="L182" s="263" t="str">
        <f t="shared" si="33"/>
        <v/>
      </c>
      <c r="M182" s="263" t="str">
        <f t="shared" si="34"/>
        <v/>
      </c>
      <c r="N182" s="263">
        <f t="shared" si="35"/>
        <v>6</v>
      </c>
      <c r="O182" s="294">
        <f t="shared" si="36"/>
        <v>6</v>
      </c>
      <c r="Q182" s="263" t="str">
        <f t="shared" si="37"/>
        <v>29</v>
      </c>
      <c r="R182" s="292" t="str">
        <f t="shared" si="38"/>
        <v>1.3.29b</v>
      </c>
      <c r="S182" s="13" t="str">
        <f t="shared" si="39"/>
        <v/>
      </c>
      <c r="T182" s="13" t="str">
        <f t="shared" si="41"/>
        <v/>
      </c>
      <c r="U182" s="81" t="str">
        <f t="shared" si="42"/>
        <v/>
      </c>
      <c r="X182"/>
      <c r="Y182"/>
      <c r="Z182"/>
      <c r="AA182"/>
      <c r="AB182"/>
      <c r="AC182"/>
      <c r="AD182"/>
      <c r="AE182"/>
      <c r="AF182"/>
      <c r="AG182"/>
    </row>
    <row r="183" spans="1:33" x14ac:dyDescent="0.25">
      <c r="A183" s="263">
        <v>181</v>
      </c>
      <c r="B183" s="292" t="str">
        <f t="shared" si="40"/>
        <v>1.3.29c</v>
      </c>
      <c r="C183" s="263">
        <v>1</v>
      </c>
      <c r="D183" s="263">
        <v>3</v>
      </c>
      <c r="E183" s="263">
        <v>29</v>
      </c>
      <c r="F183" s="263" t="s">
        <v>670</v>
      </c>
      <c r="G183" s="13" t="s">
        <v>250</v>
      </c>
      <c r="H183" s="263">
        <v>3</v>
      </c>
      <c r="I183" s="294" t="str">
        <f t="shared" si="30"/>
        <v/>
      </c>
      <c r="J183" s="263" t="str">
        <f t="shared" si="31"/>
        <v/>
      </c>
      <c r="K183" s="263" t="str">
        <f t="shared" si="32"/>
        <v/>
      </c>
      <c r="L183" s="263" t="str">
        <f t="shared" si="33"/>
        <v/>
      </c>
      <c r="M183" s="263" t="str">
        <f t="shared" si="34"/>
        <v/>
      </c>
      <c r="N183" s="263">
        <f t="shared" si="35"/>
        <v>6</v>
      </c>
      <c r="O183" s="294">
        <f t="shared" si="36"/>
        <v>6</v>
      </c>
      <c r="Q183" s="263" t="str">
        <f t="shared" si="37"/>
        <v>29</v>
      </c>
      <c r="R183" s="292" t="str">
        <f t="shared" si="38"/>
        <v>1.3.29c</v>
      </c>
      <c r="S183" s="13" t="str">
        <f t="shared" si="39"/>
        <v/>
      </c>
      <c r="T183" s="13" t="str">
        <f t="shared" si="41"/>
        <v/>
      </c>
      <c r="U183" s="81" t="str">
        <f t="shared" si="42"/>
        <v/>
      </c>
      <c r="X183"/>
      <c r="Y183"/>
      <c r="Z183"/>
      <c r="AA183"/>
      <c r="AB183"/>
      <c r="AC183"/>
      <c r="AD183"/>
      <c r="AE183"/>
      <c r="AF183"/>
      <c r="AG183"/>
    </row>
    <row r="184" spans="1:33" x14ac:dyDescent="0.25">
      <c r="A184" s="263">
        <v>182</v>
      </c>
      <c r="B184" s="292" t="str">
        <f t="shared" si="40"/>
        <v>1.3.29d</v>
      </c>
      <c r="C184" s="263">
        <v>1</v>
      </c>
      <c r="D184" s="263">
        <v>3</v>
      </c>
      <c r="E184" s="263">
        <v>29</v>
      </c>
      <c r="F184" s="263" t="s">
        <v>671</v>
      </c>
      <c r="G184" s="13" t="s">
        <v>251</v>
      </c>
      <c r="H184" s="263">
        <v>3</v>
      </c>
      <c r="I184" s="294" t="str">
        <f t="shared" si="30"/>
        <v/>
      </c>
      <c r="J184" s="263" t="str">
        <f t="shared" si="31"/>
        <v/>
      </c>
      <c r="K184" s="263" t="str">
        <f t="shared" si="32"/>
        <v/>
      </c>
      <c r="L184" s="263" t="str">
        <f t="shared" si="33"/>
        <v/>
      </c>
      <c r="M184" s="263" t="str">
        <f t="shared" si="34"/>
        <v/>
      </c>
      <c r="N184" s="263">
        <f t="shared" si="35"/>
        <v>6</v>
      </c>
      <c r="O184" s="294">
        <f t="shared" si="36"/>
        <v>6</v>
      </c>
      <c r="Q184" s="263" t="str">
        <f t="shared" si="37"/>
        <v>29</v>
      </c>
      <c r="R184" s="292" t="str">
        <f t="shared" si="38"/>
        <v>1.3.29d</v>
      </c>
      <c r="S184" s="13" t="str">
        <f t="shared" si="39"/>
        <v/>
      </c>
      <c r="T184" s="13" t="str">
        <f t="shared" si="41"/>
        <v/>
      </c>
      <c r="U184" s="81" t="str">
        <f t="shared" si="42"/>
        <v/>
      </c>
      <c r="X184"/>
      <c r="Y184"/>
      <c r="Z184"/>
      <c r="AA184"/>
      <c r="AB184"/>
      <c r="AC184"/>
      <c r="AD184"/>
      <c r="AE184"/>
      <c r="AF184"/>
      <c r="AG184"/>
    </row>
    <row r="185" spans="1:33" x14ac:dyDescent="0.25">
      <c r="A185" s="263">
        <v>183</v>
      </c>
      <c r="B185" s="292" t="str">
        <f t="shared" si="40"/>
        <v>1.3.30</v>
      </c>
      <c r="C185" s="263">
        <v>1</v>
      </c>
      <c r="D185" s="263">
        <v>3</v>
      </c>
      <c r="E185" s="263">
        <v>30</v>
      </c>
      <c r="F185" s="263" t="s">
        <v>695</v>
      </c>
      <c r="G185" s="13" t="s">
        <v>252</v>
      </c>
      <c r="H185" s="263" t="s">
        <v>108</v>
      </c>
      <c r="I185" s="294" t="str">
        <f t="shared" si="30"/>
        <v/>
      </c>
      <c r="J185" s="263" t="str">
        <f t="shared" si="31"/>
        <v/>
      </c>
      <c r="K185" s="263" t="str">
        <f t="shared" si="32"/>
        <v/>
      </c>
      <c r="L185" s="263">
        <f t="shared" si="33"/>
        <v>4</v>
      </c>
      <c r="M185" s="263" t="str">
        <f t="shared" si="34"/>
        <v/>
      </c>
      <c r="N185" s="263" t="str">
        <f t="shared" si="35"/>
        <v/>
      </c>
      <c r="O185" s="294">
        <f t="shared" si="36"/>
        <v>4</v>
      </c>
      <c r="Q185" s="263" t="str">
        <f t="shared" si="37"/>
        <v>30</v>
      </c>
      <c r="R185" s="292" t="str">
        <f t="shared" si="38"/>
        <v>1.3.30</v>
      </c>
      <c r="S185" s="13" t="str">
        <f t="shared" si="39"/>
        <v/>
      </c>
      <c r="T185" s="13" t="str">
        <f t="shared" si="41"/>
        <v/>
      </c>
      <c r="U185" s="81" t="str">
        <f t="shared" si="42"/>
        <v/>
      </c>
      <c r="X185"/>
      <c r="Y185"/>
      <c r="Z185"/>
      <c r="AA185"/>
      <c r="AB185"/>
      <c r="AC185"/>
      <c r="AD185"/>
      <c r="AE185"/>
      <c r="AF185"/>
      <c r="AG185"/>
    </row>
    <row r="186" spans="1:33" x14ac:dyDescent="0.25">
      <c r="A186" s="263">
        <v>184</v>
      </c>
      <c r="B186" s="292" t="str">
        <f t="shared" si="40"/>
        <v>1.3.30a</v>
      </c>
      <c r="C186" s="263">
        <v>1</v>
      </c>
      <c r="D186" s="263">
        <v>3</v>
      </c>
      <c r="E186" s="263">
        <v>30</v>
      </c>
      <c r="F186" s="263" t="s">
        <v>668</v>
      </c>
      <c r="G186" s="13" t="s">
        <v>253</v>
      </c>
      <c r="H186" s="263">
        <v>5</v>
      </c>
      <c r="I186" s="294" t="str">
        <f t="shared" si="30"/>
        <v/>
      </c>
      <c r="J186" s="263" t="str">
        <f t="shared" si="31"/>
        <v/>
      </c>
      <c r="K186" s="263" t="str">
        <f t="shared" si="32"/>
        <v/>
      </c>
      <c r="L186" s="263" t="str">
        <f t="shared" si="33"/>
        <v/>
      </c>
      <c r="M186" s="263" t="str">
        <f t="shared" si="34"/>
        <v/>
      </c>
      <c r="N186" s="263">
        <f t="shared" si="35"/>
        <v>6</v>
      </c>
      <c r="O186" s="294">
        <f t="shared" si="36"/>
        <v>6</v>
      </c>
      <c r="Q186" s="263" t="str">
        <f t="shared" si="37"/>
        <v>30</v>
      </c>
      <c r="R186" s="292" t="str">
        <f t="shared" si="38"/>
        <v>1.3.30a</v>
      </c>
      <c r="S186" s="13" t="str">
        <f t="shared" si="39"/>
        <v/>
      </c>
      <c r="T186" s="13" t="str">
        <f t="shared" si="41"/>
        <v/>
      </c>
      <c r="U186" s="81" t="str">
        <f t="shared" si="42"/>
        <v/>
      </c>
      <c r="X186"/>
      <c r="Y186"/>
      <c r="Z186"/>
      <c r="AA186"/>
      <c r="AB186"/>
      <c r="AC186"/>
      <c r="AD186"/>
      <c r="AE186"/>
      <c r="AF186"/>
      <c r="AG186"/>
    </row>
    <row r="187" spans="1:33" x14ac:dyDescent="0.25">
      <c r="A187" s="263">
        <v>185</v>
      </c>
      <c r="B187" s="292" t="str">
        <f t="shared" si="40"/>
        <v>1.3.30b</v>
      </c>
      <c r="C187" s="263">
        <v>1</v>
      </c>
      <c r="D187" s="263">
        <v>3</v>
      </c>
      <c r="E187" s="263">
        <v>30</v>
      </c>
      <c r="F187" s="263" t="s">
        <v>669</v>
      </c>
      <c r="G187" s="13" t="s">
        <v>254</v>
      </c>
      <c r="H187" s="263">
        <v>5</v>
      </c>
      <c r="I187" s="294" t="str">
        <f t="shared" si="30"/>
        <v/>
      </c>
      <c r="J187" s="263" t="str">
        <f t="shared" si="31"/>
        <v/>
      </c>
      <c r="K187" s="263" t="str">
        <f t="shared" si="32"/>
        <v/>
      </c>
      <c r="L187" s="263" t="str">
        <f t="shared" si="33"/>
        <v/>
      </c>
      <c r="M187" s="263" t="str">
        <f t="shared" si="34"/>
        <v/>
      </c>
      <c r="N187" s="263">
        <f t="shared" si="35"/>
        <v>6</v>
      </c>
      <c r="O187" s="294">
        <f t="shared" si="36"/>
        <v>6</v>
      </c>
      <c r="Q187" s="263" t="str">
        <f t="shared" si="37"/>
        <v>30</v>
      </c>
      <c r="R187" s="292" t="str">
        <f t="shared" si="38"/>
        <v>1.3.30b</v>
      </c>
      <c r="S187" s="13" t="str">
        <f t="shared" si="39"/>
        <v/>
      </c>
      <c r="T187" s="13" t="str">
        <f t="shared" si="41"/>
        <v/>
      </c>
      <c r="U187" s="81" t="str">
        <f t="shared" si="42"/>
        <v/>
      </c>
      <c r="X187"/>
      <c r="Y187"/>
      <c r="Z187"/>
      <c r="AA187"/>
      <c r="AB187"/>
      <c r="AC187"/>
      <c r="AD187"/>
      <c r="AE187"/>
      <c r="AF187"/>
      <c r="AG187"/>
    </row>
    <row r="188" spans="1:33" x14ac:dyDescent="0.25">
      <c r="A188" s="263">
        <v>186</v>
      </c>
      <c r="B188" s="292" t="str">
        <f t="shared" si="40"/>
        <v>1.3.30c</v>
      </c>
      <c r="C188" s="263">
        <v>1</v>
      </c>
      <c r="D188" s="263">
        <v>3</v>
      </c>
      <c r="E188" s="263">
        <v>30</v>
      </c>
      <c r="F188" s="263" t="s">
        <v>670</v>
      </c>
      <c r="G188" s="13" t="s">
        <v>255</v>
      </c>
      <c r="H188" s="263">
        <v>4</v>
      </c>
      <c r="I188" s="294" t="str">
        <f t="shared" si="30"/>
        <v/>
      </c>
      <c r="J188" s="263" t="str">
        <f t="shared" si="31"/>
        <v/>
      </c>
      <c r="K188" s="263" t="str">
        <f t="shared" si="32"/>
        <v/>
      </c>
      <c r="L188" s="263" t="str">
        <f t="shared" si="33"/>
        <v/>
      </c>
      <c r="M188" s="263" t="str">
        <f t="shared" si="34"/>
        <v/>
      </c>
      <c r="N188" s="263">
        <f t="shared" si="35"/>
        <v>6</v>
      </c>
      <c r="O188" s="294">
        <f t="shared" si="36"/>
        <v>6</v>
      </c>
      <c r="Q188" s="263" t="str">
        <f t="shared" si="37"/>
        <v>30</v>
      </c>
      <c r="R188" s="292" t="str">
        <f t="shared" si="38"/>
        <v>1.3.30c</v>
      </c>
      <c r="S188" s="13" t="str">
        <f t="shared" si="39"/>
        <v/>
      </c>
      <c r="T188" s="13" t="str">
        <f t="shared" si="41"/>
        <v/>
      </c>
      <c r="U188" s="81" t="str">
        <f t="shared" si="42"/>
        <v/>
      </c>
      <c r="X188"/>
      <c r="Y188"/>
      <c r="Z188"/>
      <c r="AA188"/>
      <c r="AB188"/>
      <c r="AC188"/>
      <c r="AD188"/>
      <c r="AE188"/>
      <c r="AF188"/>
      <c r="AG188"/>
    </row>
    <row r="189" spans="1:33" x14ac:dyDescent="0.25">
      <c r="A189" s="263">
        <v>187</v>
      </c>
      <c r="B189" s="292" t="str">
        <f t="shared" si="40"/>
        <v>1.4</v>
      </c>
      <c r="C189" s="263">
        <v>1</v>
      </c>
      <c r="D189" s="263">
        <v>4</v>
      </c>
      <c r="E189" s="263" t="s">
        <v>695</v>
      </c>
      <c r="F189" s="263" t="s">
        <v>695</v>
      </c>
      <c r="G189" s="13" t="s">
        <v>256</v>
      </c>
      <c r="H189" s="263" t="s">
        <v>695</v>
      </c>
      <c r="I189" s="294" t="str">
        <f t="shared" si="30"/>
        <v/>
      </c>
      <c r="J189" s="263">
        <f t="shared" si="31"/>
        <v>2</v>
      </c>
      <c r="K189" s="263" t="str">
        <f t="shared" si="32"/>
        <v/>
      </c>
      <c r="L189" s="263" t="str">
        <f t="shared" si="33"/>
        <v/>
      </c>
      <c r="M189" s="263" t="str">
        <f t="shared" si="34"/>
        <v/>
      </c>
      <c r="N189" s="263" t="str">
        <f t="shared" si="35"/>
        <v/>
      </c>
      <c r="O189" s="294">
        <f t="shared" si="36"/>
        <v>2</v>
      </c>
      <c r="Q189" s="263" t="str">
        <f t="shared" si="37"/>
        <v/>
      </c>
      <c r="R189" s="292" t="str">
        <f t="shared" si="38"/>
        <v>1.4</v>
      </c>
      <c r="S189" s="13" t="str">
        <f t="shared" ref="S189" si="43">IF(O189=O188,IF(NOT(R189&gt;R188),1,""),"")</f>
        <v/>
      </c>
      <c r="T189" s="13" t="str">
        <f t="shared" ref="T189" si="44">IF(NOT(R189&gt;R188),1,"")</f>
        <v/>
      </c>
      <c r="U189" s="81" t="str">
        <f t="shared" si="42"/>
        <v/>
      </c>
      <c r="X189"/>
      <c r="Y189"/>
      <c r="Z189"/>
      <c r="AA189"/>
      <c r="AB189"/>
      <c r="AC189"/>
      <c r="AD189"/>
      <c r="AE189"/>
      <c r="AF189"/>
      <c r="AG189"/>
    </row>
    <row r="190" spans="1:33" x14ac:dyDescent="0.25">
      <c r="A190" s="263">
        <v>188</v>
      </c>
      <c r="B190" s="292" t="str">
        <f t="shared" si="40"/>
        <v>1.4.01</v>
      </c>
      <c r="C190" s="263">
        <v>1</v>
      </c>
      <c r="D190" s="263">
        <v>4</v>
      </c>
      <c r="E190" s="263">
        <v>1</v>
      </c>
      <c r="F190" s="263" t="s">
        <v>695</v>
      </c>
      <c r="G190" s="13" t="s">
        <v>257</v>
      </c>
      <c r="H190" s="263">
        <v>1</v>
      </c>
      <c r="I190" s="294" t="str">
        <f t="shared" si="30"/>
        <v/>
      </c>
      <c r="J190" s="263" t="str">
        <f t="shared" si="31"/>
        <v/>
      </c>
      <c r="K190" s="263" t="str">
        <f t="shared" si="32"/>
        <v/>
      </c>
      <c r="L190" s="263" t="str">
        <f t="shared" si="33"/>
        <v/>
      </c>
      <c r="M190" s="263">
        <f t="shared" si="34"/>
        <v>5</v>
      </c>
      <c r="N190" s="263" t="str">
        <f t="shared" si="35"/>
        <v/>
      </c>
      <c r="O190" s="294">
        <f t="shared" si="36"/>
        <v>5</v>
      </c>
      <c r="Q190" s="263" t="str">
        <f t="shared" si="37"/>
        <v>01</v>
      </c>
      <c r="R190" s="292" t="str">
        <f t="shared" si="38"/>
        <v>1.4.01</v>
      </c>
      <c r="S190" s="13" t="str">
        <f t="shared" si="39"/>
        <v/>
      </c>
      <c r="T190" s="13" t="str">
        <f t="shared" si="41"/>
        <v/>
      </c>
      <c r="U190" s="81" t="str">
        <f t="shared" si="42"/>
        <v/>
      </c>
      <c r="X190"/>
      <c r="Y190"/>
      <c r="Z190"/>
      <c r="AA190"/>
      <c r="AB190"/>
      <c r="AC190"/>
      <c r="AD190"/>
      <c r="AE190"/>
      <c r="AF190"/>
      <c r="AG190"/>
    </row>
    <row r="191" spans="1:33" x14ac:dyDescent="0.25">
      <c r="A191" s="263">
        <v>189</v>
      </c>
      <c r="B191" s="292" t="str">
        <f t="shared" si="40"/>
        <v>1.4.02</v>
      </c>
      <c r="C191" s="263">
        <v>1</v>
      </c>
      <c r="D191" s="263">
        <v>4</v>
      </c>
      <c r="E191" s="263">
        <v>2</v>
      </c>
      <c r="F191" s="263" t="s">
        <v>695</v>
      </c>
      <c r="G191" s="13" t="s">
        <v>715</v>
      </c>
      <c r="H191" s="263" t="s">
        <v>108</v>
      </c>
      <c r="I191" s="294" t="str">
        <f t="shared" si="30"/>
        <v/>
      </c>
      <c r="J191" s="263" t="str">
        <f t="shared" si="31"/>
        <v/>
      </c>
      <c r="K191" s="263" t="str">
        <f t="shared" si="32"/>
        <v/>
      </c>
      <c r="L191" s="263">
        <f t="shared" si="33"/>
        <v>4</v>
      </c>
      <c r="M191" s="263" t="str">
        <f t="shared" si="34"/>
        <v/>
      </c>
      <c r="N191" s="263" t="str">
        <f t="shared" si="35"/>
        <v/>
      </c>
      <c r="O191" s="294">
        <f t="shared" si="36"/>
        <v>4</v>
      </c>
      <c r="Q191" s="263" t="str">
        <f t="shared" si="37"/>
        <v>02</v>
      </c>
      <c r="R191" s="292" t="str">
        <f t="shared" si="38"/>
        <v>1.4.02</v>
      </c>
      <c r="S191" s="13" t="str">
        <f t="shared" si="39"/>
        <v/>
      </c>
      <c r="T191" s="13" t="str">
        <f t="shared" si="41"/>
        <v/>
      </c>
      <c r="U191" s="81" t="str">
        <f t="shared" si="42"/>
        <v/>
      </c>
      <c r="X191"/>
      <c r="Y191"/>
      <c r="Z191"/>
      <c r="AA191"/>
      <c r="AB191"/>
      <c r="AC191"/>
      <c r="AD191"/>
      <c r="AE191"/>
      <c r="AF191"/>
      <c r="AG191"/>
    </row>
    <row r="192" spans="1:33" x14ac:dyDescent="0.25">
      <c r="A192" s="263">
        <v>190</v>
      </c>
      <c r="B192" s="292" t="str">
        <f t="shared" si="40"/>
        <v>1.4.02a</v>
      </c>
      <c r="C192" s="263">
        <v>1</v>
      </c>
      <c r="D192" s="263">
        <v>4</v>
      </c>
      <c r="E192" s="263">
        <v>2</v>
      </c>
      <c r="F192" s="263" t="s">
        <v>668</v>
      </c>
      <c r="G192" s="13" t="s">
        <v>258</v>
      </c>
      <c r="H192" s="263">
        <v>2</v>
      </c>
      <c r="I192" s="294" t="str">
        <f t="shared" ref="I192:I254" si="45">IF(AND(LEN(C192)=1,LEN(D192)=0),1,"")</f>
        <v/>
      </c>
      <c r="J192" s="263" t="str">
        <f t="shared" ref="J192:J254" si="46">IF(AND(LEN(C192)=1,LEN(D192)=1,LEN(E192)=0,LEN(F192)=0),2,"")</f>
        <v/>
      </c>
      <c r="K192" s="263" t="str">
        <f t="shared" ref="K192:K254" si="47">IF(AND(LEN(C192)=0,LEN(E192)=0),3,"")</f>
        <v/>
      </c>
      <c r="L192" s="263" t="str">
        <f t="shared" ref="L192:L254" si="48">IF(AND(LEN(C192)&gt;0,LEN(D192&gt;0),LEN(E192)&gt;0,LEN(F192)=0,H192="N/A"),4,"")</f>
        <v/>
      </c>
      <c r="M192" s="263" t="str">
        <f t="shared" ref="M192:M254" si="49">IF(AND(LEN(C192)&gt;0,LEN(D192&gt;0),LEN(E192)&gt;0,LEN(F192)=0,H192&gt;0,H192&lt;6),5,"")</f>
        <v/>
      </c>
      <c r="N192" s="263">
        <f t="shared" ref="N192:N254" si="50">IF(AND(LEN(C192)&gt;0,LEN(D192&gt;0),LEN(E192)&gt;0,LEN(F192)&gt;0,H192&gt;0,H192&lt;6),6,"")</f>
        <v>6</v>
      </c>
      <c r="O192" s="294">
        <f t="shared" ref="O192:O254" si="51">SUM(I192:N192)</f>
        <v>6</v>
      </c>
      <c r="Q192" s="263" t="str">
        <f t="shared" ref="Q192:Q254" si="52">IF(LEN(E192)&gt;0,TEXT(E192,"00"),"")</f>
        <v>02</v>
      </c>
      <c r="R192" s="292" t="str">
        <f t="shared" ref="R192:R254" si="53">IF(O192=1,C192,IF(O192=2,C192&amp;"."&amp;D192,IF(O192=3,"",IF(O192=4,C192&amp;"."&amp;D192&amp;"."&amp;Q192,IF(O192=5,C192&amp;"."&amp;D192&amp;"."&amp;Q192,IF(O192=6,C192&amp;"."&amp;D192&amp;"."&amp;Q192&amp;F192,""))))))</f>
        <v>1.4.02a</v>
      </c>
      <c r="S192" s="13" t="str">
        <f t="shared" ref="S192:S254" si="54">IF(O192=O191,IF(NOT(R192&gt;R191),1,""),"")</f>
        <v/>
      </c>
      <c r="T192" s="13" t="str">
        <f t="shared" si="41"/>
        <v/>
      </c>
      <c r="U192" s="81" t="str">
        <f t="shared" si="42"/>
        <v/>
      </c>
      <c r="X192"/>
      <c r="Y192"/>
      <c r="Z192"/>
      <c r="AA192"/>
      <c r="AB192"/>
      <c r="AC192"/>
      <c r="AD192"/>
      <c r="AE192"/>
      <c r="AF192"/>
      <c r="AG192"/>
    </row>
    <row r="193" spans="1:33" x14ac:dyDescent="0.25">
      <c r="A193" s="263">
        <v>191</v>
      </c>
      <c r="B193" s="292" t="str">
        <f t="shared" ref="B193:B255" si="55">R193</f>
        <v>1.4.02b</v>
      </c>
      <c r="C193" s="263">
        <v>1</v>
      </c>
      <c r="D193" s="263">
        <v>4</v>
      </c>
      <c r="E193" s="263">
        <v>2</v>
      </c>
      <c r="F193" s="263" t="s">
        <v>669</v>
      </c>
      <c r="G193" s="13" t="s">
        <v>259</v>
      </c>
      <c r="H193" s="263">
        <v>2</v>
      </c>
      <c r="I193" s="294" t="str">
        <f t="shared" si="45"/>
        <v/>
      </c>
      <c r="J193" s="263" t="str">
        <f t="shared" si="46"/>
        <v/>
      </c>
      <c r="K193" s="263" t="str">
        <f t="shared" si="47"/>
        <v/>
      </c>
      <c r="L193" s="263" t="str">
        <f t="shared" si="48"/>
        <v/>
      </c>
      <c r="M193" s="263" t="str">
        <f t="shared" si="49"/>
        <v/>
      </c>
      <c r="N193" s="263">
        <f t="shared" si="50"/>
        <v>6</v>
      </c>
      <c r="O193" s="294">
        <f t="shared" si="51"/>
        <v>6</v>
      </c>
      <c r="Q193" s="263" t="str">
        <f t="shared" si="52"/>
        <v>02</v>
      </c>
      <c r="R193" s="292" t="str">
        <f t="shared" si="53"/>
        <v>1.4.02b</v>
      </c>
      <c r="S193" s="13" t="str">
        <f t="shared" si="54"/>
        <v/>
      </c>
      <c r="T193" s="13" t="str">
        <f t="shared" ref="T193:T255" si="56">IF(NOT(R193&gt;R192),1,"")</f>
        <v/>
      </c>
      <c r="U193" s="81" t="str">
        <f t="shared" si="42"/>
        <v/>
      </c>
      <c r="X193"/>
      <c r="Y193"/>
      <c r="Z193"/>
      <c r="AA193"/>
      <c r="AB193"/>
      <c r="AC193"/>
      <c r="AD193"/>
      <c r="AE193"/>
      <c r="AF193"/>
      <c r="AG193"/>
    </row>
    <row r="194" spans="1:33" x14ac:dyDescent="0.25">
      <c r="A194" s="263">
        <v>192</v>
      </c>
      <c r="B194" s="292" t="str">
        <f t="shared" si="55"/>
        <v>1.4.02c</v>
      </c>
      <c r="C194" s="263">
        <v>1</v>
      </c>
      <c r="D194" s="263">
        <v>4</v>
      </c>
      <c r="E194" s="263">
        <v>2</v>
      </c>
      <c r="F194" s="263" t="s">
        <v>670</v>
      </c>
      <c r="G194" s="13" t="s">
        <v>260</v>
      </c>
      <c r="H194" s="263">
        <v>2</v>
      </c>
      <c r="I194" s="294" t="str">
        <f t="shared" si="45"/>
        <v/>
      </c>
      <c r="J194" s="263" t="str">
        <f t="shared" si="46"/>
        <v/>
      </c>
      <c r="K194" s="263" t="str">
        <f t="shared" si="47"/>
        <v/>
      </c>
      <c r="L194" s="263" t="str">
        <f t="shared" si="48"/>
        <v/>
      </c>
      <c r="M194" s="263" t="str">
        <f t="shared" si="49"/>
        <v/>
      </c>
      <c r="N194" s="263">
        <f t="shared" si="50"/>
        <v>6</v>
      </c>
      <c r="O194" s="294">
        <f t="shared" si="51"/>
        <v>6</v>
      </c>
      <c r="Q194" s="263" t="str">
        <f t="shared" si="52"/>
        <v>02</v>
      </c>
      <c r="R194" s="292" t="str">
        <f t="shared" si="53"/>
        <v>1.4.02c</v>
      </c>
      <c r="S194" s="13" t="str">
        <f t="shared" si="54"/>
        <v/>
      </c>
      <c r="T194" s="13" t="str">
        <f t="shared" si="56"/>
        <v/>
      </c>
      <c r="U194" s="81" t="str">
        <f t="shared" si="42"/>
        <v/>
      </c>
      <c r="X194"/>
      <c r="Y194"/>
      <c r="Z194"/>
      <c r="AA194"/>
      <c r="AB194"/>
      <c r="AC194"/>
      <c r="AD194"/>
      <c r="AE194"/>
      <c r="AF194"/>
      <c r="AG194"/>
    </row>
    <row r="195" spans="1:33" x14ac:dyDescent="0.25">
      <c r="A195" s="263">
        <v>193</v>
      </c>
      <c r="B195" s="292" t="str">
        <f t="shared" si="55"/>
        <v>1.4.02d</v>
      </c>
      <c r="C195" s="263">
        <v>1</v>
      </c>
      <c r="D195" s="263">
        <v>4</v>
      </c>
      <c r="E195" s="263">
        <v>2</v>
      </c>
      <c r="F195" s="263" t="s">
        <v>671</v>
      </c>
      <c r="G195" s="13" t="s">
        <v>261</v>
      </c>
      <c r="H195" s="263">
        <v>2</v>
      </c>
      <c r="I195" s="294" t="str">
        <f t="shared" si="45"/>
        <v/>
      </c>
      <c r="J195" s="263" t="str">
        <f t="shared" si="46"/>
        <v/>
      </c>
      <c r="K195" s="263" t="str">
        <f t="shared" si="47"/>
        <v/>
      </c>
      <c r="L195" s="263" t="str">
        <f t="shared" si="48"/>
        <v/>
      </c>
      <c r="M195" s="263" t="str">
        <f t="shared" si="49"/>
        <v/>
      </c>
      <c r="N195" s="263">
        <f t="shared" si="50"/>
        <v>6</v>
      </c>
      <c r="O195" s="294">
        <f t="shared" si="51"/>
        <v>6</v>
      </c>
      <c r="Q195" s="263" t="str">
        <f t="shared" si="52"/>
        <v>02</v>
      </c>
      <c r="R195" s="292" t="str">
        <f t="shared" si="53"/>
        <v>1.4.02d</v>
      </c>
      <c r="S195" s="13" t="str">
        <f t="shared" si="54"/>
        <v/>
      </c>
      <c r="T195" s="13" t="str">
        <f t="shared" si="56"/>
        <v/>
      </c>
      <c r="U195" s="81" t="str">
        <f t="shared" si="42"/>
        <v/>
      </c>
      <c r="X195"/>
      <c r="Y195"/>
      <c r="Z195"/>
      <c r="AA195"/>
      <c r="AB195"/>
      <c r="AC195"/>
      <c r="AD195"/>
      <c r="AE195"/>
      <c r="AF195"/>
      <c r="AG195"/>
    </row>
    <row r="196" spans="1:33" x14ac:dyDescent="0.25">
      <c r="A196" s="263">
        <v>194</v>
      </c>
      <c r="B196" s="292" t="str">
        <f t="shared" si="55"/>
        <v>1.4.02e</v>
      </c>
      <c r="C196" s="263">
        <v>1</v>
      </c>
      <c r="D196" s="263">
        <v>4</v>
      </c>
      <c r="E196" s="263">
        <v>2</v>
      </c>
      <c r="F196" s="263" t="s">
        <v>672</v>
      </c>
      <c r="G196" s="13" t="s">
        <v>262</v>
      </c>
      <c r="H196" s="263">
        <v>2</v>
      </c>
      <c r="I196" s="294" t="str">
        <f t="shared" si="45"/>
        <v/>
      </c>
      <c r="J196" s="263" t="str">
        <f t="shared" si="46"/>
        <v/>
      </c>
      <c r="K196" s="263" t="str">
        <f t="shared" si="47"/>
        <v/>
      </c>
      <c r="L196" s="263" t="str">
        <f t="shared" si="48"/>
        <v/>
      </c>
      <c r="M196" s="263" t="str">
        <f t="shared" si="49"/>
        <v/>
      </c>
      <c r="N196" s="263">
        <f t="shared" si="50"/>
        <v>6</v>
      </c>
      <c r="O196" s="294">
        <f t="shared" si="51"/>
        <v>6</v>
      </c>
      <c r="Q196" s="263" t="str">
        <f t="shared" si="52"/>
        <v>02</v>
      </c>
      <c r="R196" s="292" t="str">
        <f t="shared" si="53"/>
        <v>1.4.02e</v>
      </c>
      <c r="S196" s="13" t="str">
        <f t="shared" si="54"/>
        <v/>
      </c>
      <c r="T196" s="13" t="str">
        <f t="shared" si="56"/>
        <v/>
      </c>
      <c r="U196" s="81" t="str">
        <f t="shared" ref="U196:U259" si="57">IF(O196&lt;4,IF(LEN(H196)=0,"",1),IF(O196=4,IF(H196="N/A","",1),IF(AND(O196&gt;4,O196&lt;7),IF(AND(H196&gt;0,H196&lt;6),"",1),1)))</f>
        <v/>
      </c>
      <c r="X196"/>
      <c r="Y196"/>
      <c r="Z196"/>
      <c r="AA196"/>
      <c r="AB196"/>
      <c r="AC196"/>
      <c r="AD196"/>
      <c r="AE196"/>
      <c r="AF196"/>
      <c r="AG196"/>
    </row>
    <row r="197" spans="1:33" x14ac:dyDescent="0.25">
      <c r="A197" s="263">
        <v>195</v>
      </c>
      <c r="B197" s="292" t="str">
        <f t="shared" si="55"/>
        <v>1.4.02f</v>
      </c>
      <c r="C197" s="263">
        <v>1</v>
      </c>
      <c r="D197" s="263">
        <v>4</v>
      </c>
      <c r="E197" s="263">
        <v>2</v>
      </c>
      <c r="F197" s="263" t="s">
        <v>673</v>
      </c>
      <c r="G197" s="13" t="s">
        <v>716</v>
      </c>
      <c r="H197" s="263">
        <v>2</v>
      </c>
      <c r="I197" s="294" t="str">
        <f t="shared" si="45"/>
        <v/>
      </c>
      <c r="J197" s="263" t="str">
        <f t="shared" si="46"/>
        <v/>
      </c>
      <c r="K197" s="263" t="str">
        <f t="shared" si="47"/>
        <v/>
      </c>
      <c r="L197" s="263" t="str">
        <f t="shared" si="48"/>
        <v/>
      </c>
      <c r="M197" s="263" t="str">
        <f t="shared" si="49"/>
        <v/>
      </c>
      <c r="N197" s="263">
        <f t="shared" si="50"/>
        <v>6</v>
      </c>
      <c r="O197" s="294">
        <f t="shared" si="51"/>
        <v>6</v>
      </c>
      <c r="Q197" s="263" t="str">
        <f t="shared" si="52"/>
        <v>02</v>
      </c>
      <c r="R197" s="292" t="str">
        <f t="shared" si="53"/>
        <v>1.4.02f</v>
      </c>
      <c r="S197" s="13" t="str">
        <f t="shared" si="54"/>
        <v/>
      </c>
      <c r="T197" s="13" t="str">
        <f t="shared" si="56"/>
        <v/>
      </c>
      <c r="U197" s="81" t="str">
        <f t="shared" si="57"/>
        <v/>
      </c>
      <c r="X197"/>
      <c r="Y197"/>
      <c r="Z197"/>
      <c r="AA197"/>
      <c r="AB197"/>
      <c r="AC197"/>
      <c r="AD197"/>
      <c r="AE197"/>
      <c r="AF197"/>
      <c r="AG197"/>
    </row>
    <row r="198" spans="1:33" x14ac:dyDescent="0.25">
      <c r="A198" s="263">
        <v>196</v>
      </c>
      <c r="B198" s="292" t="str">
        <f t="shared" si="55"/>
        <v>1.4.02g</v>
      </c>
      <c r="C198" s="263">
        <v>1</v>
      </c>
      <c r="D198" s="263">
        <v>4</v>
      </c>
      <c r="E198" s="263">
        <v>2</v>
      </c>
      <c r="F198" s="263" t="s">
        <v>674</v>
      </c>
      <c r="G198" s="13" t="s">
        <v>263</v>
      </c>
      <c r="H198" s="263">
        <v>2</v>
      </c>
      <c r="I198" s="294" t="str">
        <f t="shared" si="45"/>
        <v/>
      </c>
      <c r="J198" s="263" t="str">
        <f t="shared" si="46"/>
        <v/>
      </c>
      <c r="K198" s="263" t="str">
        <f t="shared" si="47"/>
        <v/>
      </c>
      <c r="L198" s="263" t="str">
        <f t="shared" si="48"/>
        <v/>
      </c>
      <c r="M198" s="263" t="str">
        <f t="shared" si="49"/>
        <v/>
      </c>
      <c r="N198" s="263">
        <f t="shared" si="50"/>
        <v>6</v>
      </c>
      <c r="O198" s="294">
        <f t="shared" si="51"/>
        <v>6</v>
      </c>
      <c r="Q198" s="263" t="str">
        <f t="shared" si="52"/>
        <v>02</v>
      </c>
      <c r="R198" s="292" t="str">
        <f t="shared" si="53"/>
        <v>1.4.02g</v>
      </c>
      <c r="S198" s="13" t="str">
        <f t="shared" si="54"/>
        <v/>
      </c>
      <c r="T198" s="13" t="str">
        <f t="shared" si="56"/>
        <v/>
      </c>
      <c r="U198" s="81" t="str">
        <f t="shared" si="57"/>
        <v/>
      </c>
      <c r="X198"/>
      <c r="Y198"/>
      <c r="Z198"/>
      <c r="AA198"/>
      <c r="AB198"/>
      <c r="AC198"/>
      <c r="AD198"/>
      <c r="AE198"/>
      <c r="AF198"/>
      <c r="AG198"/>
    </row>
    <row r="199" spans="1:33" x14ac:dyDescent="0.25">
      <c r="A199" s="263">
        <v>197</v>
      </c>
      <c r="B199" s="292" t="str">
        <f t="shared" si="55"/>
        <v>1.4.03</v>
      </c>
      <c r="C199" s="263">
        <v>1</v>
      </c>
      <c r="D199" s="263">
        <v>4</v>
      </c>
      <c r="E199" s="263">
        <v>3</v>
      </c>
      <c r="F199" s="263" t="s">
        <v>695</v>
      </c>
      <c r="G199" s="13" t="s">
        <v>264</v>
      </c>
      <c r="H199" s="263" t="s">
        <v>108</v>
      </c>
      <c r="I199" s="294" t="str">
        <f t="shared" si="45"/>
        <v/>
      </c>
      <c r="J199" s="263" t="str">
        <f t="shared" si="46"/>
        <v/>
      </c>
      <c r="K199" s="263" t="str">
        <f t="shared" si="47"/>
        <v/>
      </c>
      <c r="L199" s="263">
        <f t="shared" si="48"/>
        <v>4</v>
      </c>
      <c r="M199" s="263" t="str">
        <f t="shared" si="49"/>
        <v/>
      </c>
      <c r="N199" s="263" t="str">
        <f t="shared" si="50"/>
        <v/>
      </c>
      <c r="O199" s="294">
        <f t="shared" si="51"/>
        <v>4</v>
      </c>
      <c r="Q199" s="263" t="str">
        <f t="shared" si="52"/>
        <v>03</v>
      </c>
      <c r="R199" s="292" t="str">
        <f t="shared" si="53"/>
        <v>1.4.03</v>
      </c>
      <c r="S199" s="13" t="str">
        <f t="shared" si="54"/>
        <v/>
      </c>
      <c r="T199" s="13" t="str">
        <f t="shared" si="56"/>
        <v/>
      </c>
      <c r="U199" s="81" t="str">
        <f t="shared" si="57"/>
        <v/>
      </c>
      <c r="X199"/>
      <c r="Y199"/>
      <c r="Z199"/>
      <c r="AA199"/>
      <c r="AB199"/>
      <c r="AC199"/>
      <c r="AD199"/>
      <c r="AE199"/>
      <c r="AF199"/>
      <c r="AG199"/>
    </row>
    <row r="200" spans="1:33" x14ac:dyDescent="0.25">
      <c r="A200" s="263">
        <v>198</v>
      </c>
      <c r="B200" s="292" t="str">
        <f t="shared" si="55"/>
        <v>1.4.03a</v>
      </c>
      <c r="C200" s="263">
        <v>1</v>
      </c>
      <c r="D200" s="263">
        <v>4</v>
      </c>
      <c r="E200" s="263">
        <v>3</v>
      </c>
      <c r="F200" s="263" t="s">
        <v>668</v>
      </c>
      <c r="G200" s="13" t="s">
        <v>265</v>
      </c>
      <c r="H200" s="263">
        <v>3</v>
      </c>
      <c r="I200" s="294" t="str">
        <f t="shared" si="45"/>
        <v/>
      </c>
      <c r="J200" s="263" t="str">
        <f t="shared" si="46"/>
        <v/>
      </c>
      <c r="K200" s="263" t="str">
        <f t="shared" si="47"/>
        <v/>
      </c>
      <c r="L200" s="263" t="str">
        <f t="shared" si="48"/>
        <v/>
      </c>
      <c r="M200" s="263" t="str">
        <f t="shared" si="49"/>
        <v/>
      </c>
      <c r="N200" s="263">
        <f t="shared" si="50"/>
        <v>6</v>
      </c>
      <c r="O200" s="294">
        <f t="shared" si="51"/>
        <v>6</v>
      </c>
      <c r="Q200" s="263" t="str">
        <f t="shared" si="52"/>
        <v>03</v>
      </c>
      <c r="R200" s="292" t="str">
        <f t="shared" si="53"/>
        <v>1.4.03a</v>
      </c>
      <c r="S200" s="13" t="str">
        <f t="shared" si="54"/>
        <v/>
      </c>
      <c r="T200" s="13" t="str">
        <f t="shared" si="56"/>
        <v/>
      </c>
      <c r="U200" s="81" t="str">
        <f t="shared" si="57"/>
        <v/>
      </c>
      <c r="X200"/>
      <c r="Y200"/>
      <c r="Z200"/>
      <c r="AA200"/>
      <c r="AB200"/>
      <c r="AC200"/>
      <c r="AD200"/>
      <c r="AE200"/>
      <c r="AF200"/>
      <c r="AG200"/>
    </row>
    <row r="201" spans="1:33" x14ac:dyDescent="0.25">
      <c r="A201" s="263">
        <v>199</v>
      </c>
      <c r="B201" s="292" t="str">
        <f t="shared" si="55"/>
        <v>1.4.03b</v>
      </c>
      <c r="C201" s="263">
        <v>1</v>
      </c>
      <c r="D201" s="263">
        <v>4</v>
      </c>
      <c r="E201" s="263">
        <v>3</v>
      </c>
      <c r="F201" s="263" t="s">
        <v>669</v>
      </c>
      <c r="G201" s="13" t="s">
        <v>266</v>
      </c>
      <c r="H201" s="263">
        <v>2</v>
      </c>
      <c r="I201" s="294" t="str">
        <f t="shared" si="45"/>
        <v/>
      </c>
      <c r="J201" s="263" t="str">
        <f t="shared" si="46"/>
        <v/>
      </c>
      <c r="K201" s="263" t="str">
        <f t="shared" si="47"/>
        <v/>
      </c>
      <c r="L201" s="263" t="str">
        <f t="shared" si="48"/>
        <v/>
      </c>
      <c r="M201" s="263" t="str">
        <f t="shared" si="49"/>
        <v/>
      </c>
      <c r="N201" s="263">
        <f t="shared" si="50"/>
        <v>6</v>
      </c>
      <c r="O201" s="294">
        <f t="shared" si="51"/>
        <v>6</v>
      </c>
      <c r="Q201" s="263" t="str">
        <f t="shared" si="52"/>
        <v>03</v>
      </c>
      <c r="R201" s="292" t="str">
        <f t="shared" si="53"/>
        <v>1.4.03b</v>
      </c>
      <c r="S201" s="13" t="str">
        <f t="shared" si="54"/>
        <v/>
      </c>
      <c r="T201" s="13" t="str">
        <f t="shared" si="56"/>
        <v/>
      </c>
      <c r="U201" s="81" t="str">
        <f t="shared" si="57"/>
        <v/>
      </c>
      <c r="X201"/>
      <c r="Y201"/>
      <c r="Z201"/>
      <c r="AA201"/>
      <c r="AB201"/>
      <c r="AC201"/>
      <c r="AD201"/>
      <c r="AE201"/>
      <c r="AF201"/>
      <c r="AG201"/>
    </row>
    <row r="202" spans="1:33" x14ac:dyDescent="0.25">
      <c r="A202" s="263">
        <v>200</v>
      </c>
      <c r="B202" s="292" t="str">
        <f t="shared" si="55"/>
        <v>1.4.03c</v>
      </c>
      <c r="C202" s="263">
        <v>1</v>
      </c>
      <c r="D202" s="263">
        <v>4</v>
      </c>
      <c r="E202" s="263">
        <v>3</v>
      </c>
      <c r="F202" s="263" t="s">
        <v>670</v>
      </c>
      <c r="G202" s="13" t="s">
        <v>267</v>
      </c>
      <c r="H202" s="263">
        <v>2</v>
      </c>
      <c r="I202" s="294" t="str">
        <f t="shared" si="45"/>
        <v/>
      </c>
      <c r="J202" s="263" t="str">
        <f t="shared" si="46"/>
        <v/>
      </c>
      <c r="K202" s="263" t="str">
        <f t="shared" si="47"/>
        <v/>
      </c>
      <c r="L202" s="263" t="str">
        <f t="shared" si="48"/>
        <v/>
      </c>
      <c r="M202" s="263" t="str">
        <f t="shared" si="49"/>
        <v/>
      </c>
      <c r="N202" s="263">
        <f t="shared" si="50"/>
        <v>6</v>
      </c>
      <c r="O202" s="294">
        <f t="shared" si="51"/>
        <v>6</v>
      </c>
      <c r="Q202" s="263" t="str">
        <f t="shared" si="52"/>
        <v>03</v>
      </c>
      <c r="R202" s="292" t="str">
        <f t="shared" si="53"/>
        <v>1.4.03c</v>
      </c>
      <c r="S202" s="13" t="str">
        <f t="shared" si="54"/>
        <v/>
      </c>
      <c r="T202" s="13" t="str">
        <f t="shared" si="56"/>
        <v/>
      </c>
      <c r="U202" s="81" t="str">
        <f t="shared" si="57"/>
        <v/>
      </c>
      <c r="X202"/>
      <c r="Y202"/>
      <c r="Z202"/>
      <c r="AA202"/>
      <c r="AB202"/>
      <c r="AC202"/>
      <c r="AD202"/>
      <c r="AE202"/>
      <c r="AF202"/>
      <c r="AG202"/>
    </row>
    <row r="203" spans="1:33" x14ac:dyDescent="0.25">
      <c r="A203" s="263">
        <v>201</v>
      </c>
      <c r="B203" s="292" t="str">
        <f t="shared" si="55"/>
        <v>1.4.03d</v>
      </c>
      <c r="C203" s="263">
        <v>1</v>
      </c>
      <c r="D203" s="263">
        <v>4</v>
      </c>
      <c r="E203" s="263">
        <v>3</v>
      </c>
      <c r="F203" s="263" t="s">
        <v>671</v>
      </c>
      <c r="G203" s="13" t="s">
        <v>268</v>
      </c>
      <c r="H203" s="263">
        <v>3</v>
      </c>
      <c r="I203" s="294" t="str">
        <f t="shared" si="45"/>
        <v/>
      </c>
      <c r="J203" s="263" t="str">
        <f t="shared" si="46"/>
        <v/>
      </c>
      <c r="K203" s="263" t="str">
        <f t="shared" si="47"/>
        <v/>
      </c>
      <c r="L203" s="263" t="str">
        <f t="shared" si="48"/>
        <v/>
      </c>
      <c r="M203" s="263" t="str">
        <f t="shared" si="49"/>
        <v/>
      </c>
      <c r="N203" s="263">
        <f t="shared" si="50"/>
        <v>6</v>
      </c>
      <c r="O203" s="294">
        <f t="shared" si="51"/>
        <v>6</v>
      </c>
      <c r="Q203" s="263" t="str">
        <f t="shared" si="52"/>
        <v>03</v>
      </c>
      <c r="R203" s="292" t="str">
        <f t="shared" si="53"/>
        <v>1.4.03d</v>
      </c>
      <c r="S203" s="13" t="str">
        <f t="shared" si="54"/>
        <v/>
      </c>
      <c r="T203" s="13" t="str">
        <f t="shared" si="56"/>
        <v/>
      </c>
      <c r="U203" s="81" t="str">
        <f t="shared" si="57"/>
        <v/>
      </c>
      <c r="X203"/>
      <c r="Y203"/>
      <c r="Z203"/>
      <c r="AA203"/>
      <c r="AB203"/>
      <c r="AC203"/>
      <c r="AD203"/>
      <c r="AE203"/>
      <c r="AF203"/>
      <c r="AG203"/>
    </row>
    <row r="204" spans="1:33" x14ac:dyDescent="0.25">
      <c r="A204" s="263">
        <v>202</v>
      </c>
      <c r="B204" s="292" t="str">
        <f t="shared" si="55"/>
        <v>1.4.03e</v>
      </c>
      <c r="C204" s="263">
        <v>1</v>
      </c>
      <c r="D204" s="263">
        <v>4</v>
      </c>
      <c r="E204" s="263">
        <v>3</v>
      </c>
      <c r="F204" s="263" t="s">
        <v>672</v>
      </c>
      <c r="G204" s="13" t="s">
        <v>214</v>
      </c>
      <c r="H204" s="263">
        <v>2</v>
      </c>
      <c r="I204" s="294" t="str">
        <f t="shared" si="45"/>
        <v/>
      </c>
      <c r="J204" s="263" t="str">
        <f t="shared" si="46"/>
        <v/>
      </c>
      <c r="K204" s="263" t="str">
        <f t="shared" si="47"/>
        <v/>
      </c>
      <c r="L204" s="263" t="str">
        <f t="shared" si="48"/>
        <v/>
      </c>
      <c r="M204" s="263" t="str">
        <f t="shared" si="49"/>
        <v/>
      </c>
      <c r="N204" s="263">
        <f t="shared" si="50"/>
        <v>6</v>
      </c>
      <c r="O204" s="294">
        <f t="shared" si="51"/>
        <v>6</v>
      </c>
      <c r="Q204" s="263" t="str">
        <f t="shared" si="52"/>
        <v>03</v>
      </c>
      <c r="R204" s="292" t="str">
        <f t="shared" si="53"/>
        <v>1.4.03e</v>
      </c>
      <c r="S204" s="13" t="str">
        <f t="shared" si="54"/>
        <v/>
      </c>
      <c r="T204" s="13" t="str">
        <f t="shared" si="56"/>
        <v/>
      </c>
      <c r="U204" s="81" t="str">
        <f t="shared" si="57"/>
        <v/>
      </c>
      <c r="X204"/>
      <c r="Y204"/>
      <c r="Z204"/>
      <c r="AA204"/>
      <c r="AB204"/>
      <c r="AC204"/>
      <c r="AD204"/>
      <c r="AE204"/>
      <c r="AF204"/>
      <c r="AG204"/>
    </row>
    <row r="205" spans="1:33" x14ac:dyDescent="0.25">
      <c r="A205" s="263">
        <v>203</v>
      </c>
      <c r="B205" s="292" t="str">
        <f t="shared" si="55"/>
        <v>1.4.04</v>
      </c>
      <c r="C205" s="263">
        <v>1</v>
      </c>
      <c r="D205" s="263">
        <v>4</v>
      </c>
      <c r="E205" s="263">
        <v>4</v>
      </c>
      <c r="F205" s="263" t="s">
        <v>695</v>
      </c>
      <c r="G205" s="13" t="s">
        <v>269</v>
      </c>
      <c r="H205" s="263">
        <v>4</v>
      </c>
      <c r="I205" s="294" t="str">
        <f t="shared" si="45"/>
        <v/>
      </c>
      <c r="J205" s="263" t="str">
        <f t="shared" si="46"/>
        <v/>
      </c>
      <c r="K205" s="263" t="str">
        <f t="shared" si="47"/>
        <v/>
      </c>
      <c r="L205" s="263" t="str">
        <f t="shared" si="48"/>
        <v/>
      </c>
      <c r="M205" s="263">
        <f t="shared" si="49"/>
        <v>5</v>
      </c>
      <c r="N205" s="263" t="str">
        <f t="shared" si="50"/>
        <v/>
      </c>
      <c r="O205" s="294">
        <f t="shared" si="51"/>
        <v>5</v>
      </c>
      <c r="Q205" s="263" t="str">
        <f t="shared" si="52"/>
        <v>04</v>
      </c>
      <c r="R205" s="292" t="str">
        <f t="shared" si="53"/>
        <v>1.4.04</v>
      </c>
      <c r="S205" s="13" t="str">
        <f t="shared" si="54"/>
        <v/>
      </c>
      <c r="T205" s="13" t="str">
        <f t="shared" si="56"/>
        <v/>
      </c>
      <c r="U205" s="81" t="str">
        <f t="shared" si="57"/>
        <v/>
      </c>
      <c r="X205"/>
      <c r="Y205"/>
      <c r="Z205"/>
      <c r="AA205"/>
      <c r="AB205"/>
      <c r="AC205"/>
      <c r="AD205"/>
      <c r="AE205"/>
      <c r="AF205"/>
      <c r="AG205"/>
    </row>
    <row r="206" spans="1:33" x14ac:dyDescent="0.25">
      <c r="A206" s="263">
        <v>204</v>
      </c>
      <c r="B206" s="292" t="str">
        <f t="shared" si="55"/>
        <v>1.4.05</v>
      </c>
      <c r="C206" s="263">
        <v>1</v>
      </c>
      <c r="D206" s="263">
        <v>4</v>
      </c>
      <c r="E206" s="263">
        <v>5</v>
      </c>
      <c r="F206" s="263" t="s">
        <v>695</v>
      </c>
      <c r="G206" s="13" t="s">
        <v>270</v>
      </c>
      <c r="H206" s="263">
        <v>3</v>
      </c>
      <c r="I206" s="294" t="str">
        <f t="shared" si="45"/>
        <v/>
      </c>
      <c r="J206" s="263" t="str">
        <f t="shared" si="46"/>
        <v/>
      </c>
      <c r="K206" s="263" t="str">
        <f t="shared" si="47"/>
        <v/>
      </c>
      <c r="L206" s="263" t="str">
        <f t="shared" si="48"/>
        <v/>
      </c>
      <c r="M206" s="263">
        <f t="shared" si="49"/>
        <v>5</v>
      </c>
      <c r="N206" s="263" t="str">
        <f t="shared" si="50"/>
        <v/>
      </c>
      <c r="O206" s="294">
        <f t="shared" si="51"/>
        <v>5</v>
      </c>
      <c r="Q206" s="263" t="str">
        <f t="shared" si="52"/>
        <v>05</v>
      </c>
      <c r="R206" s="292" t="str">
        <f t="shared" si="53"/>
        <v>1.4.05</v>
      </c>
      <c r="S206" s="13" t="str">
        <f t="shared" si="54"/>
        <v/>
      </c>
      <c r="T206" s="13" t="str">
        <f t="shared" si="56"/>
        <v/>
      </c>
      <c r="U206" s="81" t="str">
        <f t="shared" si="57"/>
        <v/>
      </c>
      <c r="X206"/>
      <c r="Y206"/>
      <c r="Z206"/>
      <c r="AA206"/>
      <c r="AB206"/>
      <c r="AC206"/>
      <c r="AD206"/>
      <c r="AE206"/>
      <c r="AF206"/>
      <c r="AG206"/>
    </row>
    <row r="207" spans="1:33" x14ac:dyDescent="0.25">
      <c r="A207" s="263">
        <v>205</v>
      </c>
      <c r="B207" s="292" t="str">
        <f t="shared" si="55"/>
        <v>1.4.06</v>
      </c>
      <c r="C207" s="263">
        <v>1</v>
      </c>
      <c r="D207" s="263">
        <v>4</v>
      </c>
      <c r="E207" s="263">
        <v>6</v>
      </c>
      <c r="F207" s="263" t="s">
        <v>695</v>
      </c>
      <c r="G207" s="13" t="s">
        <v>271</v>
      </c>
      <c r="H207" s="263" t="s">
        <v>108</v>
      </c>
      <c r="I207" s="294" t="str">
        <f t="shared" si="45"/>
        <v/>
      </c>
      <c r="J207" s="263" t="str">
        <f t="shared" si="46"/>
        <v/>
      </c>
      <c r="K207" s="263" t="str">
        <f t="shared" si="47"/>
        <v/>
      </c>
      <c r="L207" s="263">
        <f t="shared" si="48"/>
        <v>4</v>
      </c>
      <c r="M207" s="263" t="str">
        <f t="shared" si="49"/>
        <v/>
      </c>
      <c r="N207" s="263" t="str">
        <f t="shared" si="50"/>
        <v/>
      </c>
      <c r="O207" s="294">
        <f t="shared" si="51"/>
        <v>4</v>
      </c>
      <c r="Q207" s="263" t="str">
        <f t="shared" si="52"/>
        <v>06</v>
      </c>
      <c r="R207" s="292" t="str">
        <f t="shared" si="53"/>
        <v>1.4.06</v>
      </c>
      <c r="S207" s="13" t="str">
        <f t="shared" si="54"/>
        <v/>
      </c>
      <c r="T207" s="13" t="str">
        <f t="shared" si="56"/>
        <v/>
      </c>
      <c r="U207" s="81" t="str">
        <f t="shared" si="57"/>
        <v/>
      </c>
      <c r="X207"/>
      <c r="Y207"/>
      <c r="Z207"/>
      <c r="AA207"/>
      <c r="AB207"/>
      <c r="AC207"/>
      <c r="AD207"/>
      <c r="AE207"/>
      <c r="AF207"/>
      <c r="AG207"/>
    </row>
    <row r="208" spans="1:33" x14ac:dyDescent="0.25">
      <c r="A208" s="263">
        <v>206</v>
      </c>
      <c r="B208" s="292" t="str">
        <f t="shared" si="55"/>
        <v>1.4.06a</v>
      </c>
      <c r="C208" s="263">
        <v>1</v>
      </c>
      <c r="D208" s="263">
        <v>4</v>
      </c>
      <c r="E208" s="263">
        <v>6</v>
      </c>
      <c r="F208" s="263" t="s">
        <v>668</v>
      </c>
      <c r="G208" s="13" t="s">
        <v>272</v>
      </c>
      <c r="H208" s="263">
        <v>4</v>
      </c>
      <c r="I208" s="294" t="str">
        <f t="shared" si="45"/>
        <v/>
      </c>
      <c r="J208" s="263" t="str">
        <f t="shared" si="46"/>
        <v/>
      </c>
      <c r="K208" s="263" t="str">
        <f t="shared" si="47"/>
        <v/>
      </c>
      <c r="L208" s="263" t="str">
        <f t="shared" si="48"/>
        <v/>
      </c>
      <c r="M208" s="263" t="str">
        <f t="shared" si="49"/>
        <v/>
      </c>
      <c r="N208" s="263">
        <f t="shared" si="50"/>
        <v>6</v>
      </c>
      <c r="O208" s="294">
        <f t="shared" si="51"/>
        <v>6</v>
      </c>
      <c r="Q208" s="263" t="str">
        <f t="shared" si="52"/>
        <v>06</v>
      </c>
      <c r="R208" s="292" t="str">
        <f t="shared" si="53"/>
        <v>1.4.06a</v>
      </c>
      <c r="S208" s="13" t="str">
        <f t="shared" si="54"/>
        <v/>
      </c>
      <c r="T208" s="13" t="str">
        <f t="shared" si="56"/>
        <v/>
      </c>
      <c r="U208" s="81" t="str">
        <f t="shared" si="57"/>
        <v/>
      </c>
      <c r="X208"/>
      <c r="Y208"/>
      <c r="Z208"/>
      <c r="AA208"/>
      <c r="AB208"/>
      <c r="AC208"/>
      <c r="AD208"/>
      <c r="AE208"/>
      <c r="AF208"/>
      <c r="AG208"/>
    </row>
    <row r="209" spans="1:33" x14ac:dyDescent="0.25">
      <c r="A209" s="263">
        <v>207</v>
      </c>
      <c r="B209" s="292" t="str">
        <f t="shared" si="55"/>
        <v>1.4.06b</v>
      </c>
      <c r="C209" s="263">
        <v>1</v>
      </c>
      <c r="D209" s="263">
        <v>4</v>
      </c>
      <c r="E209" s="263">
        <v>6</v>
      </c>
      <c r="F209" s="263" t="s">
        <v>669</v>
      </c>
      <c r="G209" s="13" t="s">
        <v>273</v>
      </c>
      <c r="H209" s="263">
        <v>4</v>
      </c>
      <c r="I209" s="294" t="str">
        <f t="shared" si="45"/>
        <v/>
      </c>
      <c r="J209" s="263" t="str">
        <f t="shared" si="46"/>
        <v/>
      </c>
      <c r="K209" s="263" t="str">
        <f t="shared" si="47"/>
        <v/>
      </c>
      <c r="L209" s="263" t="str">
        <f t="shared" si="48"/>
        <v/>
      </c>
      <c r="M209" s="263" t="str">
        <f t="shared" si="49"/>
        <v/>
      </c>
      <c r="N209" s="263">
        <f t="shared" si="50"/>
        <v>6</v>
      </c>
      <c r="O209" s="294">
        <f t="shared" si="51"/>
        <v>6</v>
      </c>
      <c r="Q209" s="263" t="str">
        <f t="shared" si="52"/>
        <v>06</v>
      </c>
      <c r="R209" s="292" t="str">
        <f t="shared" si="53"/>
        <v>1.4.06b</v>
      </c>
      <c r="S209" s="13" t="str">
        <f t="shared" si="54"/>
        <v/>
      </c>
      <c r="T209" s="13" t="str">
        <f t="shared" si="56"/>
        <v/>
      </c>
      <c r="U209" s="81" t="str">
        <f t="shared" si="57"/>
        <v/>
      </c>
      <c r="X209"/>
      <c r="Y209"/>
      <c r="Z209"/>
      <c r="AA209"/>
      <c r="AB209"/>
      <c r="AC209"/>
      <c r="AD209"/>
      <c r="AE209"/>
      <c r="AF209"/>
      <c r="AG209"/>
    </row>
    <row r="210" spans="1:33" x14ac:dyDescent="0.25">
      <c r="A210" s="263">
        <v>208</v>
      </c>
      <c r="B210" s="292" t="str">
        <f t="shared" si="55"/>
        <v>1.4.06c</v>
      </c>
      <c r="C210" s="263">
        <v>1</v>
      </c>
      <c r="D210" s="263">
        <v>4</v>
      </c>
      <c r="E210" s="263">
        <v>6</v>
      </c>
      <c r="F210" s="263" t="s">
        <v>670</v>
      </c>
      <c r="G210" s="13" t="s">
        <v>274</v>
      </c>
      <c r="H210" s="263">
        <v>3</v>
      </c>
      <c r="I210" s="294" t="str">
        <f t="shared" si="45"/>
        <v/>
      </c>
      <c r="J210" s="263" t="str">
        <f t="shared" si="46"/>
        <v/>
      </c>
      <c r="K210" s="263" t="str">
        <f t="shared" si="47"/>
        <v/>
      </c>
      <c r="L210" s="263" t="str">
        <f t="shared" si="48"/>
        <v/>
      </c>
      <c r="M210" s="263" t="str">
        <f t="shared" si="49"/>
        <v/>
      </c>
      <c r="N210" s="263">
        <f t="shared" si="50"/>
        <v>6</v>
      </c>
      <c r="O210" s="294">
        <f t="shared" si="51"/>
        <v>6</v>
      </c>
      <c r="Q210" s="263" t="str">
        <f t="shared" si="52"/>
        <v>06</v>
      </c>
      <c r="R210" s="292" t="str">
        <f t="shared" si="53"/>
        <v>1.4.06c</v>
      </c>
      <c r="S210" s="13" t="str">
        <f t="shared" si="54"/>
        <v/>
      </c>
      <c r="T210" s="13" t="str">
        <f t="shared" si="56"/>
        <v/>
      </c>
      <c r="U210" s="81" t="str">
        <f t="shared" si="57"/>
        <v/>
      </c>
      <c r="X210"/>
      <c r="Y210"/>
      <c r="Z210"/>
      <c r="AA210"/>
      <c r="AB210"/>
      <c r="AC210"/>
      <c r="AD210"/>
      <c r="AE210"/>
      <c r="AF210"/>
      <c r="AG210"/>
    </row>
    <row r="211" spans="1:33" x14ac:dyDescent="0.25">
      <c r="A211" s="263">
        <v>209</v>
      </c>
      <c r="B211" s="292" t="str">
        <f t="shared" si="55"/>
        <v>1.4.06d</v>
      </c>
      <c r="C211" s="263">
        <v>1</v>
      </c>
      <c r="D211" s="263">
        <v>4</v>
      </c>
      <c r="E211" s="263">
        <v>6</v>
      </c>
      <c r="F211" s="263" t="s">
        <v>671</v>
      </c>
      <c r="G211" s="13" t="s">
        <v>275</v>
      </c>
      <c r="H211" s="263">
        <v>4</v>
      </c>
      <c r="I211" s="294" t="str">
        <f t="shared" si="45"/>
        <v/>
      </c>
      <c r="J211" s="263" t="str">
        <f t="shared" si="46"/>
        <v/>
      </c>
      <c r="K211" s="263" t="str">
        <f t="shared" si="47"/>
        <v/>
      </c>
      <c r="L211" s="263" t="str">
        <f t="shared" si="48"/>
        <v/>
      </c>
      <c r="M211" s="263" t="str">
        <f t="shared" si="49"/>
        <v/>
      </c>
      <c r="N211" s="263">
        <f t="shared" si="50"/>
        <v>6</v>
      </c>
      <c r="O211" s="294">
        <f t="shared" si="51"/>
        <v>6</v>
      </c>
      <c r="Q211" s="263" t="str">
        <f t="shared" si="52"/>
        <v>06</v>
      </c>
      <c r="R211" s="292" t="str">
        <f t="shared" si="53"/>
        <v>1.4.06d</v>
      </c>
      <c r="S211" s="13" t="str">
        <f t="shared" si="54"/>
        <v/>
      </c>
      <c r="T211" s="13" t="str">
        <f t="shared" si="56"/>
        <v/>
      </c>
      <c r="U211" s="81" t="str">
        <f t="shared" si="57"/>
        <v/>
      </c>
      <c r="X211"/>
      <c r="Y211"/>
      <c r="Z211"/>
      <c r="AA211"/>
      <c r="AB211"/>
      <c r="AC211"/>
      <c r="AD211"/>
      <c r="AE211"/>
      <c r="AF211"/>
      <c r="AG211"/>
    </row>
    <row r="212" spans="1:33" x14ac:dyDescent="0.25">
      <c r="A212" s="263">
        <v>210</v>
      </c>
      <c r="B212" s="292" t="str">
        <f t="shared" si="55"/>
        <v>1.4.06e</v>
      </c>
      <c r="C212" s="263">
        <v>1</v>
      </c>
      <c r="D212" s="263">
        <v>4</v>
      </c>
      <c r="E212" s="263">
        <v>6</v>
      </c>
      <c r="F212" s="263" t="s">
        <v>672</v>
      </c>
      <c r="G212" s="13" t="s">
        <v>276</v>
      </c>
      <c r="H212" s="263">
        <v>5</v>
      </c>
      <c r="I212" s="294" t="str">
        <f t="shared" si="45"/>
        <v/>
      </c>
      <c r="J212" s="263" t="str">
        <f t="shared" si="46"/>
        <v/>
      </c>
      <c r="K212" s="263" t="str">
        <f t="shared" si="47"/>
        <v/>
      </c>
      <c r="L212" s="263" t="str">
        <f t="shared" si="48"/>
        <v/>
      </c>
      <c r="M212" s="263" t="str">
        <f t="shared" si="49"/>
        <v/>
      </c>
      <c r="N212" s="263">
        <f t="shared" si="50"/>
        <v>6</v>
      </c>
      <c r="O212" s="294">
        <f t="shared" si="51"/>
        <v>6</v>
      </c>
      <c r="Q212" s="263" t="str">
        <f t="shared" si="52"/>
        <v>06</v>
      </c>
      <c r="R212" s="292" t="str">
        <f t="shared" si="53"/>
        <v>1.4.06e</v>
      </c>
      <c r="S212" s="13" t="str">
        <f t="shared" si="54"/>
        <v/>
      </c>
      <c r="T212" s="13" t="str">
        <f t="shared" si="56"/>
        <v/>
      </c>
      <c r="U212" s="81" t="str">
        <f t="shared" si="57"/>
        <v/>
      </c>
      <c r="X212"/>
      <c r="Y212"/>
      <c r="Z212"/>
      <c r="AA212"/>
      <c r="AB212"/>
      <c r="AC212"/>
      <c r="AD212"/>
      <c r="AE212"/>
      <c r="AF212"/>
      <c r="AG212"/>
    </row>
    <row r="213" spans="1:33" x14ac:dyDescent="0.25">
      <c r="A213" s="263">
        <v>211</v>
      </c>
      <c r="B213" s="292" t="str">
        <f t="shared" si="55"/>
        <v>1.4.07</v>
      </c>
      <c r="C213" s="263">
        <v>1</v>
      </c>
      <c r="D213" s="263">
        <v>4</v>
      </c>
      <c r="E213" s="263">
        <v>7</v>
      </c>
      <c r="F213" s="263" t="s">
        <v>695</v>
      </c>
      <c r="G213" s="13" t="s">
        <v>277</v>
      </c>
      <c r="H213" s="263">
        <v>4</v>
      </c>
      <c r="I213" s="294" t="str">
        <f t="shared" si="45"/>
        <v/>
      </c>
      <c r="J213" s="263" t="str">
        <f t="shared" si="46"/>
        <v/>
      </c>
      <c r="K213" s="263" t="str">
        <f t="shared" si="47"/>
        <v/>
      </c>
      <c r="L213" s="263" t="str">
        <f t="shared" si="48"/>
        <v/>
      </c>
      <c r="M213" s="263">
        <f t="shared" si="49"/>
        <v>5</v>
      </c>
      <c r="N213" s="263" t="str">
        <f t="shared" si="50"/>
        <v/>
      </c>
      <c r="O213" s="294">
        <f t="shared" si="51"/>
        <v>5</v>
      </c>
      <c r="Q213" s="263" t="str">
        <f t="shared" si="52"/>
        <v>07</v>
      </c>
      <c r="R213" s="292" t="str">
        <f t="shared" si="53"/>
        <v>1.4.07</v>
      </c>
      <c r="S213" s="13" t="str">
        <f t="shared" si="54"/>
        <v/>
      </c>
      <c r="T213" s="13" t="str">
        <f t="shared" si="56"/>
        <v/>
      </c>
      <c r="U213" s="81" t="str">
        <f t="shared" si="57"/>
        <v/>
      </c>
      <c r="X213"/>
      <c r="Y213"/>
      <c r="Z213"/>
      <c r="AA213"/>
      <c r="AB213"/>
      <c r="AC213"/>
      <c r="AD213"/>
      <c r="AE213"/>
      <c r="AF213"/>
      <c r="AG213"/>
    </row>
    <row r="214" spans="1:33" x14ac:dyDescent="0.25">
      <c r="A214" s="263">
        <v>212</v>
      </c>
      <c r="B214" s="292" t="str">
        <f t="shared" si="55"/>
        <v>1.4.08</v>
      </c>
      <c r="C214" s="263">
        <v>1</v>
      </c>
      <c r="D214" s="263">
        <v>4</v>
      </c>
      <c r="E214" s="263">
        <v>8</v>
      </c>
      <c r="F214" s="263" t="s">
        <v>695</v>
      </c>
      <c r="G214" s="13" t="s">
        <v>278</v>
      </c>
      <c r="H214" s="263" t="s">
        <v>108</v>
      </c>
      <c r="I214" s="294" t="str">
        <f t="shared" si="45"/>
        <v/>
      </c>
      <c r="J214" s="263" t="str">
        <f t="shared" si="46"/>
        <v/>
      </c>
      <c r="K214" s="263" t="str">
        <f t="shared" si="47"/>
        <v/>
      </c>
      <c r="L214" s="263">
        <f t="shared" si="48"/>
        <v>4</v>
      </c>
      <c r="M214" s="263" t="str">
        <f t="shared" si="49"/>
        <v/>
      </c>
      <c r="N214" s="263" t="str">
        <f t="shared" si="50"/>
        <v/>
      </c>
      <c r="O214" s="294">
        <f t="shared" si="51"/>
        <v>4</v>
      </c>
      <c r="Q214" s="263" t="str">
        <f t="shared" si="52"/>
        <v>08</v>
      </c>
      <c r="R214" s="292" t="str">
        <f t="shared" si="53"/>
        <v>1.4.08</v>
      </c>
      <c r="S214" s="13" t="str">
        <f t="shared" si="54"/>
        <v/>
      </c>
      <c r="T214" s="13" t="str">
        <f t="shared" si="56"/>
        <v/>
      </c>
      <c r="U214" s="81" t="str">
        <f t="shared" si="57"/>
        <v/>
      </c>
      <c r="X214"/>
      <c r="Y214"/>
      <c r="Z214"/>
      <c r="AA214"/>
      <c r="AB214"/>
      <c r="AC214"/>
      <c r="AD214"/>
      <c r="AE214"/>
      <c r="AF214"/>
      <c r="AG214"/>
    </row>
    <row r="215" spans="1:33" x14ac:dyDescent="0.25">
      <c r="A215" s="263">
        <v>213</v>
      </c>
      <c r="B215" s="292" t="str">
        <f t="shared" si="55"/>
        <v>1.4.08a</v>
      </c>
      <c r="C215" s="263">
        <v>1</v>
      </c>
      <c r="D215" s="263">
        <v>4</v>
      </c>
      <c r="E215" s="263">
        <v>8</v>
      </c>
      <c r="F215" s="263" t="s">
        <v>668</v>
      </c>
      <c r="G215" s="13" t="s">
        <v>279</v>
      </c>
      <c r="H215" s="263">
        <v>4</v>
      </c>
      <c r="I215" s="294" t="str">
        <f t="shared" si="45"/>
        <v/>
      </c>
      <c r="J215" s="263" t="str">
        <f t="shared" si="46"/>
        <v/>
      </c>
      <c r="K215" s="263" t="str">
        <f t="shared" si="47"/>
        <v/>
      </c>
      <c r="L215" s="263" t="str">
        <f t="shared" si="48"/>
        <v/>
      </c>
      <c r="M215" s="263" t="str">
        <f t="shared" si="49"/>
        <v/>
      </c>
      <c r="N215" s="263">
        <f t="shared" si="50"/>
        <v>6</v>
      </c>
      <c r="O215" s="294">
        <f t="shared" si="51"/>
        <v>6</v>
      </c>
      <c r="Q215" s="263" t="str">
        <f t="shared" si="52"/>
        <v>08</v>
      </c>
      <c r="R215" s="292" t="str">
        <f t="shared" si="53"/>
        <v>1.4.08a</v>
      </c>
      <c r="S215" s="13" t="str">
        <f t="shared" si="54"/>
        <v/>
      </c>
      <c r="T215" s="13" t="str">
        <f t="shared" si="56"/>
        <v/>
      </c>
      <c r="U215" s="81" t="str">
        <f t="shared" si="57"/>
        <v/>
      </c>
      <c r="X215"/>
      <c r="Y215"/>
      <c r="Z215"/>
      <c r="AA215"/>
      <c r="AB215"/>
      <c r="AC215"/>
      <c r="AD215"/>
      <c r="AE215"/>
      <c r="AF215"/>
      <c r="AG215"/>
    </row>
    <row r="216" spans="1:33" x14ac:dyDescent="0.25">
      <c r="A216" s="263">
        <v>214</v>
      </c>
      <c r="B216" s="292" t="str">
        <f t="shared" si="55"/>
        <v>1.4.08b</v>
      </c>
      <c r="C216" s="263">
        <v>1</v>
      </c>
      <c r="D216" s="263">
        <v>4</v>
      </c>
      <c r="E216" s="263">
        <v>8</v>
      </c>
      <c r="F216" s="263" t="s">
        <v>669</v>
      </c>
      <c r="G216" s="13" t="s">
        <v>280</v>
      </c>
      <c r="H216" s="263">
        <v>4</v>
      </c>
      <c r="I216" s="294" t="str">
        <f t="shared" si="45"/>
        <v/>
      </c>
      <c r="J216" s="263" t="str">
        <f t="shared" si="46"/>
        <v/>
      </c>
      <c r="K216" s="263" t="str">
        <f t="shared" si="47"/>
        <v/>
      </c>
      <c r="L216" s="263" t="str">
        <f t="shared" si="48"/>
        <v/>
      </c>
      <c r="M216" s="263" t="str">
        <f t="shared" si="49"/>
        <v/>
      </c>
      <c r="N216" s="263">
        <f t="shared" si="50"/>
        <v>6</v>
      </c>
      <c r="O216" s="294">
        <f t="shared" si="51"/>
        <v>6</v>
      </c>
      <c r="Q216" s="263" t="str">
        <f t="shared" si="52"/>
        <v>08</v>
      </c>
      <c r="R216" s="292" t="str">
        <f t="shared" si="53"/>
        <v>1.4.08b</v>
      </c>
      <c r="S216" s="13" t="str">
        <f t="shared" si="54"/>
        <v/>
      </c>
      <c r="T216" s="13" t="str">
        <f t="shared" si="56"/>
        <v/>
      </c>
      <c r="U216" s="81" t="str">
        <f t="shared" si="57"/>
        <v/>
      </c>
      <c r="X216"/>
      <c r="Y216"/>
      <c r="Z216"/>
      <c r="AA216"/>
      <c r="AB216"/>
      <c r="AC216"/>
      <c r="AD216"/>
      <c r="AE216"/>
      <c r="AF216"/>
      <c r="AG216"/>
    </row>
    <row r="217" spans="1:33" x14ac:dyDescent="0.25">
      <c r="A217" s="263">
        <v>215</v>
      </c>
      <c r="B217" s="292" t="str">
        <f t="shared" si="55"/>
        <v>1.4.08c</v>
      </c>
      <c r="C217" s="263">
        <v>1</v>
      </c>
      <c r="D217" s="263">
        <v>4</v>
      </c>
      <c r="E217" s="263">
        <v>8</v>
      </c>
      <c r="F217" s="263" t="s">
        <v>670</v>
      </c>
      <c r="G217" s="13" t="s">
        <v>281</v>
      </c>
      <c r="H217" s="263">
        <v>4</v>
      </c>
      <c r="I217" s="294" t="str">
        <f t="shared" si="45"/>
        <v/>
      </c>
      <c r="J217" s="263" t="str">
        <f t="shared" si="46"/>
        <v/>
      </c>
      <c r="K217" s="263" t="str">
        <f t="shared" si="47"/>
        <v/>
      </c>
      <c r="L217" s="263" t="str">
        <f t="shared" si="48"/>
        <v/>
      </c>
      <c r="M217" s="263" t="str">
        <f t="shared" si="49"/>
        <v/>
      </c>
      <c r="N217" s="263">
        <f t="shared" si="50"/>
        <v>6</v>
      </c>
      <c r="O217" s="294">
        <f t="shared" si="51"/>
        <v>6</v>
      </c>
      <c r="Q217" s="263" t="str">
        <f t="shared" si="52"/>
        <v>08</v>
      </c>
      <c r="R217" s="292" t="str">
        <f t="shared" si="53"/>
        <v>1.4.08c</v>
      </c>
      <c r="S217" s="13" t="str">
        <f t="shared" si="54"/>
        <v/>
      </c>
      <c r="T217" s="13" t="str">
        <f t="shared" si="56"/>
        <v/>
      </c>
      <c r="U217" s="81" t="str">
        <f t="shared" si="57"/>
        <v/>
      </c>
      <c r="X217"/>
      <c r="Y217"/>
      <c r="Z217"/>
      <c r="AA217"/>
      <c r="AB217"/>
      <c r="AC217"/>
      <c r="AD217"/>
      <c r="AE217"/>
      <c r="AF217"/>
      <c r="AG217"/>
    </row>
    <row r="218" spans="1:33" x14ac:dyDescent="0.25">
      <c r="A218" s="263">
        <v>216</v>
      </c>
      <c r="B218" s="292" t="str">
        <f t="shared" si="55"/>
        <v>1.4.09</v>
      </c>
      <c r="C218" s="263">
        <v>1</v>
      </c>
      <c r="D218" s="263">
        <v>4</v>
      </c>
      <c r="E218" s="263">
        <v>9</v>
      </c>
      <c r="F218" s="263" t="s">
        <v>695</v>
      </c>
      <c r="G218" s="13" t="s">
        <v>282</v>
      </c>
      <c r="H218" s="263">
        <v>5</v>
      </c>
      <c r="I218" s="294" t="str">
        <f t="shared" si="45"/>
        <v/>
      </c>
      <c r="J218" s="263" t="str">
        <f t="shared" si="46"/>
        <v/>
      </c>
      <c r="K218" s="263" t="str">
        <f t="shared" si="47"/>
        <v/>
      </c>
      <c r="L218" s="263" t="str">
        <f t="shared" si="48"/>
        <v/>
      </c>
      <c r="M218" s="263">
        <f t="shared" si="49"/>
        <v>5</v>
      </c>
      <c r="N218" s="263" t="str">
        <f t="shared" si="50"/>
        <v/>
      </c>
      <c r="O218" s="294">
        <f t="shared" si="51"/>
        <v>5</v>
      </c>
      <c r="Q218" s="263" t="str">
        <f t="shared" si="52"/>
        <v>09</v>
      </c>
      <c r="R218" s="292" t="str">
        <f t="shared" si="53"/>
        <v>1.4.09</v>
      </c>
      <c r="S218" s="13" t="str">
        <f t="shared" si="54"/>
        <v/>
      </c>
      <c r="T218" s="13" t="str">
        <f t="shared" si="56"/>
        <v/>
      </c>
      <c r="U218" s="81" t="str">
        <f t="shared" si="57"/>
        <v/>
      </c>
      <c r="X218"/>
      <c r="Y218"/>
      <c r="Z218"/>
      <c r="AA218"/>
      <c r="AB218"/>
      <c r="AC218"/>
      <c r="AD218"/>
      <c r="AE218"/>
      <c r="AF218"/>
      <c r="AG218"/>
    </row>
    <row r="219" spans="1:33" x14ac:dyDescent="0.25">
      <c r="A219" s="263">
        <v>217</v>
      </c>
      <c r="B219" s="292" t="str">
        <f t="shared" si="55"/>
        <v>1.4.10</v>
      </c>
      <c r="C219" s="263">
        <v>1</v>
      </c>
      <c r="D219" s="263">
        <v>4</v>
      </c>
      <c r="E219" s="263">
        <v>10</v>
      </c>
      <c r="F219" s="263" t="s">
        <v>695</v>
      </c>
      <c r="G219" s="13" t="s">
        <v>283</v>
      </c>
      <c r="H219" s="263" t="s">
        <v>108</v>
      </c>
      <c r="I219" s="294" t="str">
        <f t="shared" si="45"/>
        <v/>
      </c>
      <c r="J219" s="263" t="str">
        <f t="shared" si="46"/>
        <v/>
      </c>
      <c r="K219" s="263" t="str">
        <f t="shared" si="47"/>
        <v/>
      </c>
      <c r="L219" s="263">
        <f t="shared" si="48"/>
        <v>4</v>
      </c>
      <c r="M219" s="263" t="str">
        <f t="shared" si="49"/>
        <v/>
      </c>
      <c r="N219" s="263" t="str">
        <f t="shared" si="50"/>
        <v/>
      </c>
      <c r="O219" s="294">
        <f t="shared" si="51"/>
        <v>4</v>
      </c>
      <c r="Q219" s="263" t="str">
        <f t="shared" si="52"/>
        <v>10</v>
      </c>
      <c r="R219" s="292" t="str">
        <f t="shared" si="53"/>
        <v>1.4.10</v>
      </c>
      <c r="S219" s="13" t="str">
        <f t="shared" si="54"/>
        <v/>
      </c>
      <c r="T219" s="13" t="str">
        <f t="shared" si="56"/>
        <v/>
      </c>
      <c r="U219" s="81" t="str">
        <f t="shared" si="57"/>
        <v/>
      </c>
      <c r="X219"/>
      <c r="Y219"/>
      <c r="Z219"/>
      <c r="AA219"/>
      <c r="AB219"/>
      <c r="AC219"/>
      <c r="AD219"/>
      <c r="AE219"/>
      <c r="AF219"/>
      <c r="AG219"/>
    </row>
    <row r="220" spans="1:33" x14ac:dyDescent="0.25">
      <c r="A220" s="263">
        <v>218</v>
      </c>
      <c r="B220" s="292" t="str">
        <f t="shared" si="55"/>
        <v>1.4.10a</v>
      </c>
      <c r="C220" s="263">
        <v>1</v>
      </c>
      <c r="D220" s="263">
        <v>4</v>
      </c>
      <c r="E220" s="263">
        <v>10</v>
      </c>
      <c r="F220" s="263" t="s">
        <v>668</v>
      </c>
      <c r="G220" s="13" t="s">
        <v>284</v>
      </c>
      <c r="H220" s="263">
        <v>5</v>
      </c>
      <c r="I220" s="294" t="str">
        <f t="shared" si="45"/>
        <v/>
      </c>
      <c r="J220" s="263" t="str">
        <f t="shared" si="46"/>
        <v/>
      </c>
      <c r="K220" s="263" t="str">
        <f t="shared" si="47"/>
        <v/>
      </c>
      <c r="L220" s="263" t="str">
        <f t="shared" si="48"/>
        <v/>
      </c>
      <c r="M220" s="263" t="str">
        <f t="shared" si="49"/>
        <v/>
      </c>
      <c r="N220" s="263">
        <f t="shared" si="50"/>
        <v>6</v>
      </c>
      <c r="O220" s="294">
        <f t="shared" si="51"/>
        <v>6</v>
      </c>
      <c r="Q220" s="263" t="str">
        <f t="shared" si="52"/>
        <v>10</v>
      </c>
      <c r="R220" s="292" t="str">
        <f t="shared" si="53"/>
        <v>1.4.10a</v>
      </c>
      <c r="S220" s="13" t="str">
        <f t="shared" si="54"/>
        <v/>
      </c>
      <c r="T220" s="13" t="str">
        <f t="shared" si="56"/>
        <v/>
      </c>
      <c r="U220" s="81" t="str">
        <f t="shared" si="57"/>
        <v/>
      </c>
      <c r="X220"/>
      <c r="Y220"/>
      <c r="Z220"/>
      <c r="AA220"/>
      <c r="AB220"/>
      <c r="AC220"/>
      <c r="AD220"/>
      <c r="AE220"/>
      <c r="AF220"/>
      <c r="AG220"/>
    </row>
    <row r="221" spans="1:33" x14ac:dyDescent="0.25">
      <c r="A221" s="263">
        <v>219</v>
      </c>
      <c r="B221" s="292" t="str">
        <f t="shared" si="55"/>
        <v>1.4.10b</v>
      </c>
      <c r="C221" s="263">
        <v>1</v>
      </c>
      <c r="D221" s="263">
        <v>4</v>
      </c>
      <c r="E221" s="263">
        <v>10</v>
      </c>
      <c r="F221" s="263" t="s">
        <v>669</v>
      </c>
      <c r="G221" s="13" t="s">
        <v>285</v>
      </c>
      <c r="H221" s="263">
        <v>5</v>
      </c>
      <c r="I221" s="294" t="str">
        <f t="shared" si="45"/>
        <v/>
      </c>
      <c r="J221" s="263" t="str">
        <f t="shared" si="46"/>
        <v/>
      </c>
      <c r="K221" s="263" t="str">
        <f t="shared" si="47"/>
        <v/>
      </c>
      <c r="L221" s="263" t="str">
        <f t="shared" si="48"/>
        <v/>
      </c>
      <c r="M221" s="263" t="str">
        <f t="shared" si="49"/>
        <v/>
      </c>
      <c r="N221" s="263">
        <f t="shared" si="50"/>
        <v>6</v>
      </c>
      <c r="O221" s="294">
        <f t="shared" si="51"/>
        <v>6</v>
      </c>
      <c r="Q221" s="263" t="str">
        <f t="shared" si="52"/>
        <v>10</v>
      </c>
      <c r="R221" s="292" t="str">
        <f t="shared" si="53"/>
        <v>1.4.10b</v>
      </c>
      <c r="S221" s="13" t="str">
        <f t="shared" si="54"/>
        <v/>
      </c>
      <c r="T221" s="13" t="str">
        <f t="shared" si="56"/>
        <v/>
      </c>
      <c r="U221" s="81" t="str">
        <f t="shared" si="57"/>
        <v/>
      </c>
      <c r="X221"/>
      <c r="Y221"/>
      <c r="Z221"/>
      <c r="AA221"/>
      <c r="AB221"/>
      <c r="AC221"/>
      <c r="AD221"/>
      <c r="AE221"/>
      <c r="AF221"/>
      <c r="AG221"/>
    </row>
    <row r="222" spans="1:33" x14ac:dyDescent="0.25">
      <c r="A222" s="263">
        <v>220</v>
      </c>
      <c r="B222" s="292" t="str">
        <f t="shared" si="55"/>
        <v>1.4.10c</v>
      </c>
      <c r="C222" s="263">
        <v>1</v>
      </c>
      <c r="D222" s="263">
        <v>4</v>
      </c>
      <c r="E222" s="263">
        <v>10</v>
      </c>
      <c r="F222" s="263" t="s">
        <v>670</v>
      </c>
      <c r="G222" s="13" t="s">
        <v>286</v>
      </c>
      <c r="H222" s="263">
        <v>5</v>
      </c>
      <c r="I222" s="294" t="str">
        <f t="shared" si="45"/>
        <v/>
      </c>
      <c r="J222" s="263" t="str">
        <f t="shared" si="46"/>
        <v/>
      </c>
      <c r="K222" s="263" t="str">
        <f t="shared" si="47"/>
        <v/>
      </c>
      <c r="L222" s="263" t="str">
        <f t="shared" si="48"/>
        <v/>
      </c>
      <c r="M222" s="263" t="str">
        <f t="shared" si="49"/>
        <v/>
      </c>
      <c r="N222" s="263">
        <f t="shared" si="50"/>
        <v>6</v>
      </c>
      <c r="O222" s="294">
        <f t="shared" si="51"/>
        <v>6</v>
      </c>
      <c r="Q222" s="263" t="str">
        <f t="shared" si="52"/>
        <v>10</v>
      </c>
      <c r="R222" s="292" t="str">
        <f t="shared" si="53"/>
        <v>1.4.10c</v>
      </c>
      <c r="S222" s="13" t="str">
        <f t="shared" si="54"/>
        <v/>
      </c>
      <c r="T222" s="13" t="str">
        <f t="shared" si="56"/>
        <v/>
      </c>
      <c r="U222" s="81" t="str">
        <f t="shared" si="57"/>
        <v/>
      </c>
      <c r="X222"/>
      <c r="Y222"/>
      <c r="Z222"/>
      <c r="AA222"/>
      <c r="AB222"/>
      <c r="AC222"/>
      <c r="AD222"/>
      <c r="AE222"/>
      <c r="AF222"/>
      <c r="AG222"/>
    </row>
    <row r="223" spans="1:33" x14ac:dyDescent="0.25">
      <c r="A223" s="263">
        <v>221</v>
      </c>
      <c r="B223" s="292" t="str">
        <f t="shared" si="55"/>
        <v>1.4.10d</v>
      </c>
      <c r="C223" s="263">
        <v>1</v>
      </c>
      <c r="D223" s="263">
        <v>4</v>
      </c>
      <c r="E223" s="263">
        <v>10</v>
      </c>
      <c r="F223" s="263" t="s">
        <v>671</v>
      </c>
      <c r="G223" s="13" t="s">
        <v>287</v>
      </c>
      <c r="H223" s="263">
        <v>5</v>
      </c>
      <c r="I223" s="294" t="str">
        <f t="shared" si="45"/>
        <v/>
      </c>
      <c r="J223" s="263" t="str">
        <f t="shared" si="46"/>
        <v/>
      </c>
      <c r="K223" s="263" t="str">
        <f t="shared" si="47"/>
        <v/>
      </c>
      <c r="L223" s="263" t="str">
        <f t="shared" si="48"/>
        <v/>
      </c>
      <c r="M223" s="263" t="str">
        <f t="shared" si="49"/>
        <v/>
      </c>
      <c r="N223" s="263">
        <f t="shared" si="50"/>
        <v>6</v>
      </c>
      <c r="O223" s="294">
        <f t="shared" si="51"/>
        <v>6</v>
      </c>
      <c r="Q223" s="263" t="str">
        <f t="shared" si="52"/>
        <v>10</v>
      </c>
      <c r="R223" s="292" t="str">
        <f t="shared" si="53"/>
        <v>1.4.10d</v>
      </c>
      <c r="S223" s="13" t="str">
        <f t="shared" si="54"/>
        <v/>
      </c>
      <c r="T223" s="13" t="str">
        <f t="shared" si="56"/>
        <v/>
      </c>
      <c r="U223" s="81" t="str">
        <f t="shared" si="57"/>
        <v/>
      </c>
      <c r="X223"/>
      <c r="Y223"/>
      <c r="Z223"/>
      <c r="AA223"/>
      <c r="AB223"/>
      <c r="AC223"/>
      <c r="AD223"/>
      <c r="AE223"/>
      <c r="AF223"/>
      <c r="AG223"/>
    </row>
    <row r="224" spans="1:33" x14ac:dyDescent="0.25">
      <c r="A224" s="263">
        <v>222</v>
      </c>
      <c r="B224" s="292" t="str">
        <f t="shared" si="55"/>
        <v>1.4.10e</v>
      </c>
      <c r="C224" s="263">
        <v>1</v>
      </c>
      <c r="D224" s="263">
        <v>4</v>
      </c>
      <c r="E224" s="263">
        <v>10</v>
      </c>
      <c r="F224" s="263" t="s">
        <v>672</v>
      </c>
      <c r="G224" s="13" t="s">
        <v>288</v>
      </c>
      <c r="H224" s="263">
        <v>5</v>
      </c>
      <c r="I224" s="294" t="str">
        <f t="shared" si="45"/>
        <v/>
      </c>
      <c r="J224" s="263" t="str">
        <f t="shared" si="46"/>
        <v/>
      </c>
      <c r="K224" s="263" t="str">
        <f t="shared" si="47"/>
        <v/>
      </c>
      <c r="L224" s="263" t="str">
        <f t="shared" si="48"/>
        <v/>
      </c>
      <c r="M224" s="263" t="str">
        <f t="shared" si="49"/>
        <v/>
      </c>
      <c r="N224" s="263">
        <f t="shared" si="50"/>
        <v>6</v>
      </c>
      <c r="O224" s="294">
        <f t="shared" si="51"/>
        <v>6</v>
      </c>
      <c r="Q224" s="263" t="str">
        <f t="shared" si="52"/>
        <v>10</v>
      </c>
      <c r="R224" s="292" t="str">
        <f t="shared" si="53"/>
        <v>1.4.10e</v>
      </c>
      <c r="S224" s="13" t="str">
        <f t="shared" si="54"/>
        <v/>
      </c>
      <c r="T224" s="13" t="str">
        <f t="shared" si="56"/>
        <v/>
      </c>
      <c r="U224" s="81" t="str">
        <f t="shared" si="57"/>
        <v/>
      </c>
      <c r="X224"/>
      <c r="Y224"/>
      <c r="Z224"/>
      <c r="AA224"/>
      <c r="AB224"/>
      <c r="AC224"/>
      <c r="AD224"/>
      <c r="AE224"/>
      <c r="AF224"/>
      <c r="AG224"/>
    </row>
    <row r="225" spans="1:33" x14ac:dyDescent="0.25">
      <c r="A225" s="263">
        <v>223</v>
      </c>
      <c r="B225" s="292" t="str">
        <f t="shared" si="55"/>
        <v>1.4.10f</v>
      </c>
      <c r="C225" s="263">
        <v>1</v>
      </c>
      <c r="D225" s="263">
        <v>4</v>
      </c>
      <c r="E225" s="263">
        <v>10</v>
      </c>
      <c r="F225" s="263" t="s">
        <v>673</v>
      </c>
      <c r="G225" s="13" t="s">
        <v>289</v>
      </c>
      <c r="H225" s="263">
        <v>5</v>
      </c>
      <c r="I225" s="294" t="str">
        <f t="shared" si="45"/>
        <v/>
      </c>
      <c r="J225" s="263" t="str">
        <f t="shared" si="46"/>
        <v/>
      </c>
      <c r="K225" s="263" t="str">
        <f t="shared" si="47"/>
        <v/>
      </c>
      <c r="L225" s="263" t="str">
        <f t="shared" si="48"/>
        <v/>
      </c>
      <c r="M225" s="263" t="str">
        <f t="shared" si="49"/>
        <v/>
      </c>
      <c r="N225" s="263">
        <f t="shared" si="50"/>
        <v>6</v>
      </c>
      <c r="O225" s="294">
        <f t="shared" si="51"/>
        <v>6</v>
      </c>
      <c r="Q225" s="263" t="str">
        <f t="shared" si="52"/>
        <v>10</v>
      </c>
      <c r="R225" s="292" t="str">
        <f t="shared" si="53"/>
        <v>1.4.10f</v>
      </c>
      <c r="S225" s="13" t="str">
        <f t="shared" si="54"/>
        <v/>
      </c>
      <c r="T225" s="13" t="str">
        <f t="shared" si="56"/>
        <v/>
      </c>
      <c r="U225" s="81" t="str">
        <f t="shared" si="57"/>
        <v/>
      </c>
      <c r="X225"/>
      <c r="Y225"/>
      <c r="Z225"/>
      <c r="AA225"/>
      <c r="AB225"/>
      <c r="AC225"/>
      <c r="AD225"/>
      <c r="AE225"/>
      <c r="AF225"/>
      <c r="AG225"/>
    </row>
    <row r="226" spans="1:33" x14ac:dyDescent="0.25">
      <c r="A226" s="263">
        <v>224</v>
      </c>
      <c r="B226" s="292" t="str">
        <f t="shared" si="55"/>
        <v>1.4.11</v>
      </c>
      <c r="C226" s="263">
        <v>1</v>
      </c>
      <c r="D226" s="263">
        <v>4</v>
      </c>
      <c r="E226" s="263">
        <v>11</v>
      </c>
      <c r="F226" s="263" t="s">
        <v>695</v>
      </c>
      <c r="G226" s="13" t="s">
        <v>290</v>
      </c>
      <c r="H226" s="263" t="s">
        <v>108</v>
      </c>
      <c r="I226" s="294" t="str">
        <f t="shared" si="45"/>
        <v/>
      </c>
      <c r="J226" s="263" t="str">
        <f t="shared" si="46"/>
        <v/>
      </c>
      <c r="K226" s="263" t="str">
        <f t="shared" si="47"/>
        <v/>
      </c>
      <c r="L226" s="263">
        <f t="shared" si="48"/>
        <v>4</v>
      </c>
      <c r="M226" s="263" t="str">
        <f t="shared" si="49"/>
        <v/>
      </c>
      <c r="N226" s="263" t="str">
        <f t="shared" si="50"/>
        <v/>
      </c>
      <c r="O226" s="294">
        <f t="shared" si="51"/>
        <v>4</v>
      </c>
      <c r="Q226" s="263" t="str">
        <f t="shared" si="52"/>
        <v>11</v>
      </c>
      <c r="R226" s="292" t="str">
        <f t="shared" si="53"/>
        <v>1.4.11</v>
      </c>
      <c r="S226" s="13" t="str">
        <f t="shared" si="54"/>
        <v/>
      </c>
      <c r="T226" s="13" t="str">
        <f t="shared" si="56"/>
        <v/>
      </c>
      <c r="U226" s="81" t="str">
        <f t="shared" si="57"/>
        <v/>
      </c>
      <c r="X226"/>
      <c r="Y226"/>
      <c r="Z226"/>
      <c r="AA226"/>
      <c r="AB226"/>
      <c r="AC226"/>
      <c r="AD226"/>
      <c r="AE226"/>
      <c r="AF226"/>
      <c r="AG226"/>
    </row>
    <row r="227" spans="1:33" x14ac:dyDescent="0.25">
      <c r="A227" s="263">
        <v>225</v>
      </c>
      <c r="B227" s="292" t="str">
        <f t="shared" si="55"/>
        <v>1.4.11a</v>
      </c>
      <c r="C227" s="263">
        <v>1</v>
      </c>
      <c r="D227" s="263">
        <v>4</v>
      </c>
      <c r="E227" s="263">
        <v>11</v>
      </c>
      <c r="F227" s="263" t="s">
        <v>668</v>
      </c>
      <c r="G227" s="13" t="s">
        <v>291</v>
      </c>
      <c r="H227" s="263">
        <v>4</v>
      </c>
      <c r="I227" s="294" t="str">
        <f t="shared" si="45"/>
        <v/>
      </c>
      <c r="J227" s="263" t="str">
        <f t="shared" si="46"/>
        <v/>
      </c>
      <c r="K227" s="263" t="str">
        <f t="shared" si="47"/>
        <v/>
      </c>
      <c r="L227" s="263" t="str">
        <f t="shared" si="48"/>
        <v/>
      </c>
      <c r="M227" s="263" t="str">
        <f t="shared" si="49"/>
        <v/>
      </c>
      <c r="N227" s="263">
        <f t="shared" si="50"/>
        <v>6</v>
      </c>
      <c r="O227" s="294">
        <f t="shared" si="51"/>
        <v>6</v>
      </c>
      <c r="Q227" s="263" t="str">
        <f t="shared" si="52"/>
        <v>11</v>
      </c>
      <c r="R227" s="292" t="str">
        <f t="shared" si="53"/>
        <v>1.4.11a</v>
      </c>
      <c r="S227" s="13" t="str">
        <f t="shared" si="54"/>
        <v/>
      </c>
      <c r="T227" s="13" t="str">
        <f t="shared" si="56"/>
        <v/>
      </c>
      <c r="U227" s="81" t="str">
        <f t="shared" si="57"/>
        <v/>
      </c>
      <c r="X227"/>
      <c r="Y227"/>
      <c r="Z227"/>
      <c r="AA227"/>
      <c r="AB227"/>
      <c r="AC227"/>
      <c r="AD227"/>
      <c r="AE227"/>
      <c r="AF227"/>
      <c r="AG227"/>
    </row>
    <row r="228" spans="1:33" x14ac:dyDescent="0.25">
      <c r="A228" s="263">
        <v>226</v>
      </c>
      <c r="B228" s="292" t="str">
        <f t="shared" si="55"/>
        <v>1.4.11b</v>
      </c>
      <c r="C228" s="263">
        <v>1</v>
      </c>
      <c r="D228" s="263">
        <v>4</v>
      </c>
      <c r="E228" s="263">
        <v>11</v>
      </c>
      <c r="F228" s="263" t="s">
        <v>669</v>
      </c>
      <c r="G228" s="13" t="s">
        <v>292</v>
      </c>
      <c r="H228" s="263">
        <v>4</v>
      </c>
      <c r="I228" s="294" t="str">
        <f t="shared" si="45"/>
        <v/>
      </c>
      <c r="J228" s="263" t="str">
        <f t="shared" si="46"/>
        <v/>
      </c>
      <c r="K228" s="263" t="str">
        <f t="shared" si="47"/>
        <v/>
      </c>
      <c r="L228" s="263" t="str">
        <f t="shared" si="48"/>
        <v/>
      </c>
      <c r="M228" s="263" t="str">
        <f t="shared" si="49"/>
        <v/>
      </c>
      <c r="N228" s="263">
        <f t="shared" si="50"/>
        <v>6</v>
      </c>
      <c r="O228" s="294">
        <f t="shared" si="51"/>
        <v>6</v>
      </c>
      <c r="Q228" s="263" t="str">
        <f t="shared" si="52"/>
        <v>11</v>
      </c>
      <c r="R228" s="292" t="str">
        <f t="shared" si="53"/>
        <v>1.4.11b</v>
      </c>
      <c r="S228" s="13" t="str">
        <f t="shared" si="54"/>
        <v/>
      </c>
      <c r="T228" s="13" t="str">
        <f t="shared" si="56"/>
        <v/>
      </c>
      <c r="U228" s="81" t="str">
        <f t="shared" si="57"/>
        <v/>
      </c>
      <c r="X228"/>
      <c r="Y228"/>
      <c r="Z228"/>
      <c r="AA228"/>
      <c r="AB228"/>
      <c r="AC228"/>
      <c r="AD228"/>
      <c r="AE228"/>
      <c r="AF228"/>
      <c r="AG228"/>
    </row>
    <row r="229" spans="1:33" x14ac:dyDescent="0.25">
      <c r="A229" s="263">
        <v>227</v>
      </c>
      <c r="B229" s="292" t="str">
        <f t="shared" si="55"/>
        <v>1.5</v>
      </c>
      <c r="C229" s="263">
        <v>1</v>
      </c>
      <c r="D229" s="263">
        <v>5</v>
      </c>
      <c r="E229" s="263" t="s">
        <v>695</v>
      </c>
      <c r="F229" s="263" t="s">
        <v>695</v>
      </c>
      <c r="G229" s="13" t="s">
        <v>293</v>
      </c>
      <c r="H229" s="263" t="s">
        <v>695</v>
      </c>
      <c r="I229" s="294" t="str">
        <f t="shared" si="45"/>
        <v/>
      </c>
      <c r="J229" s="263">
        <f t="shared" si="46"/>
        <v>2</v>
      </c>
      <c r="K229" s="263" t="str">
        <f t="shared" si="47"/>
        <v/>
      </c>
      <c r="L229" s="263" t="str">
        <f t="shared" si="48"/>
        <v/>
      </c>
      <c r="M229" s="263" t="str">
        <f t="shared" si="49"/>
        <v/>
      </c>
      <c r="N229" s="263" t="str">
        <f t="shared" si="50"/>
        <v/>
      </c>
      <c r="O229" s="294">
        <f t="shared" si="51"/>
        <v>2</v>
      </c>
      <c r="Q229" s="263" t="str">
        <f t="shared" si="52"/>
        <v/>
      </c>
      <c r="R229" s="292" t="str">
        <f t="shared" si="53"/>
        <v>1.5</v>
      </c>
      <c r="S229" s="13" t="str">
        <f t="shared" ref="S229" si="58">IF(O229=O228,IF(NOT(R229&gt;R228),1,""),"")</f>
        <v/>
      </c>
      <c r="T229" s="13" t="str">
        <f t="shared" ref="T229" si="59">IF(NOT(R229&gt;R228),1,"")</f>
        <v/>
      </c>
      <c r="U229" s="81" t="str">
        <f t="shared" si="57"/>
        <v/>
      </c>
      <c r="X229"/>
      <c r="Y229"/>
      <c r="Z229"/>
      <c r="AA229"/>
      <c r="AB229"/>
      <c r="AC229"/>
      <c r="AD229"/>
      <c r="AE229"/>
      <c r="AF229"/>
      <c r="AG229"/>
    </row>
    <row r="230" spans="1:33" x14ac:dyDescent="0.25">
      <c r="A230" s="263">
        <v>228</v>
      </c>
      <c r="B230" s="292" t="str">
        <f t="shared" si="55"/>
        <v>1.5.01</v>
      </c>
      <c r="C230" s="263">
        <v>1</v>
      </c>
      <c r="D230" s="263">
        <v>5</v>
      </c>
      <c r="E230" s="263">
        <v>1</v>
      </c>
      <c r="F230" s="263" t="s">
        <v>695</v>
      </c>
      <c r="G230" s="13" t="s">
        <v>294</v>
      </c>
      <c r="H230" s="263">
        <v>3</v>
      </c>
      <c r="I230" s="294" t="str">
        <f t="shared" si="45"/>
        <v/>
      </c>
      <c r="J230" s="263" t="str">
        <f t="shared" si="46"/>
        <v/>
      </c>
      <c r="K230" s="263" t="str">
        <f t="shared" si="47"/>
        <v/>
      </c>
      <c r="L230" s="263" t="str">
        <f t="shared" si="48"/>
        <v/>
      </c>
      <c r="M230" s="263">
        <f t="shared" si="49"/>
        <v>5</v>
      </c>
      <c r="N230" s="263" t="str">
        <f t="shared" si="50"/>
        <v/>
      </c>
      <c r="O230" s="294">
        <f t="shared" si="51"/>
        <v>5</v>
      </c>
      <c r="Q230" s="263" t="str">
        <f t="shared" si="52"/>
        <v>01</v>
      </c>
      <c r="R230" s="292" t="str">
        <f t="shared" si="53"/>
        <v>1.5.01</v>
      </c>
      <c r="S230" s="13" t="str">
        <f t="shared" si="54"/>
        <v/>
      </c>
      <c r="T230" s="13" t="str">
        <f t="shared" si="56"/>
        <v/>
      </c>
      <c r="U230" s="81" t="str">
        <f t="shared" si="57"/>
        <v/>
      </c>
      <c r="X230"/>
      <c r="Y230"/>
      <c r="Z230"/>
      <c r="AA230"/>
      <c r="AB230"/>
      <c r="AC230"/>
      <c r="AD230"/>
      <c r="AE230"/>
      <c r="AF230"/>
      <c r="AG230"/>
    </row>
    <row r="231" spans="1:33" x14ac:dyDescent="0.25">
      <c r="A231" s="263">
        <v>229</v>
      </c>
      <c r="B231" s="292" t="str">
        <f t="shared" si="55"/>
        <v>1.5.02</v>
      </c>
      <c r="C231" s="263">
        <v>1</v>
      </c>
      <c r="D231" s="263">
        <v>5</v>
      </c>
      <c r="E231" s="263">
        <v>2</v>
      </c>
      <c r="F231" s="263" t="s">
        <v>695</v>
      </c>
      <c r="G231" s="13" t="s">
        <v>295</v>
      </c>
      <c r="H231" s="263" t="s">
        <v>108</v>
      </c>
      <c r="I231" s="294" t="str">
        <f t="shared" si="45"/>
        <v/>
      </c>
      <c r="J231" s="263" t="str">
        <f t="shared" si="46"/>
        <v/>
      </c>
      <c r="K231" s="263" t="str">
        <f t="shared" si="47"/>
        <v/>
      </c>
      <c r="L231" s="263">
        <f t="shared" si="48"/>
        <v>4</v>
      </c>
      <c r="M231" s="263" t="str">
        <f t="shared" si="49"/>
        <v/>
      </c>
      <c r="N231" s="263" t="str">
        <f t="shared" si="50"/>
        <v/>
      </c>
      <c r="O231" s="294">
        <f t="shared" si="51"/>
        <v>4</v>
      </c>
      <c r="Q231" s="263" t="str">
        <f t="shared" si="52"/>
        <v>02</v>
      </c>
      <c r="R231" s="292" t="str">
        <f t="shared" si="53"/>
        <v>1.5.02</v>
      </c>
      <c r="S231" s="13" t="str">
        <f t="shared" si="54"/>
        <v/>
      </c>
      <c r="T231" s="13" t="str">
        <f t="shared" si="56"/>
        <v/>
      </c>
      <c r="U231" s="81" t="str">
        <f t="shared" si="57"/>
        <v/>
      </c>
      <c r="X231"/>
      <c r="Y231"/>
      <c r="Z231"/>
      <c r="AA231"/>
      <c r="AB231"/>
      <c r="AC231"/>
      <c r="AD231"/>
      <c r="AE231"/>
      <c r="AF231"/>
      <c r="AG231"/>
    </row>
    <row r="232" spans="1:33" x14ac:dyDescent="0.25">
      <c r="A232" s="263">
        <v>230</v>
      </c>
      <c r="B232" s="292" t="str">
        <f t="shared" si="55"/>
        <v>1.5.02a</v>
      </c>
      <c r="C232" s="263">
        <v>1</v>
      </c>
      <c r="D232" s="263">
        <v>5</v>
      </c>
      <c r="E232" s="263">
        <v>2</v>
      </c>
      <c r="F232" s="263" t="s">
        <v>668</v>
      </c>
      <c r="G232" s="13" t="s">
        <v>296</v>
      </c>
      <c r="H232" s="263">
        <v>3</v>
      </c>
      <c r="I232" s="294" t="str">
        <f t="shared" si="45"/>
        <v/>
      </c>
      <c r="J232" s="263" t="str">
        <f t="shared" si="46"/>
        <v/>
      </c>
      <c r="K232" s="263" t="str">
        <f t="shared" si="47"/>
        <v/>
      </c>
      <c r="L232" s="263" t="str">
        <f t="shared" si="48"/>
        <v/>
      </c>
      <c r="M232" s="263" t="str">
        <f t="shared" si="49"/>
        <v/>
      </c>
      <c r="N232" s="263">
        <f t="shared" si="50"/>
        <v>6</v>
      </c>
      <c r="O232" s="294">
        <f t="shared" si="51"/>
        <v>6</v>
      </c>
      <c r="Q232" s="263" t="str">
        <f t="shared" si="52"/>
        <v>02</v>
      </c>
      <c r="R232" s="292" t="str">
        <f t="shared" si="53"/>
        <v>1.5.02a</v>
      </c>
      <c r="S232" s="13" t="str">
        <f t="shared" si="54"/>
        <v/>
      </c>
      <c r="T232" s="13" t="str">
        <f t="shared" si="56"/>
        <v/>
      </c>
      <c r="U232" s="81" t="str">
        <f t="shared" si="57"/>
        <v/>
      </c>
      <c r="X232"/>
      <c r="Y232"/>
      <c r="Z232"/>
      <c r="AA232"/>
      <c r="AB232"/>
      <c r="AC232"/>
      <c r="AD232"/>
      <c r="AE232"/>
      <c r="AF232"/>
      <c r="AG232"/>
    </row>
    <row r="233" spans="1:33" x14ac:dyDescent="0.25">
      <c r="A233" s="263">
        <v>231</v>
      </c>
      <c r="B233" s="292" t="str">
        <f t="shared" si="55"/>
        <v>1.5.02b</v>
      </c>
      <c r="C233" s="263">
        <v>1</v>
      </c>
      <c r="D233" s="263">
        <v>5</v>
      </c>
      <c r="E233" s="263">
        <v>2</v>
      </c>
      <c r="F233" s="263" t="s">
        <v>669</v>
      </c>
      <c r="G233" s="13" t="s">
        <v>297</v>
      </c>
      <c r="H233" s="263">
        <v>3</v>
      </c>
      <c r="I233" s="294" t="str">
        <f t="shared" si="45"/>
        <v/>
      </c>
      <c r="J233" s="263" t="str">
        <f t="shared" si="46"/>
        <v/>
      </c>
      <c r="K233" s="263" t="str">
        <f t="shared" si="47"/>
        <v/>
      </c>
      <c r="L233" s="263" t="str">
        <f t="shared" si="48"/>
        <v/>
      </c>
      <c r="M233" s="263" t="str">
        <f t="shared" si="49"/>
        <v/>
      </c>
      <c r="N233" s="263">
        <f t="shared" si="50"/>
        <v>6</v>
      </c>
      <c r="O233" s="294">
        <f t="shared" si="51"/>
        <v>6</v>
      </c>
      <c r="Q233" s="263" t="str">
        <f t="shared" si="52"/>
        <v>02</v>
      </c>
      <c r="R233" s="292" t="str">
        <f t="shared" si="53"/>
        <v>1.5.02b</v>
      </c>
      <c r="S233" s="13" t="str">
        <f t="shared" si="54"/>
        <v/>
      </c>
      <c r="T233" s="13" t="str">
        <f t="shared" si="56"/>
        <v/>
      </c>
      <c r="U233" s="81" t="str">
        <f t="shared" si="57"/>
        <v/>
      </c>
      <c r="X233"/>
      <c r="Y233"/>
      <c r="Z233"/>
      <c r="AA233"/>
      <c r="AB233"/>
      <c r="AC233"/>
      <c r="AD233"/>
      <c r="AE233"/>
      <c r="AF233"/>
      <c r="AG233"/>
    </row>
    <row r="234" spans="1:33" x14ac:dyDescent="0.25">
      <c r="A234" s="263">
        <v>232</v>
      </c>
      <c r="B234" s="292" t="str">
        <f t="shared" si="55"/>
        <v>1.5.02c</v>
      </c>
      <c r="C234" s="263">
        <v>1</v>
      </c>
      <c r="D234" s="263">
        <v>5</v>
      </c>
      <c r="E234" s="263">
        <v>2</v>
      </c>
      <c r="F234" s="263" t="s">
        <v>670</v>
      </c>
      <c r="G234" s="13" t="s">
        <v>298</v>
      </c>
      <c r="H234" s="263">
        <v>3</v>
      </c>
      <c r="I234" s="294" t="str">
        <f t="shared" si="45"/>
        <v/>
      </c>
      <c r="J234" s="263" t="str">
        <f t="shared" si="46"/>
        <v/>
      </c>
      <c r="K234" s="263" t="str">
        <f t="shared" si="47"/>
        <v/>
      </c>
      <c r="L234" s="263" t="str">
        <f t="shared" si="48"/>
        <v/>
      </c>
      <c r="M234" s="263" t="str">
        <f t="shared" si="49"/>
        <v/>
      </c>
      <c r="N234" s="263">
        <f t="shared" si="50"/>
        <v>6</v>
      </c>
      <c r="O234" s="294">
        <f t="shared" si="51"/>
        <v>6</v>
      </c>
      <c r="Q234" s="263" t="str">
        <f t="shared" si="52"/>
        <v>02</v>
      </c>
      <c r="R234" s="292" t="str">
        <f t="shared" si="53"/>
        <v>1.5.02c</v>
      </c>
      <c r="S234" s="13" t="str">
        <f t="shared" si="54"/>
        <v/>
      </c>
      <c r="T234" s="13" t="str">
        <f t="shared" si="56"/>
        <v/>
      </c>
      <c r="U234" s="81" t="str">
        <f t="shared" si="57"/>
        <v/>
      </c>
      <c r="X234"/>
      <c r="Y234"/>
      <c r="Z234"/>
      <c r="AA234"/>
      <c r="AB234"/>
      <c r="AC234"/>
      <c r="AD234"/>
      <c r="AE234"/>
      <c r="AF234"/>
      <c r="AG234"/>
    </row>
    <row r="235" spans="1:33" x14ac:dyDescent="0.25">
      <c r="A235" s="263">
        <v>233</v>
      </c>
      <c r="B235" s="292" t="str">
        <f t="shared" si="55"/>
        <v>1.5.02d</v>
      </c>
      <c r="C235" s="263">
        <v>1</v>
      </c>
      <c r="D235" s="263">
        <v>5</v>
      </c>
      <c r="E235" s="263">
        <v>2</v>
      </c>
      <c r="F235" s="263" t="s">
        <v>671</v>
      </c>
      <c r="G235" s="13" t="s">
        <v>299</v>
      </c>
      <c r="H235" s="263">
        <v>3</v>
      </c>
      <c r="I235" s="294" t="str">
        <f t="shared" si="45"/>
        <v/>
      </c>
      <c r="J235" s="263" t="str">
        <f t="shared" si="46"/>
        <v/>
      </c>
      <c r="K235" s="263" t="str">
        <f t="shared" si="47"/>
        <v/>
      </c>
      <c r="L235" s="263" t="str">
        <f t="shared" si="48"/>
        <v/>
      </c>
      <c r="M235" s="263" t="str">
        <f t="shared" si="49"/>
        <v/>
      </c>
      <c r="N235" s="263">
        <f t="shared" si="50"/>
        <v>6</v>
      </c>
      <c r="O235" s="294">
        <f t="shared" si="51"/>
        <v>6</v>
      </c>
      <c r="Q235" s="263" t="str">
        <f t="shared" si="52"/>
        <v>02</v>
      </c>
      <c r="R235" s="292" t="str">
        <f t="shared" si="53"/>
        <v>1.5.02d</v>
      </c>
      <c r="S235" s="13" t="str">
        <f t="shared" si="54"/>
        <v/>
      </c>
      <c r="T235" s="13" t="str">
        <f t="shared" si="56"/>
        <v/>
      </c>
      <c r="U235" s="81" t="str">
        <f t="shared" si="57"/>
        <v/>
      </c>
      <c r="X235"/>
      <c r="Y235"/>
      <c r="Z235"/>
      <c r="AA235"/>
      <c r="AB235"/>
      <c r="AC235"/>
      <c r="AD235"/>
      <c r="AE235"/>
      <c r="AF235"/>
      <c r="AG235"/>
    </row>
    <row r="236" spans="1:33" x14ac:dyDescent="0.25">
      <c r="A236" s="263">
        <v>234</v>
      </c>
      <c r="B236" s="292" t="str">
        <f t="shared" si="55"/>
        <v>1.5.02e</v>
      </c>
      <c r="C236" s="263">
        <v>1</v>
      </c>
      <c r="D236" s="263">
        <v>5</v>
      </c>
      <c r="E236" s="263">
        <v>2</v>
      </c>
      <c r="F236" s="263" t="s">
        <v>672</v>
      </c>
      <c r="G236" s="13" t="s">
        <v>300</v>
      </c>
      <c r="H236" s="263">
        <v>4</v>
      </c>
      <c r="I236" s="294" t="str">
        <f t="shared" si="45"/>
        <v/>
      </c>
      <c r="J236" s="263" t="str">
        <f t="shared" si="46"/>
        <v/>
      </c>
      <c r="K236" s="263" t="str">
        <f t="shared" si="47"/>
        <v/>
      </c>
      <c r="L236" s="263" t="str">
        <f t="shared" si="48"/>
        <v/>
      </c>
      <c r="M236" s="263" t="str">
        <f t="shared" si="49"/>
        <v/>
      </c>
      <c r="N236" s="263">
        <f t="shared" si="50"/>
        <v>6</v>
      </c>
      <c r="O236" s="294">
        <f t="shared" si="51"/>
        <v>6</v>
      </c>
      <c r="Q236" s="263" t="str">
        <f t="shared" si="52"/>
        <v>02</v>
      </c>
      <c r="R236" s="292" t="str">
        <f t="shared" si="53"/>
        <v>1.5.02e</v>
      </c>
      <c r="S236" s="13" t="str">
        <f t="shared" si="54"/>
        <v/>
      </c>
      <c r="T236" s="13" t="str">
        <f t="shared" si="56"/>
        <v/>
      </c>
      <c r="U236" s="81" t="str">
        <f t="shared" si="57"/>
        <v/>
      </c>
      <c r="X236"/>
      <c r="Y236"/>
      <c r="Z236"/>
      <c r="AA236"/>
      <c r="AB236"/>
      <c r="AC236"/>
      <c r="AD236"/>
      <c r="AE236"/>
      <c r="AF236"/>
      <c r="AG236"/>
    </row>
    <row r="237" spans="1:33" x14ac:dyDescent="0.25">
      <c r="A237" s="263">
        <v>235</v>
      </c>
      <c r="B237" s="292" t="str">
        <f t="shared" si="55"/>
        <v>1.5.03</v>
      </c>
      <c r="C237" s="263">
        <v>1</v>
      </c>
      <c r="D237" s="263">
        <v>5</v>
      </c>
      <c r="E237" s="263">
        <v>3</v>
      </c>
      <c r="F237" s="263" t="s">
        <v>695</v>
      </c>
      <c r="G237" s="13" t="s">
        <v>301</v>
      </c>
      <c r="H237" s="263">
        <v>2</v>
      </c>
      <c r="I237" s="294" t="str">
        <f t="shared" si="45"/>
        <v/>
      </c>
      <c r="J237" s="263" t="str">
        <f t="shared" si="46"/>
        <v/>
      </c>
      <c r="K237" s="263" t="str">
        <f t="shared" si="47"/>
        <v/>
      </c>
      <c r="L237" s="263" t="str">
        <f t="shared" si="48"/>
        <v/>
      </c>
      <c r="M237" s="263">
        <f t="shared" si="49"/>
        <v>5</v>
      </c>
      <c r="N237" s="263" t="str">
        <f t="shared" si="50"/>
        <v/>
      </c>
      <c r="O237" s="294">
        <f t="shared" si="51"/>
        <v>5</v>
      </c>
      <c r="Q237" s="263" t="str">
        <f t="shared" si="52"/>
        <v>03</v>
      </c>
      <c r="R237" s="292" t="str">
        <f t="shared" si="53"/>
        <v>1.5.03</v>
      </c>
      <c r="S237" s="13" t="str">
        <f t="shared" si="54"/>
        <v/>
      </c>
      <c r="T237" s="13" t="str">
        <f t="shared" si="56"/>
        <v/>
      </c>
      <c r="U237" s="81" t="str">
        <f t="shared" si="57"/>
        <v/>
      </c>
      <c r="X237"/>
      <c r="Y237"/>
      <c r="Z237"/>
      <c r="AA237"/>
      <c r="AB237"/>
      <c r="AC237"/>
      <c r="AD237"/>
      <c r="AE237"/>
      <c r="AF237"/>
      <c r="AG237"/>
    </row>
    <row r="238" spans="1:33" x14ac:dyDescent="0.25">
      <c r="A238" s="263">
        <v>236</v>
      </c>
      <c r="B238" s="292" t="str">
        <f t="shared" si="55"/>
        <v>1.5.04</v>
      </c>
      <c r="C238" s="263">
        <v>1</v>
      </c>
      <c r="D238" s="263">
        <v>5</v>
      </c>
      <c r="E238" s="263">
        <v>4</v>
      </c>
      <c r="F238" s="263" t="s">
        <v>695</v>
      </c>
      <c r="G238" s="13" t="s">
        <v>302</v>
      </c>
      <c r="H238" s="263" t="s">
        <v>108</v>
      </c>
      <c r="I238" s="294" t="str">
        <f t="shared" si="45"/>
        <v/>
      </c>
      <c r="J238" s="263" t="str">
        <f t="shared" si="46"/>
        <v/>
      </c>
      <c r="K238" s="263" t="str">
        <f t="shared" si="47"/>
        <v/>
      </c>
      <c r="L238" s="263">
        <f t="shared" si="48"/>
        <v>4</v>
      </c>
      <c r="M238" s="263" t="str">
        <f t="shared" si="49"/>
        <v/>
      </c>
      <c r="N238" s="263" t="str">
        <f t="shared" si="50"/>
        <v/>
      </c>
      <c r="O238" s="294">
        <f t="shared" si="51"/>
        <v>4</v>
      </c>
      <c r="Q238" s="263" t="str">
        <f t="shared" si="52"/>
        <v>04</v>
      </c>
      <c r="R238" s="292" t="str">
        <f t="shared" si="53"/>
        <v>1.5.04</v>
      </c>
      <c r="S238" s="13" t="str">
        <f t="shared" si="54"/>
        <v/>
      </c>
      <c r="T238" s="13" t="str">
        <f t="shared" si="56"/>
        <v/>
      </c>
      <c r="U238" s="81" t="str">
        <f t="shared" si="57"/>
        <v/>
      </c>
      <c r="X238"/>
      <c r="Y238"/>
      <c r="Z238"/>
      <c r="AA238"/>
      <c r="AB238"/>
      <c r="AC238"/>
      <c r="AD238"/>
      <c r="AE238"/>
      <c r="AF238"/>
      <c r="AG238"/>
    </row>
    <row r="239" spans="1:33" x14ac:dyDescent="0.25">
      <c r="A239" s="263">
        <v>237</v>
      </c>
      <c r="B239" s="292" t="str">
        <f t="shared" si="55"/>
        <v>1.5.04a</v>
      </c>
      <c r="C239" s="263">
        <v>1</v>
      </c>
      <c r="D239" s="263">
        <v>5</v>
      </c>
      <c r="E239" s="263">
        <v>4</v>
      </c>
      <c r="F239" s="263" t="s">
        <v>668</v>
      </c>
      <c r="G239" s="13" t="s">
        <v>303</v>
      </c>
      <c r="H239" s="263">
        <v>2</v>
      </c>
      <c r="I239" s="294" t="str">
        <f t="shared" si="45"/>
        <v/>
      </c>
      <c r="J239" s="263" t="str">
        <f t="shared" si="46"/>
        <v/>
      </c>
      <c r="K239" s="263" t="str">
        <f t="shared" si="47"/>
        <v/>
      </c>
      <c r="L239" s="263" t="str">
        <f t="shared" si="48"/>
        <v/>
      </c>
      <c r="M239" s="263" t="str">
        <f t="shared" si="49"/>
        <v/>
      </c>
      <c r="N239" s="263">
        <f t="shared" si="50"/>
        <v>6</v>
      </c>
      <c r="O239" s="294">
        <f t="shared" si="51"/>
        <v>6</v>
      </c>
      <c r="Q239" s="263" t="str">
        <f t="shared" si="52"/>
        <v>04</v>
      </c>
      <c r="R239" s="292" t="str">
        <f t="shared" si="53"/>
        <v>1.5.04a</v>
      </c>
      <c r="S239" s="13" t="str">
        <f t="shared" si="54"/>
        <v/>
      </c>
      <c r="T239" s="13" t="str">
        <f t="shared" si="56"/>
        <v/>
      </c>
      <c r="U239" s="81" t="str">
        <f t="shared" si="57"/>
        <v/>
      </c>
      <c r="X239"/>
      <c r="Y239"/>
      <c r="Z239"/>
      <c r="AA239"/>
      <c r="AB239"/>
      <c r="AC239"/>
      <c r="AD239"/>
      <c r="AE239"/>
      <c r="AF239"/>
      <c r="AG239"/>
    </row>
    <row r="240" spans="1:33" x14ac:dyDescent="0.25">
      <c r="A240" s="263">
        <v>238</v>
      </c>
      <c r="B240" s="292" t="str">
        <f t="shared" si="55"/>
        <v>1.5.04b</v>
      </c>
      <c r="C240" s="263">
        <v>1</v>
      </c>
      <c r="D240" s="263">
        <v>5</v>
      </c>
      <c r="E240" s="263">
        <v>4</v>
      </c>
      <c r="F240" s="263" t="s">
        <v>669</v>
      </c>
      <c r="G240" s="13" t="s">
        <v>49</v>
      </c>
      <c r="H240" s="263">
        <v>2</v>
      </c>
      <c r="I240" s="294" t="str">
        <f t="shared" si="45"/>
        <v/>
      </c>
      <c r="J240" s="263" t="str">
        <f t="shared" si="46"/>
        <v/>
      </c>
      <c r="K240" s="263" t="str">
        <f t="shared" si="47"/>
        <v/>
      </c>
      <c r="L240" s="263" t="str">
        <f t="shared" si="48"/>
        <v/>
      </c>
      <c r="M240" s="263" t="str">
        <f t="shared" si="49"/>
        <v/>
      </c>
      <c r="N240" s="263">
        <f t="shared" si="50"/>
        <v>6</v>
      </c>
      <c r="O240" s="294">
        <f t="shared" si="51"/>
        <v>6</v>
      </c>
      <c r="Q240" s="263" t="str">
        <f t="shared" si="52"/>
        <v>04</v>
      </c>
      <c r="R240" s="292" t="str">
        <f t="shared" si="53"/>
        <v>1.5.04b</v>
      </c>
      <c r="S240" s="13" t="str">
        <f t="shared" si="54"/>
        <v/>
      </c>
      <c r="T240" s="13" t="str">
        <f t="shared" si="56"/>
        <v/>
      </c>
      <c r="U240" s="81" t="str">
        <f t="shared" si="57"/>
        <v/>
      </c>
      <c r="X240"/>
      <c r="Y240"/>
      <c r="Z240"/>
      <c r="AA240"/>
      <c r="AB240"/>
      <c r="AC240"/>
      <c r="AD240"/>
      <c r="AE240"/>
      <c r="AF240"/>
      <c r="AG240"/>
    </row>
    <row r="241" spans="1:33" x14ac:dyDescent="0.25">
      <c r="A241" s="263">
        <v>239</v>
      </c>
      <c r="B241" s="292" t="str">
        <f t="shared" si="55"/>
        <v>1.5.04c</v>
      </c>
      <c r="C241" s="263">
        <v>1</v>
      </c>
      <c r="D241" s="263">
        <v>5</v>
      </c>
      <c r="E241" s="263">
        <v>4</v>
      </c>
      <c r="F241" s="263" t="s">
        <v>670</v>
      </c>
      <c r="G241" s="13" t="s">
        <v>304</v>
      </c>
      <c r="H241" s="263">
        <v>3</v>
      </c>
      <c r="I241" s="294" t="str">
        <f t="shared" si="45"/>
        <v/>
      </c>
      <c r="J241" s="263" t="str">
        <f t="shared" si="46"/>
        <v/>
      </c>
      <c r="K241" s="263" t="str">
        <f t="shared" si="47"/>
        <v/>
      </c>
      <c r="L241" s="263" t="str">
        <f t="shared" si="48"/>
        <v/>
      </c>
      <c r="M241" s="263" t="str">
        <f t="shared" si="49"/>
        <v/>
      </c>
      <c r="N241" s="263">
        <f t="shared" si="50"/>
        <v>6</v>
      </c>
      <c r="O241" s="294">
        <f t="shared" si="51"/>
        <v>6</v>
      </c>
      <c r="Q241" s="263" t="str">
        <f t="shared" si="52"/>
        <v>04</v>
      </c>
      <c r="R241" s="292" t="str">
        <f t="shared" si="53"/>
        <v>1.5.04c</v>
      </c>
      <c r="S241" s="13" t="str">
        <f t="shared" si="54"/>
        <v/>
      </c>
      <c r="T241" s="13" t="str">
        <f t="shared" si="56"/>
        <v/>
      </c>
      <c r="U241" s="81" t="str">
        <f t="shared" si="57"/>
        <v/>
      </c>
      <c r="X241"/>
      <c r="Y241"/>
      <c r="Z241"/>
      <c r="AA241"/>
      <c r="AB241"/>
      <c r="AC241"/>
      <c r="AD241"/>
      <c r="AE241"/>
      <c r="AF241"/>
      <c r="AG241"/>
    </row>
    <row r="242" spans="1:33" x14ac:dyDescent="0.25">
      <c r="A242" s="263">
        <v>240</v>
      </c>
      <c r="B242" s="292" t="str">
        <f t="shared" si="55"/>
        <v>1.5.04d</v>
      </c>
      <c r="C242" s="263">
        <v>1</v>
      </c>
      <c r="D242" s="263">
        <v>5</v>
      </c>
      <c r="E242" s="263">
        <v>4</v>
      </c>
      <c r="F242" s="263" t="s">
        <v>671</v>
      </c>
      <c r="G242" s="13" t="s">
        <v>305</v>
      </c>
      <c r="H242" s="263">
        <v>3</v>
      </c>
      <c r="I242" s="294" t="str">
        <f t="shared" si="45"/>
        <v/>
      </c>
      <c r="J242" s="263" t="str">
        <f t="shared" si="46"/>
        <v/>
      </c>
      <c r="K242" s="263" t="str">
        <f t="shared" si="47"/>
        <v/>
      </c>
      <c r="L242" s="263" t="str">
        <f t="shared" si="48"/>
        <v/>
      </c>
      <c r="M242" s="263" t="str">
        <f t="shared" si="49"/>
        <v/>
      </c>
      <c r="N242" s="263">
        <f t="shared" si="50"/>
        <v>6</v>
      </c>
      <c r="O242" s="294">
        <f t="shared" si="51"/>
        <v>6</v>
      </c>
      <c r="Q242" s="263" t="str">
        <f t="shared" si="52"/>
        <v>04</v>
      </c>
      <c r="R242" s="292" t="str">
        <f t="shared" si="53"/>
        <v>1.5.04d</v>
      </c>
      <c r="S242" s="13" t="str">
        <f t="shared" si="54"/>
        <v/>
      </c>
      <c r="T242" s="13" t="str">
        <f t="shared" si="56"/>
        <v/>
      </c>
      <c r="U242" s="81" t="str">
        <f t="shared" si="57"/>
        <v/>
      </c>
      <c r="X242"/>
      <c r="Y242"/>
      <c r="Z242"/>
      <c r="AA242"/>
      <c r="AB242"/>
      <c r="AC242"/>
      <c r="AD242"/>
      <c r="AE242"/>
      <c r="AF242"/>
      <c r="AG242"/>
    </row>
    <row r="243" spans="1:33" x14ac:dyDescent="0.25">
      <c r="A243" s="263">
        <v>241</v>
      </c>
      <c r="B243" s="292" t="str">
        <f t="shared" si="55"/>
        <v>1.5.04e</v>
      </c>
      <c r="C243" s="263">
        <v>1</v>
      </c>
      <c r="D243" s="263">
        <v>5</v>
      </c>
      <c r="E243" s="263">
        <v>4</v>
      </c>
      <c r="F243" s="263" t="s">
        <v>672</v>
      </c>
      <c r="G243" s="13" t="s">
        <v>306</v>
      </c>
      <c r="H243" s="263">
        <v>3</v>
      </c>
      <c r="I243" s="294" t="str">
        <f t="shared" si="45"/>
        <v/>
      </c>
      <c r="J243" s="263" t="str">
        <f t="shared" si="46"/>
        <v/>
      </c>
      <c r="K243" s="263" t="str">
        <f t="shared" si="47"/>
        <v/>
      </c>
      <c r="L243" s="263" t="str">
        <f t="shared" si="48"/>
        <v/>
      </c>
      <c r="M243" s="263" t="str">
        <f t="shared" si="49"/>
        <v/>
      </c>
      <c r="N243" s="263">
        <f t="shared" si="50"/>
        <v>6</v>
      </c>
      <c r="O243" s="294">
        <f t="shared" si="51"/>
        <v>6</v>
      </c>
      <c r="Q243" s="263" t="str">
        <f t="shared" si="52"/>
        <v>04</v>
      </c>
      <c r="R243" s="292" t="str">
        <f t="shared" si="53"/>
        <v>1.5.04e</v>
      </c>
      <c r="S243" s="13" t="str">
        <f t="shared" si="54"/>
        <v/>
      </c>
      <c r="T243" s="13" t="str">
        <f t="shared" si="56"/>
        <v/>
      </c>
      <c r="U243" s="81" t="str">
        <f t="shared" si="57"/>
        <v/>
      </c>
      <c r="X243"/>
      <c r="Y243"/>
      <c r="Z243"/>
      <c r="AA243"/>
      <c r="AB243"/>
      <c r="AC243"/>
      <c r="AD243"/>
      <c r="AE243"/>
      <c r="AF243"/>
      <c r="AG243"/>
    </row>
    <row r="244" spans="1:33" x14ac:dyDescent="0.25">
      <c r="A244" s="263">
        <v>242</v>
      </c>
      <c r="B244" s="292" t="str">
        <f t="shared" si="55"/>
        <v>1.5.05</v>
      </c>
      <c r="C244" s="263">
        <v>1</v>
      </c>
      <c r="D244" s="263">
        <v>5</v>
      </c>
      <c r="E244" s="263">
        <v>5</v>
      </c>
      <c r="F244" s="263" t="s">
        <v>695</v>
      </c>
      <c r="G244" s="13" t="s">
        <v>307</v>
      </c>
      <c r="H244" s="263">
        <v>4</v>
      </c>
      <c r="I244" s="294" t="str">
        <f t="shared" si="45"/>
        <v/>
      </c>
      <c r="J244" s="263" t="str">
        <f t="shared" si="46"/>
        <v/>
      </c>
      <c r="K244" s="263" t="str">
        <f t="shared" si="47"/>
        <v/>
      </c>
      <c r="L244" s="263" t="str">
        <f t="shared" si="48"/>
        <v/>
      </c>
      <c r="M244" s="263">
        <f t="shared" si="49"/>
        <v>5</v>
      </c>
      <c r="N244" s="263" t="str">
        <f t="shared" si="50"/>
        <v/>
      </c>
      <c r="O244" s="294">
        <f t="shared" si="51"/>
        <v>5</v>
      </c>
      <c r="Q244" s="263" t="str">
        <f t="shared" si="52"/>
        <v>05</v>
      </c>
      <c r="R244" s="292" t="str">
        <f t="shared" si="53"/>
        <v>1.5.05</v>
      </c>
      <c r="S244" s="13" t="str">
        <f t="shared" si="54"/>
        <v/>
      </c>
      <c r="T244" s="13" t="str">
        <f t="shared" si="56"/>
        <v/>
      </c>
      <c r="U244" s="81" t="str">
        <f t="shared" si="57"/>
        <v/>
      </c>
      <c r="X244"/>
      <c r="Y244"/>
      <c r="Z244"/>
      <c r="AA244"/>
      <c r="AB244"/>
      <c r="AC244"/>
      <c r="AD244"/>
      <c r="AE244"/>
      <c r="AF244"/>
      <c r="AG244"/>
    </row>
    <row r="245" spans="1:33" x14ac:dyDescent="0.25">
      <c r="A245" s="263">
        <v>243</v>
      </c>
      <c r="B245" s="292" t="str">
        <f t="shared" si="55"/>
        <v>1.5.06</v>
      </c>
      <c r="C245" s="263">
        <v>1</v>
      </c>
      <c r="D245" s="263">
        <v>5</v>
      </c>
      <c r="E245" s="263">
        <v>6</v>
      </c>
      <c r="F245" s="263" t="s">
        <v>695</v>
      </c>
      <c r="G245" s="13" t="s">
        <v>308</v>
      </c>
      <c r="H245" s="263" t="s">
        <v>108</v>
      </c>
      <c r="I245" s="294" t="str">
        <f t="shared" si="45"/>
        <v/>
      </c>
      <c r="J245" s="263" t="str">
        <f t="shared" si="46"/>
        <v/>
      </c>
      <c r="K245" s="263" t="str">
        <f t="shared" si="47"/>
        <v/>
      </c>
      <c r="L245" s="263">
        <f t="shared" si="48"/>
        <v>4</v>
      </c>
      <c r="M245" s="263" t="str">
        <f t="shared" si="49"/>
        <v/>
      </c>
      <c r="N245" s="263" t="str">
        <f t="shared" si="50"/>
        <v/>
      </c>
      <c r="O245" s="294">
        <f t="shared" si="51"/>
        <v>4</v>
      </c>
      <c r="Q245" s="263" t="str">
        <f t="shared" si="52"/>
        <v>06</v>
      </c>
      <c r="R245" s="292" t="str">
        <f t="shared" si="53"/>
        <v>1.5.06</v>
      </c>
      <c r="S245" s="13" t="str">
        <f t="shared" si="54"/>
        <v/>
      </c>
      <c r="T245" s="13" t="str">
        <f t="shared" si="56"/>
        <v/>
      </c>
      <c r="U245" s="81" t="str">
        <f t="shared" si="57"/>
        <v/>
      </c>
      <c r="X245"/>
      <c r="Y245"/>
      <c r="Z245"/>
      <c r="AA245"/>
      <c r="AB245"/>
      <c r="AC245"/>
      <c r="AD245"/>
      <c r="AE245"/>
      <c r="AF245"/>
      <c r="AG245"/>
    </row>
    <row r="246" spans="1:33" x14ac:dyDescent="0.25">
      <c r="A246" s="263">
        <v>244</v>
      </c>
      <c r="B246" s="292" t="str">
        <f t="shared" si="55"/>
        <v>1.5.06a</v>
      </c>
      <c r="C246" s="263">
        <v>1</v>
      </c>
      <c r="D246" s="263">
        <v>5</v>
      </c>
      <c r="E246" s="263">
        <v>6</v>
      </c>
      <c r="F246" s="263" t="s">
        <v>668</v>
      </c>
      <c r="G246" s="13" t="s">
        <v>185</v>
      </c>
      <c r="H246" s="263">
        <v>5</v>
      </c>
      <c r="I246" s="294" t="str">
        <f t="shared" si="45"/>
        <v/>
      </c>
      <c r="J246" s="263" t="str">
        <f t="shared" si="46"/>
        <v/>
      </c>
      <c r="K246" s="263" t="str">
        <f t="shared" si="47"/>
        <v/>
      </c>
      <c r="L246" s="263" t="str">
        <f t="shared" si="48"/>
        <v/>
      </c>
      <c r="M246" s="263" t="str">
        <f t="shared" si="49"/>
        <v/>
      </c>
      <c r="N246" s="263">
        <f t="shared" si="50"/>
        <v>6</v>
      </c>
      <c r="O246" s="294">
        <f t="shared" si="51"/>
        <v>6</v>
      </c>
      <c r="Q246" s="263" t="str">
        <f t="shared" si="52"/>
        <v>06</v>
      </c>
      <c r="R246" s="292" t="str">
        <f t="shared" si="53"/>
        <v>1.5.06a</v>
      </c>
      <c r="S246" s="13" t="str">
        <f t="shared" si="54"/>
        <v/>
      </c>
      <c r="T246" s="13" t="str">
        <f t="shared" si="56"/>
        <v/>
      </c>
      <c r="U246" s="81" t="str">
        <f t="shared" si="57"/>
        <v/>
      </c>
      <c r="X246"/>
      <c r="Y246"/>
      <c r="Z246"/>
      <c r="AA246"/>
      <c r="AB246"/>
      <c r="AC246"/>
      <c r="AD246"/>
      <c r="AE246"/>
      <c r="AF246"/>
      <c r="AG246"/>
    </row>
    <row r="247" spans="1:33" x14ac:dyDescent="0.25">
      <c r="A247" s="263">
        <v>245</v>
      </c>
      <c r="B247" s="292" t="str">
        <f t="shared" si="55"/>
        <v>1.5.06b</v>
      </c>
      <c r="C247" s="263">
        <v>1</v>
      </c>
      <c r="D247" s="263">
        <v>5</v>
      </c>
      <c r="E247" s="263">
        <v>6</v>
      </c>
      <c r="F247" s="263" t="s">
        <v>669</v>
      </c>
      <c r="G247" s="13" t="s">
        <v>309</v>
      </c>
      <c r="H247" s="263">
        <v>5</v>
      </c>
      <c r="I247" s="294" t="str">
        <f t="shared" si="45"/>
        <v/>
      </c>
      <c r="J247" s="263" t="str">
        <f t="shared" si="46"/>
        <v/>
      </c>
      <c r="K247" s="263" t="str">
        <f t="shared" si="47"/>
        <v/>
      </c>
      <c r="L247" s="263" t="str">
        <f t="shared" si="48"/>
        <v/>
      </c>
      <c r="M247" s="263" t="str">
        <f t="shared" si="49"/>
        <v/>
      </c>
      <c r="N247" s="263">
        <f t="shared" si="50"/>
        <v>6</v>
      </c>
      <c r="O247" s="294">
        <f t="shared" si="51"/>
        <v>6</v>
      </c>
      <c r="Q247" s="263" t="str">
        <f t="shared" si="52"/>
        <v>06</v>
      </c>
      <c r="R247" s="292" t="str">
        <f t="shared" si="53"/>
        <v>1.5.06b</v>
      </c>
      <c r="S247" s="13" t="str">
        <f t="shared" si="54"/>
        <v/>
      </c>
      <c r="T247" s="13" t="str">
        <f t="shared" si="56"/>
        <v/>
      </c>
      <c r="U247" s="81" t="str">
        <f t="shared" si="57"/>
        <v/>
      </c>
      <c r="X247"/>
      <c r="Y247"/>
      <c r="Z247"/>
      <c r="AA247"/>
      <c r="AB247"/>
      <c r="AC247"/>
      <c r="AD247"/>
      <c r="AE247"/>
      <c r="AF247"/>
      <c r="AG247"/>
    </row>
    <row r="248" spans="1:33" x14ac:dyDescent="0.25">
      <c r="A248" s="263">
        <v>246</v>
      </c>
      <c r="B248" s="292" t="str">
        <f t="shared" si="55"/>
        <v>1.5.06c</v>
      </c>
      <c r="C248" s="263">
        <v>1</v>
      </c>
      <c r="D248" s="263">
        <v>5</v>
      </c>
      <c r="E248" s="263">
        <v>6</v>
      </c>
      <c r="F248" s="263" t="s">
        <v>670</v>
      </c>
      <c r="G248" s="13" t="s">
        <v>310</v>
      </c>
      <c r="H248" s="263">
        <v>5</v>
      </c>
      <c r="I248" s="294" t="str">
        <f t="shared" si="45"/>
        <v/>
      </c>
      <c r="J248" s="263" t="str">
        <f t="shared" si="46"/>
        <v/>
      </c>
      <c r="K248" s="263" t="str">
        <f t="shared" si="47"/>
        <v/>
      </c>
      <c r="L248" s="263" t="str">
        <f t="shared" si="48"/>
        <v/>
      </c>
      <c r="M248" s="263" t="str">
        <f t="shared" si="49"/>
        <v/>
      </c>
      <c r="N248" s="263">
        <f t="shared" si="50"/>
        <v>6</v>
      </c>
      <c r="O248" s="294">
        <f t="shared" si="51"/>
        <v>6</v>
      </c>
      <c r="Q248" s="263" t="str">
        <f t="shared" si="52"/>
        <v>06</v>
      </c>
      <c r="R248" s="292" t="str">
        <f t="shared" si="53"/>
        <v>1.5.06c</v>
      </c>
      <c r="S248" s="13" t="str">
        <f t="shared" si="54"/>
        <v/>
      </c>
      <c r="T248" s="13" t="str">
        <f t="shared" si="56"/>
        <v/>
      </c>
      <c r="U248" s="81" t="str">
        <f t="shared" si="57"/>
        <v/>
      </c>
      <c r="X248"/>
      <c r="Y248"/>
      <c r="Z248"/>
      <c r="AA248"/>
      <c r="AB248"/>
      <c r="AC248"/>
      <c r="AD248"/>
      <c r="AE248"/>
      <c r="AF248"/>
      <c r="AG248"/>
    </row>
    <row r="249" spans="1:33" x14ac:dyDescent="0.25">
      <c r="A249" s="263">
        <v>247</v>
      </c>
      <c r="B249" s="292" t="str">
        <f t="shared" si="55"/>
        <v>1.5.07</v>
      </c>
      <c r="C249" s="263">
        <v>1</v>
      </c>
      <c r="D249" s="263">
        <v>5</v>
      </c>
      <c r="E249" s="263">
        <v>7</v>
      </c>
      <c r="F249" s="263" t="s">
        <v>695</v>
      </c>
      <c r="G249" s="13" t="s">
        <v>311</v>
      </c>
      <c r="H249" s="263">
        <v>4</v>
      </c>
      <c r="I249" s="294" t="str">
        <f t="shared" si="45"/>
        <v/>
      </c>
      <c r="J249" s="263" t="str">
        <f t="shared" si="46"/>
        <v/>
      </c>
      <c r="K249" s="263" t="str">
        <f t="shared" si="47"/>
        <v/>
      </c>
      <c r="L249" s="263" t="str">
        <f t="shared" si="48"/>
        <v/>
      </c>
      <c r="M249" s="263">
        <f t="shared" si="49"/>
        <v>5</v>
      </c>
      <c r="N249" s="263" t="str">
        <f t="shared" si="50"/>
        <v/>
      </c>
      <c r="O249" s="294">
        <f t="shared" si="51"/>
        <v>5</v>
      </c>
      <c r="Q249" s="263" t="str">
        <f t="shared" si="52"/>
        <v>07</v>
      </c>
      <c r="R249" s="292" t="str">
        <f t="shared" si="53"/>
        <v>1.5.07</v>
      </c>
      <c r="S249" s="13" t="str">
        <f t="shared" si="54"/>
        <v/>
      </c>
      <c r="T249" s="13" t="str">
        <f t="shared" si="56"/>
        <v/>
      </c>
      <c r="U249" s="81" t="str">
        <f t="shared" si="57"/>
        <v/>
      </c>
      <c r="X249"/>
      <c r="Y249"/>
      <c r="Z249"/>
      <c r="AA249"/>
      <c r="AB249"/>
      <c r="AC249"/>
      <c r="AD249"/>
      <c r="AE249"/>
      <c r="AF249"/>
      <c r="AG249"/>
    </row>
    <row r="250" spans="1:33" x14ac:dyDescent="0.25">
      <c r="A250" s="263">
        <v>248</v>
      </c>
      <c r="B250" s="292" t="str">
        <f t="shared" si="55"/>
        <v>1.5.08</v>
      </c>
      <c r="C250" s="263">
        <v>1</v>
      </c>
      <c r="D250" s="263">
        <v>5</v>
      </c>
      <c r="E250" s="263">
        <v>8</v>
      </c>
      <c r="F250" s="263" t="s">
        <v>695</v>
      </c>
      <c r="G250" s="13" t="s">
        <v>312</v>
      </c>
      <c r="H250" s="263">
        <v>3</v>
      </c>
      <c r="I250" s="294" t="str">
        <f t="shared" si="45"/>
        <v/>
      </c>
      <c r="J250" s="263" t="str">
        <f t="shared" si="46"/>
        <v/>
      </c>
      <c r="K250" s="263" t="str">
        <f t="shared" si="47"/>
        <v/>
      </c>
      <c r="L250" s="263" t="str">
        <f t="shared" si="48"/>
        <v/>
      </c>
      <c r="M250" s="263">
        <f t="shared" si="49"/>
        <v>5</v>
      </c>
      <c r="N250" s="263" t="str">
        <f t="shared" si="50"/>
        <v/>
      </c>
      <c r="O250" s="294">
        <f t="shared" si="51"/>
        <v>5</v>
      </c>
      <c r="Q250" s="263" t="str">
        <f t="shared" si="52"/>
        <v>08</v>
      </c>
      <c r="R250" s="292" t="str">
        <f t="shared" si="53"/>
        <v>1.5.08</v>
      </c>
      <c r="S250" s="13" t="str">
        <f t="shared" si="54"/>
        <v/>
      </c>
      <c r="T250" s="13" t="str">
        <f t="shared" si="56"/>
        <v/>
      </c>
      <c r="U250" s="81" t="str">
        <f t="shared" si="57"/>
        <v/>
      </c>
      <c r="X250"/>
      <c r="Y250"/>
      <c r="Z250"/>
      <c r="AA250"/>
      <c r="AB250"/>
      <c r="AC250"/>
      <c r="AD250"/>
      <c r="AE250"/>
      <c r="AF250"/>
      <c r="AG250"/>
    </row>
    <row r="251" spans="1:33" x14ac:dyDescent="0.25">
      <c r="A251" s="263">
        <v>249</v>
      </c>
      <c r="B251" s="292" t="str">
        <f t="shared" si="55"/>
        <v>1.5.09</v>
      </c>
      <c r="C251" s="263">
        <v>1</v>
      </c>
      <c r="D251" s="263">
        <v>5</v>
      </c>
      <c r="E251" s="263">
        <v>9</v>
      </c>
      <c r="F251" s="263" t="s">
        <v>695</v>
      </c>
      <c r="G251" s="13" t="s">
        <v>313</v>
      </c>
      <c r="H251" s="263" t="s">
        <v>108</v>
      </c>
      <c r="I251" s="294" t="str">
        <f t="shared" si="45"/>
        <v/>
      </c>
      <c r="J251" s="263" t="str">
        <f t="shared" si="46"/>
        <v/>
      </c>
      <c r="K251" s="263" t="str">
        <f t="shared" si="47"/>
        <v/>
      </c>
      <c r="L251" s="263">
        <f t="shared" si="48"/>
        <v>4</v>
      </c>
      <c r="M251" s="263" t="str">
        <f t="shared" si="49"/>
        <v/>
      </c>
      <c r="N251" s="263" t="str">
        <f t="shared" si="50"/>
        <v/>
      </c>
      <c r="O251" s="294">
        <f t="shared" si="51"/>
        <v>4</v>
      </c>
      <c r="Q251" s="263" t="str">
        <f t="shared" si="52"/>
        <v>09</v>
      </c>
      <c r="R251" s="292" t="str">
        <f t="shared" si="53"/>
        <v>1.5.09</v>
      </c>
      <c r="S251" s="13" t="str">
        <f t="shared" si="54"/>
        <v/>
      </c>
      <c r="T251" s="13" t="str">
        <f t="shared" si="56"/>
        <v/>
      </c>
      <c r="U251" s="81" t="str">
        <f t="shared" si="57"/>
        <v/>
      </c>
      <c r="X251"/>
      <c r="Y251"/>
      <c r="Z251"/>
      <c r="AA251"/>
      <c r="AB251"/>
      <c r="AC251"/>
      <c r="AD251"/>
      <c r="AE251"/>
      <c r="AF251"/>
      <c r="AG251"/>
    </row>
    <row r="252" spans="1:33" x14ac:dyDescent="0.25">
      <c r="A252" s="263">
        <v>250</v>
      </c>
      <c r="B252" s="292" t="str">
        <f t="shared" si="55"/>
        <v>1.5.09a</v>
      </c>
      <c r="C252" s="263">
        <v>1</v>
      </c>
      <c r="D252" s="263">
        <v>5</v>
      </c>
      <c r="E252" s="263">
        <v>9</v>
      </c>
      <c r="F252" s="263" t="s">
        <v>668</v>
      </c>
      <c r="G252" s="13" t="s">
        <v>314</v>
      </c>
      <c r="H252" s="263">
        <v>4</v>
      </c>
      <c r="I252" s="294" t="str">
        <f t="shared" si="45"/>
        <v/>
      </c>
      <c r="J252" s="263" t="str">
        <f t="shared" si="46"/>
        <v/>
      </c>
      <c r="K252" s="263" t="str">
        <f t="shared" si="47"/>
        <v/>
      </c>
      <c r="L252" s="263" t="str">
        <f t="shared" si="48"/>
        <v/>
      </c>
      <c r="M252" s="263" t="str">
        <f t="shared" si="49"/>
        <v/>
      </c>
      <c r="N252" s="263">
        <f t="shared" si="50"/>
        <v>6</v>
      </c>
      <c r="O252" s="294">
        <f t="shared" si="51"/>
        <v>6</v>
      </c>
      <c r="Q252" s="263" t="str">
        <f t="shared" si="52"/>
        <v>09</v>
      </c>
      <c r="R252" s="292" t="str">
        <f t="shared" si="53"/>
        <v>1.5.09a</v>
      </c>
      <c r="S252" s="13" t="str">
        <f t="shared" si="54"/>
        <v/>
      </c>
      <c r="T252" s="13" t="str">
        <f t="shared" si="56"/>
        <v/>
      </c>
      <c r="U252" s="81" t="str">
        <f t="shared" si="57"/>
        <v/>
      </c>
      <c r="X252"/>
      <c r="Y252"/>
      <c r="Z252"/>
      <c r="AA252"/>
      <c r="AB252"/>
      <c r="AC252"/>
      <c r="AD252"/>
      <c r="AE252"/>
      <c r="AF252"/>
      <c r="AG252"/>
    </row>
    <row r="253" spans="1:33" x14ac:dyDescent="0.25">
      <c r="A253" s="263">
        <v>251</v>
      </c>
      <c r="B253" s="292" t="str">
        <f t="shared" si="55"/>
        <v>1.5.09b</v>
      </c>
      <c r="C253" s="263">
        <v>1</v>
      </c>
      <c r="D253" s="263">
        <v>5</v>
      </c>
      <c r="E253" s="263">
        <v>9</v>
      </c>
      <c r="F253" s="263" t="s">
        <v>669</v>
      </c>
      <c r="G253" s="13" t="s">
        <v>315</v>
      </c>
      <c r="H253" s="263">
        <v>4</v>
      </c>
      <c r="I253" s="294" t="str">
        <f t="shared" si="45"/>
        <v/>
      </c>
      <c r="J253" s="263" t="str">
        <f t="shared" si="46"/>
        <v/>
      </c>
      <c r="K253" s="263" t="str">
        <f t="shared" si="47"/>
        <v/>
      </c>
      <c r="L253" s="263" t="str">
        <f t="shared" si="48"/>
        <v/>
      </c>
      <c r="M253" s="263" t="str">
        <f t="shared" si="49"/>
        <v/>
      </c>
      <c r="N253" s="263">
        <f t="shared" si="50"/>
        <v>6</v>
      </c>
      <c r="O253" s="294">
        <f t="shared" si="51"/>
        <v>6</v>
      </c>
      <c r="Q253" s="263" t="str">
        <f t="shared" si="52"/>
        <v>09</v>
      </c>
      <c r="R253" s="292" t="str">
        <f t="shared" si="53"/>
        <v>1.5.09b</v>
      </c>
      <c r="S253" s="13" t="str">
        <f t="shared" si="54"/>
        <v/>
      </c>
      <c r="T253" s="13" t="str">
        <f t="shared" si="56"/>
        <v/>
      </c>
      <c r="U253" s="81" t="str">
        <f t="shared" si="57"/>
        <v/>
      </c>
      <c r="X253"/>
      <c r="Y253"/>
      <c r="Z253"/>
      <c r="AA253"/>
      <c r="AB253"/>
      <c r="AC253"/>
      <c r="AD253"/>
      <c r="AE253"/>
      <c r="AF253"/>
      <c r="AG253"/>
    </row>
    <row r="254" spans="1:33" x14ac:dyDescent="0.25">
      <c r="A254" s="263">
        <v>252</v>
      </c>
      <c r="B254" s="292" t="str">
        <f t="shared" si="55"/>
        <v>1.5.09c</v>
      </c>
      <c r="C254" s="263">
        <v>1</v>
      </c>
      <c r="D254" s="263">
        <v>5</v>
      </c>
      <c r="E254" s="263">
        <v>9</v>
      </c>
      <c r="F254" s="263" t="s">
        <v>670</v>
      </c>
      <c r="G254" s="13" t="s">
        <v>316</v>
      </c>
      <c r="H254" s="263">
        <v>4</v>
      </c>
      <c r="I254" s="294" t="str">
        <f t="shared" si="45"/>
        <v/>
      </c>
      <c r="J254" s="263" t="str">
        <f t="shared" si="46"/>
        <v/>
      </c>
      <c r="K254" s="263" t="str">
        <f t="shared" si="47"/>
        <v/>
      </c>
      <c r="L254" s="263" t="str">
        <f t="shared" si="48"/>
        <v/>
      </c>
      <c r="M254" s="263" t="str">
        <f t="shared" si="49"/>
        <v/>
      </c>
      <c r="N254" s="263">
        <f t="shared" si="50"/>
        <v>6</v>
      </c>
      <c r="O254" s="294">
        <f t="shared" si="51"/>
        <v>6</v>
      </c>
      <c r="Q254" s="263" t="str">
        <f t="shared" si="52"/>
        <v>09</v>
      </c>
      <c r="R254" s="292" t="str">
        <f t="shared" si="53"/>
        <v>1.5.09c</v>
      </c>
      <c r="S254" s="13" t="str">
        <f t="shared" si="54"/>
        <v/>
      </c>
      <c r="T254" s="13" t="str">
        <f t="shared" si="56"/>
        <v/>
      </c>
      <c r="U254" s="81" t="str">
        <f t="shared" si="57"/>
        <v/>
      </c>
      <c r="X254"/>
      <c r="Y254"/>
      <c r="Z254"/>
      <c r="AA254"/>
      <c r="AB254"/>
      <c r="AC254"/>
      <c r="AD254"/>
      <c r="AE254"/>
      <c r="AF254"/>
      <c r="AG254"/>
    </row>
    <row r="255" spans="1:33" x14ac:dyDescent="0.25">
      <c r="A255" s="263">
        <v>253</v>
      </c>
      <c r="B255" s="292" t="str">
        <f t="shared" si="55"/>
        <v>1.5.09d</v>
      </c>
      <c r="C255" s="263">
        <v>1</v>
      </c>
      <c r="D255" s="263">
        <v>5</v>
      </c>
      <c r="E255" s="263">
        <v>9</v>
      </c>
      <c r="F255" s="263" t="s">
        <v>671</v>
      </c>
      <c r="G255" s="13" t="s">
        <v>317</v>
      </c>
      <c r="H255" s="263">
        <v>4</v>
      </c>
      <c r="I255" s="294" t="str">
        <f t="shared" ref="I255:I317" si="60">IF(AND(LEN(C255)=1,LEN(D255)=0),1,"")</f>
        <v/>
      </c>
      <c r="J255" s="263" t="str">
        <f t="shared" ref="J255:J317" si="61">IF(AND(LEN(C255)=1,LEN(D255)=1,LEN(E255)=0,LEN(F255)=0),2,"")</f>
        <v/>
      </c>
      <c r="K255" s="263" t="str">
        <f t="shared" ref="K255:K317" si="62">IF(AND(LEN(C255)=0,LEN(E255)=0),3,"")</f>
        <v/>
      </c>
      <c r="L255" s="263" t="str">
        <f t="shared" ref="L255:L317" si="63">IF(AND(LEN(C255)&gt;0,LEN(D255&gt;0),LEN(E255)&gt;0,LEN(F255)=0,H255="N/A"),4,"")</f>
        <v/>
      </c>
      <c r="M255" s="263" t="str">
        <f t="shared" ref="M255:M317" si="64">IF(AND(LEN(C255)&gt;0,LEN(D255&gt;0),LEN(E255)&gt;0,LEN(F255)=0,H255&gt;0,H255&lt;6),5,"")</f>
        <v/>
      </c>
      <c r="N255" s="263">
        <f t="shared" ref="N255:N317" si="65">IF(AND(LEN(C255)&gt;0,LEN(D255&gt;0),LEN(E255)&gt;0,LEN(F255)&gt;0,H255&gt;0,H255&lt;6),6,"")</f>
        <v>6</v>
      </c>
      <c r="O255" s="294">
        <f t="shared" ref="O255:O317" si="66">SUM(I255:N255)</f>
        <v>6</v>
      </c>
      <c r="Q255" s="263" t="str">
        <f t="shared" ref="Q255:Q317" si="67">IF(LEN(E255)&gt;0,TEXT(E255,"00"),"")</f>
        <v>09</v>
      </c>
      <c r="R255" s="292" t="str">
        <f t="shared" ref="R255:R317" si="68">IF(O255=1,C255,IF(O255=2,C255&amp;"."&amp;D255,IF(O255=3,"",IF(O255=4,C255&amp;"."&amp;D255&amp;"."&amp;Q255,IF(O255=5,C255&amp;"."&amp;D255&amp;"."&amp;Q255,IF(O255=6,C255&amp;"."&amp;D255&amp;"."&amp;Q255&amp;F255,""))))))</f>
        <v>1.5.09d</v>
      </c>
      <c r="S255" s="13" t="str">
        <f t="shared" ref="S255:S317" si="69">IF(O255=O254,IF(NOT(R255&gt;R254),1,""),"")</f>
        <v/>
      </c>
      <c r="T255" s="13" t="str">
        <f t="shared" si="56"/>
        <v/>
      </c>
      <c r="U255" s="81" t="str">
        <f t="shared" si="57"/>
        <v/>
      </c>
      <c r="X255"/>
      <c r="Y255"/>
      <c r="Z255"/>
      <c r="AA255"/>
      <c r="AB255"/>
      <c r="AC255"/>
      <c r="AD255"/>
      <c r="AE255"/>
      <c r="AF255"/>
      <c r="AG255"/>
    </row>
    <row r="256" spans="1:33" x14ac:dyDescent="0.25">
      <c r="A256" s="263">
        <v>254</v>
      </c>
      <c r="B256" s="292" t="str">
        <f t="shared" ref="B256:B318" si="70">R256</f>
        <v>1.5.09e</v>
      </c>
      <c r="C256" s="263">
        <v>1</v>
      </c>
      <c r="D256" s="263">
        <v>5</v>
      </c>
      <c r="E256" s="263">
        <v>9</v>
      </c>
      <c r="F256" s="263" t="s">
        <v>672</v>
      </c>
      <c r="G256" s="13" t="s">
        <v>318</v>
      </c>
      <c r="H256" s="263">
        <v>4</v>
      </c>
      <c r="I256" s="294" t="str">
        <f t="shared" si="60"/>
        <v/>
      </c>
      <c r="J256" s="263" t="str">
        <f t="shared" si="61"/>
        <v/>
      </c>
      <c r="K256" s="263" t="str">
        <f t="shared" si="62"/>
        <v/>
      </c>
      <c r="L256" s="263" t="str">
        <f t="shared" si="63"/>
        <v/>
      </c>
      <c r="M256" s="263" t="str">
        <f t="shared" si="64"/>
        <v/>
      </c>
      <c r="N256" s="263">
        <f t="shared" si="65"/>
        <v>6</v>
      </c>
      <c r="O256" s="294">
        <f t="shared" si="66"/>
        <v>6</v>
      </c>
      <c r="Q256" s="263" t="str">
        <f t="shared" si="67"/>
        <v>09</v>
      </c>
      <c r="R256" s="292" t="str">
        <f t="shared" si="68"/>
        <v>1.5.09e</v>
      </c>
      <c r="S256" s="13" t="str">
        <f t="shared" si="69"/>
        <v/>
      </c>
      <c r="T256" s="13" t="str">
        <f t="shared" ref="T256:T318" si="71">IF(NOT(R256&gt;R255),1,"")</f>
        <v/>
      </c>
      <c r="U256" s="81" t="str">
        <f t="shared" si="57"/>
        <v/>
      </c>
      <c r="X256"/>
      <c r="Y256"/>
      <c r="Z256"/>
      <c r="AA256"/>
      <c r="AB256"/>
      <c r="AC256"/>
      <c r="AD256"/>
      <c r="AE256"/>
      <c r="AF256"/>
      <c r="AG256"/>
    </row>
    <row r="257" spans="1:33" x14ac:dyDescent="0.25">
      <c r="A257" s="263">
        <v>255</v>
      </c>
      <c r="B257" s="292" t="str">
        <f t="shared" si="70"/>
        <v>1.5.09f</v>
      </c>
      <c r="C257" s="263">
        <v>1</v>
      </c>
      <c r="D257" s="263">
        <v>5</v>
      </c>
      <c r="E257" s="263">
        <v>9</v>
      </c>
      <c r="F257" s="263" t="s">
        <v>673</v>
      </c>
      <c r="G257" s="13" t="s">
        <v>319</v>
      </c>
      <c r="H257" s="263">
        <v>4</v>
      </c>
      <c r="I257" s="294" t="str">
        <f t="shared" si="60"/>
        <v/>
      </c>
      <c r="J257" s="263" t="str">
        <f t="shared" si="61"/>
        <v/>
      </c>
      <c r="K257" s="263" t="str">
        <f t="shared" si="62"/>
        <v/>
      </c>
      <c r="L257" s="263" t="str">
        <f t="shared" si="63"/>
        <v/>
      </c>
      <c r="M257" s="263" t="str">
        <f t="shared" si="64"/>
        <v/>
      </c>
      <c r="N257" s="263">
        <f t="shared" si="65"/>
        <v>6</v>
      </c>
      <c r="O257" s="294">
        <f t="shared" si="66"/>
        <v>6</v>
      </c>
      <c r="Q257" s="263" t="str">
        <f t="shared" si="67"/>
        <v>09</v>
      </c>
      <c r="R257" s="292" t="str">
        <f t="shared" si="68"/>
        <v>1.5.09f</v>
      </c>
      <c r="S257" s="13" t="str">
        <f t="shared" si="69"/>
        <v/>
      </c>
      <c r="T257" s="13" t="str">
        <f t="shared" si="71"/>
        <v/>
      </c>
      <c r="U257" s="81" t="str">
        <f t="shared" si="57"/>
        <v/>
      </c>
      <c r="X257"/>
      <c r="Y257"/>
      <c r="Z257"/>
      <c r="AA257"/>
      <c r="AB257"/>
      <c r="AC257"/>
      <c r="AD257"/>
      <c r="AE257"/>
      <c r="AF257"/>
      <c r="AG257"/>
    </row>
    <row r="258" spans="1:33" x14ac:dyDescent="0.25">
      <c r="A258" s="263">
        <v>256</v>
      </c>
      <c r="B258" s="292" t="str">
        <f t="shared" si="70"/>
        <v>1.5.10</v>
      </c>
      <c r="C258" s="263">
        <v>1</v>
      </c>
      <c r="D258" s="263">
        <v>5</v>
      </c>
      <c r="E258" s="263">
        <v>10</v>
      </c>
      <c r="F258" s="263" t="s">
        <v>695</v>
      </c>
      <c r="G258" s="13" t="s">
        <v>320</v>
      </c>
      <c r="H258" s="263" t="s">
        <v>108</v>
      </c>
      <c r="I258" s="294" t="str">
        <f t="shared" si="60"/>
        <v/>
      </c>
      <c r="J258" s="263" t="str">
        <f t="shared" si="61"/>
        <v/>
      </c>
      <c r="K258" s="263" t="str">
        <f t="shared" si="62"/>
        <v/>
      </c>
      <c r="L258" s="263">
        <f t="shared" si="63"/>
        <v>4</v>
      </c>
      <c r="M258" s="263" t="str">
        <f t="shared" si="64"/>
        <v/>
      </c>
      <c r="N258" s="263" t="str">
        <f t="shared" si="65"/>
        <v/>
      </c>
      <c r="O258" s="294">
        <f t="shared" si="66"/>
        <v>4</v>
      </c>
      <c r="Q258" s="263" t="str">
        <f t="shared" si="67"/>
        <v>10</v>
      </c>
      <c r="R258" s="292" t="str">
        <f t="shared" si="68"/>
        <v>1.5.10</v>
      </c>
      <c r="S258" s="13" t="str">
        <f t="shared" si="69"/>
        <v/>
      </c>
      <c r="T258" s="13" t="str">
        <f t="shared" si="71"/>
        <v/>
      </c>
      <c r="U258" s="81" t="str">
        <f t="shared" si="57"/>
        <v/>
      </c>
      <c r="X258"/>
      <c r="Y258"/>
      <c r="Z258"/>
      <c r="AA258"/>
      <c r="AB258"/>
      <c r="AC258"/>
      <c r="AD258"/>
      <c r="AE258"/>
      <c r="AF258"/>
      <c r="AG258"/>
    </row>
    <row r="259" spans="1:33" x14ac:dyDescent="0.25">
      <c r="A259" s="263">
        <v>257</v>
      </c>
      <c r="B259" s="292" t="str">
        <f t="shared" si="70"/>
        <v>1.5.10a</v>
      </c>
      <c r="C259" s="263">
        <v>1</v>
      </c>
      <c r="D259" s="263">
        <v>5</v>
      </c>
      <c r="E259" s="263">
        <v>10</v>
      </c>
      <c r="F259" s="263" t="s">
        <v>668</v>
      </c>
      <c r="G259" s="13" t="s">
        <v>321</v>
      </c>
      <c r="H259" s="263">
        <v>5</v>
      </c>
      <c r="I259" s="294" t="str">
        <f t="shared" si="60"/>
        <v/>
      </c>
      <c r="J259" s="263" t="str">
        <f t="shared" si="61"/>
        <v/>
      </c>
      <c r="K259" s="263" t="str">
        <f t="shared" si="62"/>
        <v/>
      </c>
      <c r="L259" s="263" t="str">
        <f t="shared" si="63"/>
        <v/>
      </c>
      <c r="M259" s="263" t="str">
        <f t="shared" si="64"/>
        <v/>
      </c>
      <c r="N259" s="263">
        <f t="shared" si="65"/>
        <v>6</v>
      </c>
      <c r="O259" s="294">
        <f t="shared" si="66"/>
        <v>6</v>
      </c>
      <c r="Q259" s="263" t="str">
        <f t="shared" si="67"/>
        <v>10</v>
      </c>
      <c r="R259" s="292" t="str">
        <f t="shared" si="68"/>
        <v>1.5.10a</v>
      </c>
      <c r="S259" s="13" t="str">
        <f t="shared" si="69"/>
        <v/>
      </c>
      <c r="T259" s="13" t="str">
        <f t="shared" si="71"/>
        <v/>
      </c>
      <c r="U259" s="81" t="str">
        <f t="shared" si="57"/>
        <v/>
      </c>
      <c r="X259"/>
      <c r="Y259"/>
      <c r="Z259"/>
      <c r="AA259"/>
      <c r="AB259"/>
      <c r="AC259"/>
      <c r="AD259"/>
      <c r="AE259"/>
      <c r="AF259"/>
      <c r="AG259"/>
    </row>
    <row r="260" spans="1:33" x14ac:dyDescent="0.25">
      <c r="A260" s="263">
        <v>258</v>
      </c>
      <c r="B260" s="292" t="str">
        <f t="shared" si="70"/>
        <v>1.5.10b</v>
      </c>
      <c r="C260" s="263">
        <v>1</v>
      </c>
      <c r="D260" s="263">
        <v>5</v>
      </c>
      <c r="E260" s="263">
        <v>10</v>
      </c>
      <c r="F260" s="263" t="s">
        <v>669</v>
      </c>
      <c r="G260" s="13" t="s">
        <v>322</v>
      </c>
      <c r="H260" s="263">
        <v>5</v>
      </c>
      <c r="I260" s="294" t="str">
        <f t="shared" si="60"/>
        <v/>
      </c>
      <c r="J260" s="263" t="str">
        <f t="shared" si="61"/>
        <v/>
      </c>
      <c r="K260" s="263" t="str">
        <f t="shared" si="62"/>
        <v/>
      </c>
      <c r="L260" s="263" t="str">
        <f t="shared" si="63"/>
        <v/>
      </c>
      <c r="M260" s="263" t="str">
        <f t="shared" si="64"/>
        <v/>
      </c>
      <c r="N260" s="263">
        <f t="shared" si="65"/>
        <v>6</v>
      </c>
      <c r="O260" s="294">
        <f t="shared" si="66"/>
        <v>6</v>
      </c>
      <c r="Q260" s="263" t="str">
        <f t="shared" si="67"/>
        <v>10</v>
      </c>
      <c r="R260" s="292" t="str">
        <f t="shared" si="68"/>
        <v>1.5.10b</v>
      </c>
      <c r="S260" s="13" t="str">
        <f t="shared" si="69"/>
        <v/>
      </c>
      <c r="T260" s="13" t="str">
        <f t="shared" si="71"/>
        <v/>
      </c>
      <c r="U260" s="81" t="str">
        <f t="shared" ref="U260:U323" si="72">IF(O260&lt;4,IF(LEN(H260)=0,"",1),IF(O260=4,IF(H260="N/A","",1),IF(AND(O260&gt;4,O260&lt;7),IF(AND(H260&gt;0,H260&lt;6),"",1),1)))</f>
        <v/>
      </c>
      <c r="X260"/>
      <c r="Y260"/>
      <c r="Z260"/>
      <c r="AA260"/>
      <c r="AB260"/>
      <c r="AC260"/>
      <c r="AD260"/>
      <c r="AE260"/>
      <c r="AF260"/>
      <c r="AG260"/>
    </row>
    <row r="261" spans="1:33" x14ac:dyDescent="0.25">
      <c r="A261" s="263">
        <v>259</v>
      </c>
      <c r="B261" s="292" t="str">
        <f t="shared" si="70"/>
        <v>1.5.11</v>
      </c>
      <c r="C261" s="263">
        <v>1</v>
      </c>
      <c r="D261" s="263">
        <v>5</v>
      </c>
      <c r="E261" s="263">
        <v>11</v>
      </c>
      <c r="F261" s="263" t="s">
        <v>695</v>
      </c>
      <c r="G261" s="13" t="s">
        <v>323</v>
      </c>
      <c r="H261" s="263">
        <v>5</v>
      </c>
      <c r="I261" s="294" t="str">
        <f t="shared" si="60"/>
        <v/>
      </c>
      <c r="J261" s="263" t="str">
        <f t="shared" si="61"/>
        <v/>
      </c>
      <c r="K261" s="263" t="str">
        <f t="shared" si="62"/>
        <v/>
      </c>
      <c r="L261" s="263" t="str">
        <f t="shared" si="63"/>
        <v/>
      </c>
      <c r="M261" s="263">
        <f t="shared" si="64"/>
        <v>5</v>
      </c>
      <c r="N261" s="263" t="str">
        <f t="shared" si="65"/>
        <v/>
      </c>
      <c r="O261" s="294">
        <f t="shared" si="66"/>
        <v>5</v>
      </c>
      <c r="Q261" s="263" t="str">
        <f t="shared" si="67"/>
        <v>11</v>
      </c>
      <c r="R261" s="292" t="str">
        <f t="shared" si="68"/>
        <v>1.5.11</v>
      </c>
      <c r="S261" s="13" t="str">
        <f t="shared" si="69"/>
        <v/>
      </c>
      <c r="T261" s="13" t="str">
        <f t="shared" si="71"/>
        <v/>
      </c>
      <c r="U261" s="81" t="str">
        <f t="shared" si="72"/>
        <v/>
      </c>
      <c r="X261"/>
      <c r="Y261"/>
      <c r="Z261"/>
      <c r="AA261"/>
      <c r="AB261"/>
      <c r="AC261"/>
      <c r="AD261"/>
      <c r="AE261"/>
      <c r="AF261"/>
      <c r="AG261"/>
    </row>
    <row r="262" spans="1:33" x14ac:dyDescent="0.25">
      <c r="A262" s="263">
        <v>260</v>
      </c>
      <c r="B262" s="292" t="str">
        <f t="shared" si="70"/>
        <v>1.5.12</v>
      </c>
      <c r="C262" s="263">
        <v>1</v>
      </c>
      <c r="D262" s="263">
        <v>5</v>
      </c>
      <c r="E262" s="263">
        <v>12</v>
      </c>
      <c r="F262" s="263" t="s">
        <v>695</v>
      </c>
      <c r="G262" s="13" t="s">
        <v>324</v>
      </c>
      <c r="H262" s="263">
        <v>4</v>
      </c>
      <c r="I262" s="294" t="str">
        <f t="shared" si="60"/>
        <v/>
      </c>
      <c r="J262" s="263" t="str">
        <f t="shared" si="61"/>
        <v/>
      </c>
      <c r="K262" s="263" t="str">
        <f t="shared" si="62"/>
        <v/>
      </c>
      <c r="L262" s="263" t="str">
        <f t="shared" si="63"/>
        <v/>
      </c>
      <c r="M262" s="263">
        <f t="shared" si="64"/>
        <v>5</v>
      </c>
      <c r="N262" s="263" t="str">
        <f t="shared" si="65"/>
        <v/>
      </c>
      <c r="O262" s="294">
        <f t="shared" si="66"/>
        <v>5</v>
      </c>
      <c r="Q262" s="263" t="str">
        <f t="shared" si="67"/>
        <v>12</v>
      </c>
      <c r="R262" s="292" t="str">
        <f t="shared" si="68"/>
        <v>1.5.12</v>
      </c>
      <c r="S262" s="13" t="str">
        <f t="shared" si="69"/>
        <v/>
      </c>
      <c r="T262" s="13" t="str">
        <f t="shared" si="71"/>
        <v/>
      </c>
      <c r="U262" s="81" t="str">
        <f t="shared" si="72"/>
        <v/>
      </c>
      <c r="X262"/>
      <c r="Y262"/>
      <c r="Z262"/>
      <c r="AA262"/>
      <c r="AB262"/>
      <c r="AC262"/>
      <c r="AD262"/>
      <c r="AE262"/>
      <c r="AF262"/>
      <c r="AG262"/>
    </row>
    <row r="263" spans="1:33" x14ac:dyDescent="0.25">
      <c r="A263" s="263">
        <v>261</v>
      </c>
      <c r="B263" s="292">
        <f t="shared" si="70"/>
        <v>2</v>
      </c>
      <c r="C263" s="263">
        <v>2</v>
      </c>
      <c r="D263" s="263" t="s">
        <v>695</v>
      </c>
      <c r="E263" s="263" t="s">
        <v>695</v>
      </c>
      <c r="F263" s="263" t="s">
        <v>695</v>
      </c>
      <c r="G263" s="13" t="s">
        <v>10</v>
      </c>
      <c r="H263" s="263" t="s">
        <v>695</v>
      </c>
      <c r="I263" s="294">
        <f t="shared" si="60"/>
        <v>1</v>
      </c>
      <c r="J263" s="263" t="str">
        <f t="shared" si="61"/>
        <v/>
      </c>
      <c r="K263" s="263" t="str">
        <f t="shared" si="62"/>
        <v/>
      </c>
      <c r="L263" s="263" t="str">
        <f t="shared" si="63"/>
        <v/>
      </c>
      <c r="M263" s="263" t="str">
        <f t="shared" si="64"/>
        <v/>
      </c>
      <c r="N263" s="263" t="str">
        <f t="shared" si="65"/>
        <v/>
      </c>
      <c r="O263" s="294">
        <f t="shared" si="66"/>
        <v>1</v>
      </c>
      <c r="Q263" s="263" t="str">
        <f t="shared" si="67"/>
        <v/>
      </c>
      <c r="R263" s="292">
        <f t="shared" si="68"/>
        <v>2</v>
      </c>
      <c r="S263" s="13" t="str">
        <f t="shared" si="69"/>
        <v/>
      </c>
      <c r="T263" s="13">
        <f t="shared" si="71"/>
        <v>1</v>
      </c>
      <c r="U263" s="81" t="str">
        <f t="shared" si="72"/>
        <v/>
      </c>
      <c r="X263"/>
      <c r="Y263"/>
      <c r="Z263"/>
      <c r="AA263"/>
      <c r="AB263"/>
      <c r="AC263"/>
      <c r="AD263"/>
      <c r="AE263"/>
      <c r="AF263"/>
      <c r="AG263"/>
    </row>
    <row r="264" spans="1:33" x14ac:dyDescent="0.25">
      <c r="A264" s="263">
        <v>262</v>
      </c>
      <c r="B264" s="292" t="str">
        <f t="shared" si="70"/>
        <v>2.1</v>
      </c>
      <c r="C264" s="263">
        <v>2</v>
      </c>
      <c r="D264" s="263">
        <v>1</v>
      </c>
      <c r="E264" s="263" t="s">
        <v>695</v>
      </c>
      <c r="F264" s="263" t="s">
        <v>695</v>
      </c>
      <c r="G264" s="13" t="s">
        <v>325</v>
      </c>
      <c r="H264" s="263" t="s">
        <v>695</v>
      </c>
      <c r="I264" s="294" t="str">
        <f t="shared" si="60"/>
        <v/>
      </c>
      <c r="J264" s="263">
        <f t="shared" si="61"/>
        <v>2</v>
      </c>
      <c r="K264" s="263" t="str">
        <f t="shared" si="62"/>
        <v/>
      </c>
      <c r="L264" s="263" t="str">
        <f t="shared" si="63"/>
        <v/>
      </c>
      <c r="M264" s="263" t="str">
        <f t="shared" si="64"/>
        <v/>
      </c>
      <c r="N264" s="263" t="str">
        <f t="shared" si="65"/>
        <v/>
      </c>
      <c r="O264" s="294">
        <f t="shared" si="66"/>
        <v>2</v>
      </c>
      <c r="Q264" s="263" t="str">
        <f t="shared" si="67"/>
        <v/>
      </c>
      <c r="R264" s="292" t="str">
        <f t="shared" si="68"/>
        <v>2.1</v>
      </c>
      <c r="S264" s="13" t="str">
        <f t="shared" si="69"/>
        <v/>
      </c>
      <c r="T264" s="13" t="str">
        <f t="shared" si="71"/>
        <v/>
      </c>
      <c r="U264" s="81" t="str">
        <f t="shared" si="72"/>
        <v/>
      </c>
      <c r="X264"/>
      <c r="Y264"/>
      <c r="Z264"/>
      <c r="AA264"/>
      <c r="AB264"/>
      <c r="AC264"/>
      <c r="AD264"/>
      <c r="AE264"/>
      <c r="AF264"/>
      <c r="AG264"/>
    </row>
    <row r="265" spans="1:33" x14ac:dyDescent="0.25">
      <c r="A265" s="263">
        <v>263</v>
      </c>
      <c r="B265" s="292" t="str">
        <f t="shared" si="70"/>
        <v>2.1.01</v>
      </c>
      <c r="C265" s="263">
        <v>2</v>
      </c>
      <c r="D265" s="263">
        <v>1</v>
      </c>
      <c r="E265" s="263">
        <v>1</v>
      </c>
      <c r="F265" s="263" t="s">
        <v>695</v>
      </c>
      <c r="G265" s="13" t="s">
        <v>326</v>
      </c>
      <c r="H265" s="263">
        <v>1</v>
      </c>
      <c r="I265" s="294" t="str">
        <f t="shared" si="60"/>
        <v/>
      </c>
      <c r="J265" s="263" t="str">
        <f t="shared" si="61"/>
        <v/>
      </c>
      <c r="K265" s="263" t="str">
        <f t="shared" si="62"/>
        <v/>
      </c>
      <c r="L265" s="263" t="str">
        <f t="shared" si="63"/>
        <v/>
      </c>
      <c r="M265" s="263">
        <f t="shared" si="64"/>
        <v>5</v>
      </c>
      <c r="N265" s="263" t="str">
        <f t="shared" si="65"/>
        <v/>
      </c>
      <c r="O265" s="294">
        <f t="shared" si="66"/>
        <v>5</v>
      </c>
      <c r="Q265" s="263" t="str">
        <f t="shared" si="67"/>
        <v>01</v>
      </c>
      <c r="R265" s="292" t="str">
        <f t="shared" si="68"/>
        <v>2.1.01</v>
      </c>
      <c r="S265" s="13" t="str">
        <f t="shared" si="69"/>
        <v/>
      </c>
      <c r="T265" s="13" t="str">
        <f t="shared" si="71"/>
        <v/>
      </c>
      <c r="U265" s="81" t="str">
        <f t="shared" si="72"/>
        <v/>
      </c>
      <c r="X265"/>
      <c r="Y265"/>
      <c r="Z265"/>
      <c r="AA265"/>
      <c r="AB265"/>
      <c r="AC265"/>
      <c r="AD265"/>
      <c r="AE265"/>
      <c r="AF265"/>
      <c r="AG265"/>
    </row>
    <row r="266" spans="1:33" x14ac:dyDescent="0.25">
      <c r="A266" s="263">
        <v>264</v>
      </c>
      <c r="B266" s="292" t="str">
        <f t="shared" si="70"/>
        <v>2.1.02</v>
      </c>
      <c r="C266" s="263">
        <v>2</v>
      </c>
      <c r="D266" s="263">
        <v>1</v>
      </c>
      <c r="E266" s="263">
        <v>2</v>
      </c>
      <c r="F266" s="263" t="s">
        <v>695</v>
      </c>
      <c r="G266" s="13" t="s">
        <v>327</v>
      </c>
      <c r="H266" s="263" t="s">
        <v>108</v>
      </c>
      <c r="I266" s="294" t="str">
        <f t="shared" si="60"/>
        <v/>
      </c>
      <c r="J266" s="263" t="str">
        <f t="shared" si="61"/>
        <v/>
      </c>
      <c r="K266" s="263" t="str">
        <f t="shared" si="62"/>
        <v/>
      </c>
      <c r="L266" s="263">
        <f t="shared" si="63"/>
        <v>4</v>
      </c>
      <c r="M266" s="263" t="str">
        <f t="shared" si="64"/>
        <v/>
      </c>
      <c r="N266" s="263" t="str">
        <f t="shared" si="65"/>
        <v/>
      </c>
      <c r="O266" s="294">
        <f t="shared" si="66"/>
        <v>4</v>
      </c>
      <c r="Q266" s="263" t="str">
        <f t="shared" si="67"/>
        <v>02</v>
      </c>
      <c r="R266" s="292" t="str">
        <f t="shared" si="68"/>
        <v>2.1.02</v>
      </c>
      <c r="S266" s="13" t="str">
        <f t="shared" si="69"/>
        <v/>
      </c>
      <c r="T266" s="13" t="str">
        <f t="shared" si="71"/>
        <v/>
      </c>
      <c r="U266" s="81" t="str">
        <f t="shared" si="72"/>
        <v/>
      </c>
      <c r="X266"/>
      <c r="Y266"/>
      <c r="Z266"/>
      <c r="AA266"/>
      <c r="AB266"/>
      <c r="AC266"/>
      <c r="AD266"/>
      <c r="AE266"/>
      <c r="AF266"/>
      <c r="AG266"/>
    </row>
    <row r="267" spans="1:33" x14ac:dyDescent="0.25">
      <c r="A267" s="263">
        <v>265</v>
      </c>
      <c r="B267" s="292" t="str">
        <f t="shared" si="70"/>
        <v>2.1.02a</v>
      </c>
      <c r="C267" s="263">
        <v>2</v>
      </c>
      <c r="D267" s="263">
        <v>1</v>
      </c>
      <c r="E267" s="263">
        <v>2</v>
      </c>
      <c r="F267" s="263" t="s">
        <v>668</v>
      </c>
      <c r="G267" s="13" t="s">
        <v>328</v>
      </c>
      <c r="H267" s="263">
        <v>1</v>
      </c>
      <c r="I267" s="294" t="str">
        <f t="shared" si="60"/>
        <v/>
      </c>
      <c r="J267" s="263" t="str">
        <f t="shared" si="61"/>
        <v/>
      </c>
      <c r="K267" s="263" t="str">
        <f t="shared" si="62"/>
        <v/>
      </c>
      <c r="L267" s="263" t="str">
        <f t="shared" si="63"/>
        <v/>
      </c>
      <c r="M267" s="263" t="str">
        <f t="shared" si="64"/>
        <v/>
      </c>
      <c r="N267" s="263">
        <f t="shared" si="65"/>
        <v>6</v>
      </c>
      <c r="O267" s="294">
        <f t="shared" si="66"/>
        <v>6</v>
      </c>
      <c r="Q267" s="263" t="str">
        <f t="shared" si="67"/>
        <v>02</v>
      </c>
      <c r="R267" s="292" t="str">
        <f t="shared" si="68"/>
        <v>2.1.02a</v>
      </c>
      <c r="S267" s="13" t="str">
        <f t="shared" si="69"/>
        <v/>
      </c>
      <c r="T267" s="13" t="str">
        <f t="shared" si="71"/>
        <v/>
      </c>
      <c r="U267" s="81" t="str">
        <f t="shared" si="72"/>
        <v/>
      </c>
      <c r="X267"/>
      <c r="Y267"/>
      <c r="Z267"/>
      <c r="AA267"/>
      <c r="AB267"/>
      <c r="AC267"/>
      <c r="AD267"/>
      <c r="AE267"/>
      <c r="AF267"/>
      <c r="AG267"/>
    </row>
    <row r="268" spans="1:33" x14ac:dyDescent="0.25">
      <c r="A268" s="263">
        <v>266</v>
      </c>
      <c r="B268" s="292" t="str">
        <f t="shared" si="70"/>
        <v>2.1.02b</v>
      </c>
      <c r="C268" s="263">
        <v>2</v>
      </c>
      <c r="D268" s="263">
        <v>1</v>
      </c>
      <c r="E268" s="263">
        <v>2</v>
      </c>
      <c r="F268" s="263" t="s">
        <v>669</v>
      </c>
      <c r="G268" s="13" t="s">
        <v>329</v>
      </c>
      <c r="H268" s="263">
        <v>2</v>
      </c>
      <c r="I268" s="294" t="str">
        <f t="shared" si="60"/>
        <v/>
      </c>
      <c r="J268" s="263" t="str">
        <f t="shared" si="61"/>
        <v/>
      </c>
      <c r="K268" s="263" t="str">
        <f t="shared" si="62"/>
        <v/>
      </c>
      <c r="L268" s="263" t="str">
        <f t="shared" si="63"/>
        <v/>
      </c>
      <c r="M268" s="263" t="str">
        <f t="shared" si="64"/>
        <v/>
      </c>
      <c r="N268" s="263">
        <f t="shared" si="65"/>
        <v>6</v>
      </c>
      <c r="O268" s="294">
        <f t="shared" si="66"/>
        <v>6</v>
      </c>
      <c r="Q268" s="263" t="str">
        <f t="shared" si="67"/>
        <v>02</v>
      </c>
      <c r="R268" s="292" t="str">
        <f t="shared" si="68"/>
        <v>2.1.02b</v>
      </c>
      <c r="S268" s="13" t="str">
        <f t="shared" si="69"/>
        <v/>
      </c>
      <c r="T268" s="13" t="str">
        <f t="shared" si="71"/>
        <v/>
      </c>
      <c r="U268" s="81" t="str">
        <f t="shared" si="72"/>
        <v/>
      </c>
      <c r="X268"/>
      <c r="Y268"/>
      <c r="Z268"/>
      <c r="AA268"/>
      <c r="AB268"/>
      <c r="AC268"/>
      <c r="AD268"/>
      <c r="AE268"/>
      <c r="AF268"/>
      <c r="AG268"/>
    </row>
    <row r="269" spans="1:33" x14ac:dyDescent="0.25">
      <c r="A269" s="263">
        <v>267</v>
      </c>
      <c r="B269" s="292" t="str">
        <f t="shared" si="70"/>
        <v>2.1.02c</v>
      </c>
      <c r="C269" s="263">
        <v>2</v>
      </c>
      <c r="D269" s="263">
        <v>1</v>
      </c>
      <c r="E269" s="263">
        <v>2</v>
      </c>
      <c r="F269" s="263" t="s">
        <v>670</v>
      </c>
      <c r="G269" s="13" t="s">
        <v>330</v>
      </c>
      <c r="H269" s="263">
        <v>2</v>
      </c>
      <c r="I269" s="294" t="str">
        <f t="shared" si="60"/>
        <v/>
      </c>
      <c r="J269" s="263" t="str">
        <f t="shared" si="61"/>
        <v/>
      </c>
      <c r="K269" s="263" t="str">
        <f t="shared" si="62"/>
        <v/>
      </c>
      <c r="L269" s="263" t="str">
        <f t="shared" si="63"/>
        <v/>
      </c>
      <c r="M269" s="263" t="str">
        <f t="shared" si="64"/>
        <v/>
      </c>
      <c r="N269" s="263">
        <f t="shared" si="65"/>
        <v>6</v>
      </c>
      <c r="O269" s="294">
        <f t="shared" si="66"/>
        <v>6</v>
      </c>
      <c r="Q269" s="263" t="str">
        <f t="shared" si="67"/>
        <v>02</v>
      </c>
      <c r="R269" s="292" t="str">
        <f t="shared" si="68"/>
        <v>2.1.02c</v>
      </c>
      <c r="S269" s="13" t="str">
        <f t="shared" si="69"/>
        <v/>
      </c>
      <c r="T269" s="13" t="str">
        <f t="shared" si="71"/>
        <v/>
      </c>
      <c r="U269" s="81" t="str">
        <f t="shared" si="72"/>
        <v/>
      </c>
      <c r="X269"/>
      <c r="Y269"/>
      <c r="Z269"/>
      <c r="AA269"/>
      <c r="AB269"/>
      <c r="AC269"/>
      <c r="AD269"/>
      <c r="AE269"/>
      <c r="AF269"/>
      <c r="AG269"/>
    </row>
    <row r="270" spans="1:33" x14ac:dyDescent="0.25">
      <c r="A270" s="263">
        <v>268</v>
      </c>
      <c r="B270" s="292" t="str">
        <f t="shared" si="70"/>
        <v>2.1.03</v>
      </c>
      <c r="C270" s="263">
        <v>2</v>
      </c>
      <c r="D270" s="263">
        <v>1</v>
      </c>
      <c r="E270" s="263">
        <v>3</v>
      </c>
      <c r="F270" s="263" t="s">
        <v>695</v>
      </c>
      <c r="G270" s="13" t="s">
        <v>331</v>
      </c>
      <c r="H270" s="263">
        <v>2</v>
      </c>
      <c r="I270" s="294" t="str">
        <f t="shared" si="60"/>
        <v/>
      </c>
      <c r="J270" s="263" t="str">
        <f t="shared" si="61"/>
        <v/>
      </c>
      <c r="K270" s="263" t="str">
        <f t="shared" si="62"/>
        <v/>
      </c>
      <c r="L270" s="263" t="str">
        <f t="shared" si="63"/>
        <v/>
      </c>
      <c r="M270" s="263">
        <f t="shared" si="64"/>
        <v>5</v>
      </c>
      <c r="N270" s="263" t="str">
        <f t="shared" si="65"/>
        <v/>
      </c>
      <c r="O270" s="294">
        <f t="shared" si="66"/>
        <v>5</v>
      </c>
      <c r="Q270" s="263" t="str">
        <f t="shared" si="67"/>
        <v>03</v>
      </c>
      <c r="R270" s="292" t="str">
        <f t="shared" si="68"/>
        <v>2.1.03</v>
      </c>
      <c r="S270" s="13" t="str">
        <f t="shared" si="69"/>
        <v/>
      </c>
      <c r="T270" s="13" t="str">
        <f t="shared" si="71"/>
        <v/>
      </c>
      <c r="U270" s="81" t="str">
        <f t="shared" si="72"/>
        <v/>
      </c>
      <c r="X270"/>
      <c r="Y270"/>
      <c r="Z270"/>
      <c r="AA270"/>
      <c r="AB270"/>
      <c r="AC270"/>
      <c r="AD270"/>
      <c r="AE270"/>
      <c r="AF270"/>
      <c r="AG270"/>
    </row>
    <row r="271" spans="1:33" x14ac:dyDescent="0.25">
      <c r="A271" s="263">
        <v>269</v>
      </c>
      <c r="B271" s="292" t="str">
        <f t="shared" si="70"/>
        <v>2.1.04</v>
      </c>
      <c r="C271" s="263">
        <v>2</v>
      </c>
      <c r="D271" s="263">
        <v>1</v>
      </c>
      <c r="E271" s="263">
        <v>4</v>
      </c>
      <c r="F271" s="263" t="s">
        <v>695</v>
      </c>
      <c r="G271" s="13" t="s">
        <v>717</v>
      </c>
      <c r="H271" s="263" t="s">
        <v>108</v>
      </c>
      <c r="I271" s="294" t="str">
        <f t="shared" si="60"/>
        <v/>
      </c>
      <c r="J271" s="263" t="str">
        <f t="shared" si="61"/>
        <v/>
      </c>
      <c r="K271" s="263" t="str">
        <f t="shared" si="62"/>
        <v/>
      </c>
      <c r="L271" s="263">
        <f t="shared" si="63"/>
        <v>4</v>
      </c>
      <c r="M271" s="263" t="str">
        <f t="shared" si="64"/>
        <v/>
      </c>
      <c r="N271" s="263" t="str">
        <f t="shared" si="65"/>
        <v/>
      </c>
      <c r="O271" s="294">
        <f t="shared" si="66"/>
        <v>4</v>
      </c>
      <c r="Q271" s="263" t="str">
        <f t="shared" si="67"/>
        <v>04</v>
      </c>
      <c r="R271" s="292" t="str">
        <f t="shared" si="68"/>
        <v>2.1.04</v>
      </c>
      <c r="S271" s="13" t="str">
        <f t="shared" si="69"/>
        <v/>
      </c>
      <c r="T271" s="13" t="str">
        <f t="shared" si="71"/>
        <v/>
      </c>
      <c r="U271" s="81" t="str">
        <f t="shared" si="72"/>
        <v/>
      </c>
      <c r="X271"/>
      <c r="Y271"/>
      <c r="Z271"/>
      <c r="AA271"/>
      <c r="AB271"/>
      <c r="AC271"/>
      <c r="AD271"/>
      <c r="AE271"/>
      <c r="AF271"/>
      <c r="AG271"/>
    </row>
    <row r="272" spans="1:33" x14ac:dyDescent="0.25">
      <c r="A272" s="263">
        <v>270</v>
      </c>
      <c r="B272" s="292" t="str">
        <f t="shared" si="70"/>
        <v>2.1.04a</v>
      </c>
      <c r="C272" s="263">
        <v>2</v>
      </c>
      <c r="D272" s="263">
        <v>1</v>
      </c>
      <c r="E272" s="263">
        <v>4</v>
      </c>
      <c r="F272" s="263" t="s">
        <v>668</v>
      </c>
      <c r="G272" s="13" t="s">
        <v>718</v>
      </c>
      <c r="H272" s="263">
        <v>4</v>
      </c>
      <c r="I272" s="294" t="str">
        <f t="shared" si="60"/>
        <v/>
      </c>
      <c r="J272" s="263" t="str">
        <f t="shared" si="61"/>
        <v/>
      </c>
      <c r="K272" s="263" t="str">
        <f t="shared" si="62"/>
        <v/>
      </c>
      <c r="L272" s="263" t="str">
        <f t="shared" si="63"/>
        <v/>
      </c>
      <c r="M272" s="263" t="str">
        <f t="shared" si="64"/>
        <v/>
      </c>
      <c r="N272" s="263">
        <f t="shared" si="65"/>
        <v>6</v>
      </c>
      <c r="O272" s="294">
        <f t="shared" si="66"/>
        <v>6</v>
      </c>
      <c r="Q272" s="263" t="str">
        <f t="shared" si="67"/>
        <v>04</v>
      </c>
      <c r="R272" s="292" t="str">
        <f t="shared" si="68"/>
        <v>2.1.04a</v>
      </c>
      <c r="S272" s="13" t="str">
        <f t="shared" si="69"/>
        <v/>
      </c>
      <c r="T272" s="13" t="str">
        <f t="shared" si="71"/>
        <v/>
      </c>
      <c r="U272" s="81" t="str">
        <f t="shared" si="72"/>
        <v/>
      </c>
      <c r="X272"/>
      <c r="Y272"/>
      <c r="Z272"/>
      <c r="AA272"/>
      <c r="AB272"/>
      <c r="AC272"/>
      <c r="AD272"/>
      <c r="AE272"/>
      <c r="AF272"/>
      <c r="AG272"/>
    </row>
    <row r="273" spans="1:33" x14ac:dyDescent="0.25">
      <c r="A273" s="263">
        <v>271</v>
      </c>
      <c r="B273" s="292" t="str">
        <f t="shared" si="70"/>
        <v>2.1.04b</v>
      </c>
      <c r="C273" s="263">
        <v>2</v>
      </c>
      <c r="D273" s="263">
        <v>1</v>
      </c>
      <c r="E273" s="263">
        <v>4</v>
      </c>
      <c r="F273" s="263" t="s">
        <v>669</v>
      </c>
      <c r="G273" s="13" t="s">
        <v>719</v>
      </c>
      <c r="H273" s="263">
        <v>4</v>
      </c>
      <c r="I273" s="294" t="str">
        <f t="shared" si="60"/>
        <v/>
      </c>
      <c r="J273" s="263" t="str">
        <f t="shared" si="61"/>
        <v/>
      </c>
      <c r="K273" s="263" t="str">
        <f t="shared" si="62"/>
        <v/>
      </c>
      <c r="L273" s="263" t="str">
        <f t="shared" si="63"/>
        <v/>
      </c>
      <c r="M273" s="263" t="str">
        <f t="shared" si="64"/>
        <v/>
      </c>
      <c r="N273" s="263">
        <f t="shared" si="65"/>
        <v>6</v>
      </c>
      <c r="O273" s="294">
        <f t="shared" si="66"/>
        <v>6</v>
      </c>
      <c r="Q273" s="263" t="str">
        <f t="shared" si="67"/>
        <v>04</v>
      </c>
      <c r="R273" s="292" t="str">
        <f t="shared" si="68"/>
        <v>2.1.04b</v>
      </c>
      <c r="S273" s="13" t="str">
        <f t="shared" si="69"/>
        <v/>
      </c>
      <c r="T273" s="13" t="str">
        <f t="shared" si="71"/>
        <v/>
      </c>
      <c r="U273" s="81" t="str">
        <f t="shared" si="72"/>
        <v/>
      </c>
      <c r="X273"/>
      <c r="Y273"/>
      <c r="Z273"/>
      <c r="AA273"/>
      <c r="AB273"/>
      <c r="AC273"/>
      <c r="AD273"/>
      <c r="AE273"/>
      <c r="AF273"/>
      <c r="AG273"/>
    </row>
    <row r="274" spans="1:33" x14ac:dyDescent="0.25">
      <c r="A274" s="263">
        <v>272</v>
      </c>
      <c r="B274" s="292" t="str">
        <f t="shared" si="70"/>
        <v>2.1.05</v>
      </c>
      <c r="C274" s="263">
        <v>2</v>
      </c>
      <c r="D274" s="263">
        <v>1</v>
      </c>
      <c r="E274" s="263">
        <v>5</v>
      </c>
      <c r="F274" s="263" t="s">
        <v>695</v>
      </c>
      <c r="G274" s="13" t="s">
        <v>661</v>
      </c>
      <c r="H274" s="263" t="s">
        <v>108</v>
      </c>
      <c r="I274" s="294" t="str">
        <f t="shared" si="60"/>
        <v/>
      </c>
      <c r="J274" s="263" t="str">
        <f t="shared" si="61"/>
        <v/>
      </c>
      <c r="K274" s="263" t="str">
        <f t="shared" si="62"/>
        <v/>
      </c>
      <c r="L274" s="263">
        <f t="shared" si="63"/>
        <v>4</v>
      </c>
      <c r="M274" s="263" t="str">
        <f t="shared" si="64"/>
        <v/>
      </c>
      <c r="N274" s="263" t="str">
        <f t="shared" si="65"/>
        <v/>
      </c>
      <c r="O274" s="294">
        <f t="shared" si="66"/>
        <v>4</v>
      </c>
      <c r="Q274" s="263" t="str">
        <f t="shared" si="67"/>
        <v>05</v>
      </c>
      <c r="R274" s="292" t="str">
        <f t="shared" si="68"/>
        <v>2.1.05</v>
      </c>
      <c r="S274" s="13" t="str">
        <f t="shared" si="69"/>
        <v/>
      </c>
      <c r="T274" s="13" t="str">
        <f t="shared" si="71"/>
        <v/>
      </c>
      <c r="U274" s="81" t="str">
        <f t="shared" si="72"/>
        <v/>
      </c>
      <c r="X274"/>
      <c r="Y274"/>
      <c r="Z274"/>
      <c r="AA274"/>
      <c r="AB274"/>
      <c r="AC274"/>
      <c r="AD274"/>
      <c r="AE274"/>
      <c r="AF274"/>
      <c r="AG274"/>
    </row>
    <row r="275" spans="1:33" x14ac:dyDescent="0.25">
      <c r="A275" s="263">
        <v>273</v>
      </c>
      <c r="B275" s="292" t="str">
        <f t="shared" si="70"/>
        <v>2.1.05a</v>
      </c>
      <c r="C275" s="263">
        <v>2</v>
      </c>
      <c r="D275" s="263">
        <v>1</v>
      </c>
      <c r="E275" s="263">
        <v>5</v>
      </c>
      <c r="F275" s="263" t="s">
        <v>668</v>
      </c>
      <c r="G275" s="13" t="s">
        <v>332</v>
      </c>
      <c r="H275" s="263">
        <v>3</v>
      </c>
      <c r="I275" s="294" t="str">
        <f t="shared" si="60"/>
        <v/>
      </c>
      <c r="J275" s="263" t="str">
        <f t="shared" si="61"/>
        <v/>
      </c>
      <c r="K275" s="263" t="str">
        <f t="shared" si="62"/>
        <v/>
      </c>
      <c r="L275" s="263" t="str">
        <f t="shared" si="63"/>
        <v/>
      </c>
      <c r="M275" s="263" t="str">
        <f t="shared" si="64"/>
        <v/>
      </c>
      <c r="N275" s="263">
        <f t="shared" si="65"/>
        <v>6</v>
      </c>
      <c r="O275" s="294">
        <f t="shared" si="66"/>
        <v>6</v>
      </c>
      <c r="Q275" s="263" t="str">
        <f t="shared" si="67"/>
        <v>05</v>
      </c>
      <c r="R275" s="292" t="str">
        <f t="shared" si="68"/>
        <v>2.1.05a</v>
      </c>
      <c r="S275" s="13" t="str">
        <f t="shared" si="69"/>
        <v/>
      </c>
      <c r="T275" s="13" t="str">
        <f t="shared" si="71"/>
        <v/>
      </c>
      <c r="U275" s="81" t="str">
        <f t="shared" si="72"/>
        <v/>
      </c>
      <c r="X275"/>
      <c r="Y275"/>
      <c r="Z275"/>
      <c r="AA275"/>
      <c r="AB275"/>
      <c r="AC275"/>
      <c r="AD275"/>
      <c r="AE275"/>
      <c r="AF275"/>
      <c r="AG275"/>
    </row>
    <row r="276" spans="1:33" x14ac:dyDescent="0.25">
      <c r="A276" s="263">
        <v>274</v>
      </c>
      <c r="B276" s="292" t="str">
        <f t="shared" si="70"/>
        <v>2.1.05b</v>
      </c>
      <c r="C276" s="263">
        <v>2</v>
      </c>
      <c r="D276" s="263">
        <v>1</v>
      </c>
      <c r="E276" s="263">
        <v>5</v>
      </c>
      <c r="F276" s="263" t="s">
        <v>669</v>
      </c>
      <c r="G276" s="13" t="s">
        <v>720</v>
      </c>
      <c r="H276" s="263">
        <v>4</v>
      </c>
      <c r="I276" s="294" t="str">
        <f t="shared" si="60"/>
        <v/>
      </c>
      <c r="J276" s="263" t="str">
        <f t="shared" si="61"/>
        <v/>
      </c>
      <c r="K276" s="263" t="str">
        <f t="shared" si="62"/>
        <v/>
      </c>
      <c r="L276" s="263" t="str">
        <f t="shared" si="63"/>
        <v/>
      </c>
      <c r="M276" s="263" t="str">
        <f t="shared" si="64"/>
        <v/>
      </c>
      <c r="N276" s="263">
        <f t="shared" si="65"/>
        <v>6</v>
      </c>
      <c r="O276" s="294">
        <f t="shared" si="66"/>
        <v>6</v>
      </c>
      <c r="Q276" s="263" t="str">
        <f t="shared" si="67"/>
        <v>05</v>
      </c>
      <c r="R276" s="292" t="str">
        <f t="shared" si="68"/>
        <v>2.1.05b</v>
      </c>
      <c r="S276" s="13" t="str">
        <f t="shared" si="69"/>
        <v/>
      </c>
      <c r="T276" s="13" t="str">
        <f t="shared" si="71"/>
        <v/>
      </c>
      <c r="U276" s="81" t="str">
        <f t="shared" si="72"/>
        <v/>
      </c>
      <c r="X276"/>
      <c r="Y276"/>
      <c r="Z276"/>
      <c r="AA276"/>
      <c r="AB276"/>
      <c r="AC276"/>
      <c r="AD276"/>
      <c r="AE276"/>
      <c r="AF276"/>
      <c r="AG276"/>
    </row>
    <row r="277" spans="1:33" x14ac:dyDescent="0.25">
      <c r="A277" s="263">
        <v>275</v>
      </c>
      <c r="B277" s="292" t="str">
        <f t="shared" si="70"/>
        <v>2.1.05c</v>
      </c>
      <c r="C277" s="263">
        <v>2</v>
      </c>
      <c r="D277" s="263">
        <v>1</v>
      </c>
      <c r="E277" s="263">
        <v>5</v>
      </c>
      <c r="F277" s="263" t="s">
        <v>670</v>
      </c>
      <c r="G277" s="13" t="s">
        <v>721</v>
      </c>
      <c r="H277" s="263">
        <v>5</v>
      </c>
      <c r="I277" s="294" t="str">
        <f t="shared" si="60"/>
        <v/>
      </c>
      <c r="J277" s="263" t="str">
        <f t="shared" si="61"/>
        <v/>
      </c>
      <c r="K277" s="263" t="str">
        <f t="shared" si="62"/>
        <v/>
      </c>
      <c r="L277" s="263" t="str">
        <f t="shared" si="63"/>
        <v/>
      </c>
      <c r="M277" s="263" t="str">
        <f t="shared" si="64"/>
        <v/>
      </c>
      <c r="N277" s="263">
        <f t="shared" si="65"/>
        <v>6</v>
      </c>
      <c r="O277" s="294">
        <f t="shared" si="66"/>
        <v>6</v>
      </c>
      <c r="Q277" s="263" t="str">
        <f t="shared" si="67"/>
        <v>05</v>
      </c>
      <c r="R277" s="292" t="str">
        <f t="shared" si="68"/>
        <v>2.1.05c</v>
      </c>
      <c r="S277" s="13" t="str">
        <f t="shared" si="69"/>
        <v/>
      </c>
      <c r="T277" s="13" t="str">
        <f t="shared" si="71"/>
        <v/>
      </c>
      <c r="U277" s="81" t="str">
        <f t="shared" si="72"/>
        <v/>
      </c>
      <c r="X277"/>
      <c r="Y277"/>
      <c r="Z277"/>
      <c r="AA277"/>
      <c r="AB277"/>
      <c r="AC277"/>
      <c r="AD277"/>
      <c r="AE277"/>
      <c r="AF277"/>
      <c r="AG277"/>
    </row>
    <row r="278" spans="1:33" x14ac:dyDescent="0.25">
      <c r="A278" s="263">
        <v>276</v>
      </c>
      <c r="B278" s="292" t="str">
        <f t="shared" si="70"/>
        <v>2.1.05d</v>
      </c>
      <c r="C278" s="263">
        <v>2</v>
      </c>
      <c r="D278" s="263">
        <v>1</v>
      </c>
      <c r="E278" s="263">
        <v>5</v>
      </c>
      <c r="F278" s="263" t="s">
        <v>671</v>
      </c>
      <c r="G278" s="13" t="s">
        <v>333</v>
      </c>
      <c r="H278" s="263">
        <v>4</v>
      </c>
      <c r="I278" s="294" t="str">
        <f t="shared" si="60"/>
        <v/>
      </c>
      <c r="J278" s="263" t="str">
        <f t="shared" si="61"/>
        <v/>
      </c>
      <c r="K278" s="263" t="str">
        <f t="shared" si="62"/>
        <v/>
      </c>
      <c r="L278" s="263" t="str">
        <f t="shared" si="63"/>
        <v/>
      </c>
      <c r="M278" s="263" t="str">
        <f t="shared" si="64"/>
        <v/>
      </c>
      <c r="N278" s="263">
        <f t="shared" si="65"/>
        <v>6</v>
      </c>
      <c r="O278" s="294">
        <f t="shared" si="66"/>
        <v>6</v>
      </c>
      <c r="Q278" s="263" t="str">
        <f t="shared" si="67"/>
        <v>05</v>
      </c>
      <c r="R278" s="292" t="str">
        <f t="shared" si="68"/>
        <v>2.1.05d</v>
      </c>
      <c r="S278" s="13" t="str">
        <f t="shared" si="69"/>
        <v/>
      </c>
      <c r="T278" s="13" t="str">
        <f t="shared" si="71"/>
        <v/>
      </c>
      <c r="U278" s="81" t="str">
        <f t="shared" si="72"/>
        <v/>
      </c>
      <c r="X278"/>
      <c r="Y278"/>
      <c r="Z278"/>
      <c r="AA278"/>
      <c r="AB278"/>
      <c r="AC278"/>
      <c r="AD278"/>
      <c r="AE278"/>
      <c r="AF278"/>
      <c r="AG278"/>
    </row>
    <row r="279" spans="1:33" x14ac:dyDescent="0.25">
      <c r="A279" s="263">
        <v>277</v>
      </c>
      <c r="B279" s="292" t="str">
        <f t="shared" si="70"/>
        <v>2.1.05e</v>
      </c>
      <c r="C279" s="263">
        <v>2</v>
      </c>
      <c r="D279" s="263">
        <v>1</v>
      </c>
      <c r="E279" s="263">
        <v>5</v>
      </c>
      <c r="F279" s="263" t="s">
        <v>672</v>
      </c>
      <c r="G279" s="13" t="s">
        <v>334</v>
      </c>
      <c r="H279" s="263">
        <v>3</v>
      </c>
      <c r="I279" s="294" t="str">
        <f t="shared" si="60"/>
        <v/>
      </c>
      <c r="J279" s="263" t="str">
        <f t="shared" si="61"/>
        <v/>
      </c>
      <c r="K279" s="263" t="str">
        <f t="shared" si="62"/>
        <v/>
      </c>
      <c r="L279" s="263" t="str">
        <f t="shared" si="63"/>
        <v/>
      </c>
      <c r="M279" s="263" t="str">
        <f t="shared" si="64"/>
        <v/>
      </c>
      <c r="N279" s="263">
        <f t="shared" si="65"/>
        <v>6</v>
      </c>
      <c r="O279" s="294">
        <f t="shared" si="66"/>
        <v>6</v>
      </c>
      <c r="Q279" s="263" t="str">
        <f t="shared" si="67"/>
        <v>05</v>
      </c>
      <c r="R279" s="292" t="str">
        <f t="shared" si="68"/>
        <v>2.1.05e</v>
      </c>
      <c r="S279" s="13" t="str">
        <f t="shared" si="69"/>
        <v/>
      </c>
      <c r="T279" s="13" t="str">
        <f t="shared" si="71"/>
        <v/>
      </c>
      <c r="U279" s="81" t="str">
        <f t="shared" si="72"/>
        <v/>
      </c>
      <c r="X279"/>
      <c r="Y279"/>
      <c r="Z279"/>
      <c r="AA279"/>
      <c r="AB279"/>
      <c r="AC279"/>
      <c r="AD279"/>
      <c r="AE279"/>
      <c r="AF279"/>
      <c r="AG279"/>
    </row>
    <row r="280" spans="1:33" x14ac:dyDescent="0.25">
      <c r="A280" s="263">
        <v>278</v>
      </c>
      <c r="B280" s="292" t="str">
        <f t="shared" si="70"/>
        <v>2.1.05f</v>
      </c>
      <c r="C280" s="263">
        <v>2</v>
      </c>
      <c r="D280" s="263">
        <v>1</v>
      </c>
      <c r="E280" s="263">
        <v>5</v>
      </c>
      <c r="F280" s="263" t="s">
        <v>673</v>
      </c>
      <c r="G280" s="13" t="s">
        <v>722</v>
      </c>
      <c r="H280" s="263">
        <v>3</v>
      </c>
      <c r="I280" s="294" t="str">
        <f t="shared" si="60"/>
        <v/>
      </c>
      <c r="J280" s="263" t="str">
        <f t="shared" si="61"/>
        <v/>
      </c>
      <c r="K280" s="263" t="str">
        <f t="shared" si="62"/>
        <v/>
      </c>
      <c r="L280" s="263" t="str">
        <f t="shared" si="63"/>
        <v/>
      </c>
      <c r="M280" s="263" t="str">
        <f t="shared" si="64"/>
        <v/>
      </c>
      <c r="N280" s="263">
        <f t="shared" si="65"/>
        <v>6</v>
      </c>
      <c r="O280" s="294">
        <f t="shared" si="66"/>
        <v>6</v>
      </c>
      <c r="Q280" s="263" t="str">
        <f t="shared" si="67"/>
        <v>05</v>
      </c>
      <c r="R280" s="292" t="str">
        <f t="shared" si="68"/>
        <v>2.1.05f</v>
      </c>
      <c r="S280" s="13" t="str">
        <f t="shared" si="69"/>
        <v/>
      </c>
      <c r="T280" s="13" t="str">
        <f t="shared" si="71"/>
        <v/>
      </c>
      <c r="U280" s="81" t="str">
        <f t="shared" si="72"/>
        <v/>
      </c>
      <c r="X280"/>
      <c r="Y280"/>
      <c r="Z280"/>
      <c r="AA280"/>
      <c r="AB280"/>
      <c r="AC280"/>
      <c r="AD280"/>
      <c r="AE280"/>
      <c r="AF280"/>
      <c r="AG280"/>
    </row>
    <row r="281" spans="1:33" x14ac:dyDescent="0.25">
      <c r="A281" s="263">
        <v>279</v>
      </c>
      <c r="B281" s="292" t="str">
        <f t="shared" si="70"/>
        <v>2.1.05g</v>
      </c>
      <c r="C281" s="263">
        <v>2</v>
      </c>
      <c r="D281" s="263">
        <v>1</v>
      </c>
      <c r="E281" s="263">
        <v>5</v>
      </c>
      <c r="F281" s="263" t="s">
        <v>674</v>
      </c>
      <c r="G281" s="13" t="s">
        <v>335</v>
      </c>
      <c r="H281" s="263">
        <v>3</v>
      </c>
      <c r="I281" s="294" t="str">
        <f t="shared" si="60"/>
        <v/>
      </c>
      <c r="J281" s="263" t="str">
        <f t="shared" si="61"/>
        <v/>
      </c>
      <c r="K281" s="263" t="str">
        <f t="shared" si="62"/>
        <v/>
      </c>
      <c r="L281" s="263" t="str">
        <f t="shared" si="63"/>
        <v/>
      </c>
      <c r="M281" s="263" t="str">
        <f t="shared" si="64"/>
        <v/>
      </c>
      <c r="N281" s="263">
        <f t="shared" si="65"/>
        <v>6</v>
      </c>
      <c r="O281" s="294">
        <f t="shared" si="66"/>
        <v>6</v>
      </c>
      <c r="Q281" s="263" t="str">
        <f t="shared" si="67"/>
        <v>05</v>
      </c>
      <c r="R281" s="292" t="str">
        <f t="shared" si="68"/>
        <v>2.1.05g</v>
      </c>
      <c r="S281" s="13" t="str">
        <f t="shared" si="69"/>
        <v/>
      </c>
      <c r="T281" s="13" t="str">
        <f t="shared" si="71"/>
        <v/>
      </c>
      <c r="U281" s="81" t="str">
        <f t="shared" si="72"/>
        <v/>
      </c>
      <c r="X281"/>
      <c r="Y281"/>
      <c r="Z281"/>
      <c r="AA281"/>
      <c r="AB281"/>
      <c r="AC281"/>
      <c r="AD281"/>
      <c r="AE281"/>
      <c r="AF281"/>
      <c r="AG281"/>
    </row>
    <row r="282" spans="1:33" x14ac:dyDescent="0.25">
      <c r="A282" s="263">
        <v>280</v>
      </c>
      <c r="B282" s="292" t="str">
        <f t="shared" si="70"/>
        <v>2.1.06</v>
      </c>
      <c r="C282" s="263">
        <v>2</v>
      </c>
      <c r="D282" s="263">
        <v>1</v>
      </c>
      <c r="E282" s="263">
        <v>6</v>
      </c>
      <c r="F282" s="263" t="s">
        <v>695</v>
      </c>
      <c r="G282" s="13" t="s">
        <v>336</v>
      </c>
      <c r="H282" s="263" t="s">
        <v>108</v>
      </c>
      <c r="I282" s="294" t="str">
        <f t="shared" si="60"/>
        <v/>
      </c>
      <c r="J282" s="263" t="str">
        <f t="shared" si="61"/>
        <v/>
      </c>
      <c r="K282" s="263" t="str">
        <f t="shared" si="62"/>
        <v/>
      </c>
      <c r="L282" s="263">
        <f t="shared" si="63"/>
        <v>4</v>
      </c>
      <c r="M282" s="263" t="str">
        <f t="shared" si="64"/>
        <v/>
      </c>
      <c r="N282" s="263" t="str">
        <f t="shared" si="65"/>
        <v/>
      </c>
      <c r="O282" s="294">
        <f t="shared" si="66"/>
        <v>4</v>
      </c>
      <c r="Q282" s="263" t="str">
        <f t="shared" si="67"/>
        <v>06</v>
      </c>
      <c r="R282" s="292" t="str">
        <f t="shared" si="68"/>
        <v>2.1.06</v>
      </c>
      <c r="S282" s="13" t="str">
        <f t="shared" si="69"/>
        <v/>
      </c>
      <c r="T282" s="13" t="str">
        <f t="shared" si="71"/>
        <v/>
      </c>
      <c r="U282" s="81" t="str">
        <f t="shared" si="72"/>
        <v/>
      </c>
      <c r="X282"/>
      <c r="Y282"/>
      <c r="Z282"/>
      <c r="AA282"/>
      <c r="AB282"/>
      <c r="AC282"/>
      <c r="AD282"/>
      <c r="AE282"/>
      <c r="AF282"/>
      <c r="AG282"/>
    </row>
    <row r="283" spans="1:33" x14ac:dyDescent="0.25">
      <c r="A283" s="263">
        <v>281</v>
      </c>
      <c r="B283" s="292" t="str">
        <f t="shared" si="70"/>
        <v>2.1.06a</v>
      </c>
      <c r="C283" s="263">
        <v>2</v>
      </c>
      <c r="D283" s="263">
        <v>1</v>
      </c>
      <c r="E283" s="263">
        <v>6</v>
      </c>
      <c r="F283" s="263" t="s">
        <v>668</v>
      </c>
      <c r="G283" s="13" t="s">
        <v>723</v>
      </c>
      <c r="H283" s="263">
        <v>4</v>
      </c>
      <c r="I283" s="294" t="str">
        <f t="shared" si="60"/>
        <v/>
      </c>
      <c r="J283" s="263" t="str">
        <f t="shared" si="61"/>
        <v/>
      </c>
      <c r="K283" s="263" t="str">
        <f t="shared" si="62"/>
        <v/>
      </c>
      <c r="L283" s="263" t="str">
        <f t="shared" si="63"/>
        <v/>
      </c>
      <c r="M283" s="263" t="str">
        <f t="shared" si="64"/>
        <v/>
      </c>
      <c r="N283" s="263">
        <f t="shared" si="65"/>
        <v>6</v>
      </c>
      <c r="O283" s="294">
        <f t="shared" si="66"/>
        <v>6</v>
      </c>
      <c r="Q283" s="263" t="str">
        <f t="shared" si="67"/>
        <v>06</v>
      </c>
      <c r="R283" s="292" t="str">
        <f t="shared" si="68"/>
        <v>2.1.06a</v>
      </c>
      <c r="S283" s="13" t="str">
        <f t="shared" si="69"/>
        <v/>
      </c>
      <c r="T283" s="13" t="str">
        <f t="shared" si="71"/>
        <v/>
      </c>
      <c r="U283" s="81" t="str">
        <f t="shared" si="72"/>
        <v/>
      </c>
      <c r="X283"/>
      <c r="Y283"/>
      <c r="Z283"/>
      <c r="AA283"/>
      <c r="AB283"/>
      <c r="AC283"/>
      <c r="AD283"/>
      <c r="AE283"/>
      <c r="AF283"/>
      <c r="AG283"/>
    </row>
    <row r="284" spans="1:33" x14ac:dyDescent="0.25">
      <c r="A284" s="263">
        <v>282</v>
      </c>
      <c r="B284" s="292" t="str">
        <f t="shared" si="70"/>
        <v>2.1.06b</v>
      </c>
      <c r="C284" s="263">
        <v>2</v>
      </c>
      <c r="D284" s="263">
        <v>1</v>
      </c>
      <c r="E284" s="263">
        <v>6</v>
      </c>
      <c r="F284" s="263" t="s">
        <v>669</v>
      </c>
      <c r="G284" s="13" t="s">
        <v>337</v>
      </c>
      <c r="H284" s="263">
        <v>3</v>
      </c>
      <c r="I284" s="294" t="str">
        <f t="shared" si="60"/>
        <v/>
      </c>
      <c r="J284" s="263" t="str">
        <f t="shared" si="61"/>
        <v/>
      </c>
      <c r="K284" s="263" t="str">
        <f t="shared" si="62"/>
        <v/>
      </c>
      <c r="L284" s="263" t="str">
        <f t="shared" si="63"/>
        <v/>
      </c>
      <c r="M284" s="263" t="str">
        <f t="shared" si="64"/>
        <v/>
      </c>
      <c r="N284" s="263">
        <f t="shared" si="65"/>
        <v>6</v>
      </c>
      <c r="O284" s="294">
        <f t="shared" si="66"/>
        <v>6</v>
      </c>
      <c r="Q284" s="263" t="str">
        <f t="shared" si="67"/>
        <v>06</v>
      </c>
      <c r="R284" s="292" t="str">
        <f t="shared" si="68"/>
        <v>2.1.06b</v>
      </c>
      <c r="S284" s="13" t="str">
        <f t="shared" si="69"/>
        <v/>
      </c>
      <c r="T284" s="13" t="str">
        <f t="shared" si="71"/>
        <v/>
      </c>
      <c r="U284" s="81" t="str">
        <f t="shared" si="72"/>
        <v/>
      </c>
      <c r="X284"/>
      <c r="Y284"/>
      <c r="Z284"/>
      <c r="AA284"/>
      <c r="AB284"/>
      <c r="AC284"/>
      <c r="AD284"/>
      <c r="AE284"/>
      <c r="AF284"/>
      <c r="AG284"/>
    </row>
    <row r="285" spans="1:33" x14ac:dyDescent="0.25">
      <c r="A285" s="263">
        <v>283</v>
      </c>
      <c r="B285" s="292" t="str">
        <f t="shared" si="70"/>
        <v>2.1.06c</v>
      </c>
      <c r="C285" s="263">
        <v>2</v>
      </c>
      <c r="D285" s="263">
        <v>1</v>
      </c>
      <c r="E285" s="263">
        <v>6</v>
      </c>
      <c r="F285" s="263" t="s">
        <v>670</v>
      </c>
      <c r="G285" s="13" t="s">
        <v>338</v>
      </c>
      <c r="H285" s="263">
        <v>3</v>
      </c>
      <c r="I285" s="294" t="str">
        <f t="shared" si="60"/>
        <v/>
      </c>
      <c r="J285" s="263" t="str">
        <f t="shared" si="61"/>
        <v/>
      </c>
      <c r="K285" s="263" t="str">
        <f t="shared" si="62"/>
        <v/>
      </c>
      <c r="L285" s="263" t="str">
        <f t="shared" si="63"/>
        <v/>
      </c>
      <c r="M285" s="263" t="str">
        <f t="shared" si="64"/>
        <v/>
      </c>
      <c r="N285" s="263">
        <f t="shared" si="65"/>
        <v>6</v>
      </c>
      <c r="O285" s="294">
        <f t="shared" si="66"/>
        <v>6</v>
      </c>
      <c r="Q285" s="263" t="str">
        <f t="shared" si="67"/>
        <v>06</v>
      </c>
      <c r="R285" s="292" t="str">
        <f t="shared" si="68"/>
        <v>2.1.06c</v>
      </c>
      <c r="S285" s="13" t="str">
        <f t="shared" si="69"/>
        <v/>
      </c>
      <c r="T285" s="13" t="str">
        <f t="shared" si="71"/>
        <v/>
      </c>
      <c r="U285" s="81" t="str">
        <f t="shared" si="72"/>
        <v/>
      </c>
      <c r="X285"/>
      <c r="Y285"/>
      <c r="Z285"/>
      <c r="AA285"/>
      <c r="AB285"/>
      <c r="AC285"/>
      <c r="AD285"/>
      <c r="AE285"/>
      <c r="AF285"/>
      <c r="AG285"/>
    </row>
    <row r="286" spans="1:33" x14ac:dyDescent="0.25">
      <c r="A286" s="263">
        <v>284</v>
      </c>
      <c r="B286" s="292" t="str">
        <f t="shared" si="70"/>
        <v>2.1.06d</v>
      </c>
      <c r="C286" s="263">
        <v>2</v>
      </c>
      <c r="D286" s="263">
        <v>1</v>
      </c>
      <c r="E286" s="263">
        <v>6</v>
      </c>
      <c r="F286" s="263" t="s">
        <v>671</v>
      </c>
      <c r="G286" s="13" t="s">
        <v>339</v>
      </c>
      <c r="H286" s="263">
        <v>3</v>
      </c>
      <c r="I286" s="294" t="str">
        <f t="shared" si="60"/>
        <v/>
      </c>
      <c r="J286" s="263" t="str">
        <f t="shared" si="61"/>
        <v/>
      </c>
      <c r="K286" s="263" t="str">
        <f t="shared" si="62"/>
        <v/>
      </c>
      <c r="L286" s="263" t="str">
        <f t="shared" si="63"/>
        <v/>
      </c>
      <c r="M286" s="263" t="str">
        <f t="shared" si="64"/>
        <v/>
      </c>
      <c r="N286" s="263">
        <f t="shared" si="65"/>
        <v>6</v>
      </c>
      <c r="O286" s="294">
        <f t="shared" si="66"/>
        <v>6</v>
      </c>
      <c r="Q286" s="263" t="str">
        <f t="shared" si="67"/>
        <v>06</v>
      </c>
      <c r="R286" s="292" t="str">
        <f t="shared" si="68"/>
        <v>2.1.06d</v>
      </c>
      <c r="S286" s="13" t="str">
        <f t="shared" si="69"/>
        <v/>
      </c>
      <c r="T286" s="13" t="str">
        <f t="shared" si="71"/>
        <v/>
      </c>
      <c r="U286" s="81" t="str">
        <f t="shared" si="72"/>
        <v/>
      </c>
      <c r="X286"/>
      <c r="Y286"/>
      <c r="Z286"/>
      <c r="AA286"/>
      <c r="AB286"/>
      <c r="AC286"/>
      <c r="AD286"/>
      <c r="AE286"/>
      <c r="AF286"/>
      <c r="AG286"/>
    </row>
    <row r="287" spans="1:33" x14ac:dyDescent="0.25">
      <c r="A287" s="263">
        <v>285</v>
      </c>
      <c r="B287" s="292" t="str">
        <f t="shared" si="70"/>
        <v>2.1.07</v>
      </c>
      <c r="C287" s="263">
        <v>2</v>
      </c>
      <c r="D287" s="263">
        <v>1</v>
      </c>
      <c r="E287" s="263">
        <v>7</v>
      </c>
      <c r="F287" s="263" t="s">
        <v>695</v>
      </c>
      <c r="G287" s="13" t="s">
        <v>662</v>
      </c>
      <c r="H287" s="263" t="s">
        <v>108</v>
      </c>
      <c r="I287" s="294" t="str">
        <f t="shared" si="60"/>
        <v/>
      </c>
      <c r="J287" s="263" t="str">
        <f t="shared" si="61"/>
        <v/>
      </c>
      <c r="K287" s="263" t="str">
        <f t="shared" si="62"/>
        <v/>
      </c>
      <c r="L287" s="263">
        <f t="shared" si="63"/>
        <v>4</v>
      </c>
      <c r="M287" s="263" t="str">
        <f t="shared" si="64"/>
        <v/>
      </c>
      <c r="N287" s="263" t="str">
        <f t="shared" si="65"/>
        <v/>
      </c>
      <c r="O287" s="294">
        <f t="shared" si="66"/>
        <v>4</v>
      </c>
      <c r="Q287" s="263" t="str">
        <f t="shared" si="67"/>
        <v>07</v>
      </c>
      <c r="R287" s="292" t="str">
        <f t="shared" si="68"/>
        <v>2.1.07</v>
      </c>
      <c r="S287" s="13" t="str">
        <f t="shared" si="69"/>
        <v/>
      </c>
      <c r="T287" s="13" t="str">
        <f t="shared" si="71"/>
        <v/>
      </c>
      <c r="U287" s="81" t="str">
        <f t="shared" si="72"/>
        <v/>
      </c>
      <c r="X287"/>
      <c r="Y287"/>
      <c r="Z287"/>
      <c r="AA287"/>
      <c r="AB287"/>
      <c r="AC287"/>
      <c r="AD287"/>
      <c r="AE287"/>
      <c r="AF287"/>
      <c r="AG287"/>
    </row>
    <row r="288" spans="1:33" x14ac:dyDescent="0.25">
      <c r="A288" s="263">
        <v>286</v>
      </c>
      <c r="B288" s="292" t="str">
        <f t="shared" si="70"/>
        <v>2.1.07a</v>
      </c>
      <c r="C288" s="263">
        <v>2</v>
      </c>
      <c r="D288" s="263">
        <v>1</v>
      </c>
      <c r="E288" s="263">
        <v>7</v>
      </c>
      <c r="F288" s="263" t="s">
        <v>668</v>
      </c>
      <c r="G288" s="13" t="s">
        <v>340</v>
      </c>
      <c r="H288" s="263">
        <v>4</v>
      </c>
      <c r="I288" s="294" t="str">
        <f t="shared" si="60"/>
        <v/>
      </c>
      <c r="J288" s="263" t="str">
        <f t="shared" si="61"/>
        <v/>
      </c>
      <c r="K288" s="263" t="str">
        <f t="shared" si="62"/>
        <v/>
      </c>
      <c r="L288" s="263" t="str">
        <f t="shared" si="63"/>
        <v/>
      </c>
      <c r="M288" s="263" t="str">
        <f t="shared" si="64"/>
        <v/>
      </c>
      <c r="N288" s="263">
        <f t="shared" si="65"/>
        <v>6</v>
      </c>
      <c r="O288" s="294">
        <f t="shared" si="66"/>
        <v>6</v>
      </c>
      <c r="Q288" s="263" t="str">
        <f t="shared" si="67"/>
        <v>07</v>
      </c>
      <c r="R288" s="292" t="str">
        <f t="shared" si="68"/>
        <v>2.1.07a</v>
      </c>
      <c r="S288" s="13" t="str">
        <f t="shared" si="69"/>
        <v/>
      </c>
      <c r="T288" s="13" t="str">
        <f t="shared" si="71"/>
        <v/>
      </c>
      <c r="U288" s="81" t="str">
        <f t="shared" si="72"/>
        <v/>
      </c>
      <c r="X288"/>
      <c r="Y288"/>
      <c r="Z288"/>
      <c r="AA288"/>
      <c r="AB288"/>
      <c r="AC288"/>
      <c r="AD288"/>
      <c r="AE288"/>
      <c r="AF288"/>
      <c r="AG288"/>
    </row>
    <row r="289" spans="1:33" x14ac:dyDescent="0.25">
      <c r="A289" s="263">
        <v>287</v>
      </c>
      <c r="B289" s="292" t="str">
        <f t="shared" si="70"/>
        <v>2.1.07b</v>
      </c>
      <c r="C289" s="263">
        <v>2</v>
      </c>
      <c r="D289" s="263">
        <v>1</v>
      </c>
      <c r="E289" s="263">
        <v>7</v>
      </c>
      <c r="F289" s="263" t="s">
        <v>669</v>
      </c>
      <c r="G289" s="13" t="s">
        <v>341</v>
      </c>
      <c r="H289" s="263">
        <v>4</v>
      </c>
      <c r="I289" s="294" t="str">
        <f t="shared" si="60"/>
        <v/>
      </c>
      <c r="J289" s="263" t="str">
        <f t="shared" si="61"/>
        <v/>
      </c>
      <c r="K289" s="263" t="str">
        <f t="shared" si="62"/>
        <v/>
      </c>
      <c r="L289" s="263" t="str">
        <f t="shared" si="63"/>
        <v/>
      </c>
      <c r="M289" s="263" t="str">
        <f t="shared" si="64"/>
        <v/>
      </c>
      <c r="N289" s="263">
        <f t="shared" si="65"/>
        <v>6</v>
      </c>
      <c r="O289" s="294">
        <f t="shared" si="66"/>
        <v>6</v>
      </c>
      <c r="Q289" s="263" t="str">
        <f t="shared" si="67"/>
        <v>07</v>
      </c>
      <c r="R289" s="292" t="str">
        <f t="shared" si="68"/>
        <v>2.1.07b</v>
      </c>
      <c r="S289" s="13" t="str">
        <f t="shared" si="69"/>
        <v/>
      </c>
      <c r="T289" s="13" t="str">
        <f t="shared" si="71"/>
        <v/>
      </c>
      <c r="U289" s="81" t="str">
        <f t="shared" si="72"/>
        <v/>
      </c>
      <c r="X289"/>
      <c r="Y289"/>
      <c r="Z289"/>
      <c r="AA289"/>
      <c r="AB289"/>
      <c r="AC289"/>
      <c r="AD289"/>
      <c r="AE289"/>
      <c r="AF289"/>
      <c r="AG289"/>
    </row>
    <row r="290" spans="1:33" x14ac:dyDescent="0.25">
      <c r="A290" s="263">
        <v>288</v>
      </c>
      <c r="B290" s="292" t="str">
        <f t="shared" si="70"/>
        <v>2.1.07c</v>
      </c>
      <c r="C290" s="263">
        <v>2</v>
      </c>
      <c r="D290" s="263">
        <v>1</v>
      </c>
      <c r="E290" s="263">
        <v>7</v>
      </c>
      <c r="F290" s="263" t="s">
        <v>670</v>
      </c>
      <c r="G290" s="13" t="s">
        <v>724</v>
      </c>
      <c r="H290" s="263">
        <v>4</v>
      </c>
      <c r="I290" s="294" t="str">
        <f t="shared" si="60"/>
        <v/>
      </c>
      <c r="J290" s="263" t="str">
        <f t="shared" si="61"/>
        <v/>
      </c>
      <c r="K290" s="263" t="str">
        <f t="shared" si="62"/>
        <v/>
      </c>
      <c r="L290" s="263" t="str">
        <f t="shared" si="63"/>
        <v/>
      </c>
      <c r="M290" s="263" t="str">
        <f t="shared" si="64"/>
        <v/>
      </c>
      <c r="N290" s="263">
        <f t="shared" si="65"/>
        <v>6</v>
      </c>
      <c r="O290" s="294">
        <f t="shared" si="66"/>
        <v>6</v>
      </c>
      <c r="Q290" s="263" t="str">
        <f t="shared" si="67"/>
        <v>07</v>
      </c>
      <c r="R290" s="292" t="str">
        <f t="shared" si="68"/>
        <v>2.1.07c</v>
      </c>
      <c r="S290" s="13" t="str">
        <f t="shared" si="69"/>
        <v/>
      </c>
      <c r="T290" s="13" t="str">
        <f t="shared" si="71"/>
        <v/>
      </c>
      <c r="U290" s="81" t="str">
        <f t="shared" si="72"/>
        <v/>
      </c>
      <c r="X290"/>
      <c r="Y290"/>
      <c r="Z290"/>
      <c r="AA290"/>
      <c r="AB290"/>
      <c r="AC290"/>
      <c r="AD290"/>
      <c r="AE290"/>
      <c r="AF290"/>
      <c r="AG290"/>
    </row>
    <row r="291" spans="1:33" x14ac:dyDescent="0.25">
      <c r="A291" s="263">
        <v>289</v>
      </c>
      <c r="B291" s="292" t="str">
        <f t="shared" si="70"/>
        <v>2.1.07d</v>
      </c>
      <c r="C291" s="263">
        <v>2</v>
      </c>
      <c r="D291" s="263">
        <v>1</v>
      </c>
      <c r="E291" s="263">
        <v>7</v>
      </c>
      <c r="F291" s="263" t="s">
        <v>671</v>
      </c>
      <c r="G291" s="13" t="s">
        <v>342</v>
      </c>
      <c r="H291" s="263">
        <v>4</v>
      </c>
      <c r="I291" s="294" t="str">
        <f t="shared" si="60"/>
        <v/>
      </c>
      <c r="J291" s="263" t="str">
        <f t="shared" si="61"/>
        <v/>
      </c>
      <c r="K291" s="263" t="str">
        <f t="shared" si="62"/>
        <v/>
      </c>
      <c r="L291" s="263" t="str">
        <f t="shared" si="63"/>
        <v/>
      </c>
      <c r="M291" s="263" t="str">
        <f t="shared" si="64"/>
        <v/>
      </c>
      <c r="N291" s="263">
        <f t="shared" si="65"/>
        <v>6</v>
      </c>
      <c r="O291" s="294">
        <f t="shared" si="66"/>
        <v>6</v>
      </c>
      <c r="Q291" s="263" t="str">
        <f t="shared" si="67"/>
        <v>07</v>
      </c>
      <c r="R291" s="292" t="str">
        <f t="shared" si="68"/>
        <v>2.1.07d</v>
      </c>
      <c r="S291" s="13" t="str">
        <f t="shared" si="69"/>
        <v/>
      </c>
      <c r="T291" s="13" t="str">
        <f t="shared" si="71"/>
        <v/>
      </c>
      <c r="U291" s="81" t="str">
        <f t="shared" si="72"/>
        <v/>
      </c>
      <c r="X291"/>
      <c r="Y291"/>
      <c r="Z291"/>
      <c r="AA291"/>
      <c r="AB291"/>
      <c r="AC291"/>
      <c r="AD291"/>
      <c r="AE291"/>
      <c r="AF291"/>
      <c r="AG291"/>
    </row>
    <row r="292" spans="1:33" x14ac:dyDescent="0.25">
      <c r="A292" s="263">
        <v>290</v>
      </c>
      <c r="B292" s="292" t="str">
        <f t="shared" si="70"/>
        <v>2.1.07e</v>
      </c>
      <c r="C292" s="263">
        <v>2</v>
      </c>
      <c r="D292" s="263">
        <v>1</v>
      </c>
      <c r="E292" s="263">
        <v>7</v>
      </c>
      <c r="F292" s="263" t="s">
        <v>672</v>
      </c>
      <c r="G292" s="13" t="s">
        <v>343</v>
      </c>
      <c r="H292" s="263">
        <v>5</v>
      </c>
      <c r="I292" s="294" t="str">
        <f t="shared" si="60"/>
        <v/>
      </c>
      <c r="J292" s="263" t="str">
        <f t="shared" si="61"/>
        <v/>
      </c>
      <c r="K292" s="263" t="str">
        <f t="shared" si="62"/>
        <v/>
      </c>
      <c r="L292" s="263" t="str">
        <f t="shared" si="63"/>
        <v/>
      </c>
      <c r="M292" s="263" t="str">
        <f t="shared" si="64"/>
        <v/>
      </c>
      <c r="N292" s="263">
        <f t="shared" si="65"/>
        <v>6</v>
      </c>
      <c r="O292" s="294">
        <f t="shared" si="66"/>
        <v>6</v>
      </c>
      <c r="Q292" s="263" t="str">
        <f t="shared" si="67"/>
        <v>07</v>
      </c>
      <c r="R292" s="292" t="str">
        <f t="shared" si="68"/>
        <v>2.1.07e</v>
      </c>
      <c r="S292" s="13" t="str">
        <f t="shared" si="69"/>
        <v/>
      </c>
      <c r="T292" s="13" t="str">
        <f t="shared" si="71"/>
        <v/>
      </c>
      <c r="U292" s="81" t="str">
        <f t="shared" si="72"/>
        <v/>
      </c>
      <c r="X292"/>
      <c r="Y292"/>
      <c r="Z292"/>
      <c r="AA292"/>
      <c r="AB292"/>
      <c r="AC292"/>
      <c r="AD292"/>
      <c r="AE292"/>
      <c r="AF292"/>
      <c r="AG292"/>
    </row>
    <row r="293" spans="1:33" x14ac:dyDescent="0.25">
      <c r="A293" s="263">
        <v>291</v>
      </c>
      <c r="B293" s="292" t="str">
        <f t="shared" si="70"/>
        <v>2.1.08</v>
      </c>
      <c r="C293" s="263">
        <v>2</v>
      </c>
      <c r="D293" s="263">
        <v>1</v>
      </c>
      <c r="E293" s="263">
        <v>8</v>
      </c>
      <c r="F293" s="263" t="s">
        <v>695</v>
      </c>
      <c r="G293" s="13" t="s">
        <v>344</v>
      </c>
      <c r="H293" s="263" t="s">
        <v>108</v>
      </c>
      <c r="I293" s="294" t="str">
        <f t="shared" si="60"/>
        <v/>
      </c>
      <c r="J293" s="263" t="str">
        <f t="shared" si="61"/>
        <v/>
      </c>
      <c r="K293" s="263" t="str">
        <f t="shared" si="62"/>
        <v/>
      </c>
      <c r="L293" s="263">
        <f t="shared" si="63"/>
        <v>4</v>
      </c>
      <c r="M293" s="263" t="str">
        <f t="shared" si="64"/>
        <v/>
      </c>
      <c r="N293" s="263" t="str">
        <f t="shared" si="65"/>
        <v/>
      </c>
      <c r="O293" s="294">
        <f t="shared" si="66"/>
        <v>4</v>
      </c>
      <c r="Q293" s="263" t="str">
        <f t="shared" si="67"/>
        <v>08</v>
      </c>
      <c r="R293" s="292" t="str">
        <f t="shared" si="68"/>
        <v>2.1.08</v>
      </c>
      <c r="S293" s="13" t="str">
        <f t="shared" si="69"/>
        <v/>
      </c>
      <c r="T293" s="13" t="str">
        <f t="shared" si="71"/>
        <v/>
      </c>
      <c r="U293" s="81" t="str">
        <f t="shared" si="72"/>
        <v/>
      </c>
      <c r="X293"/>
      <c r="Y293"/>
      <c r="Z293"/>
      <c r="AA293"/>
      <c r="AB293"/>
      <c r="AC293"/>
      <c r="AD293"/>
      <c r="AE293"/>
      <c r="AF293"/>
      <c r="AG293"/>
    </row>
    <row r="294" spans="1:33" x14ac:dyDescent="0.25">
      <c r="A294" s="263">
        <v>292</v>
      </c>
      <c r="B294" s="292" t="str">
        <f t="shared" si="70"/>
        <v>2.1.08a</v>
      </c>
      <c r="C294" s="263">
        <v>2</v>
      </c>
      <c r="D294" s="263">
        <v>1</v>
      </c>
      <c r="E294" s="263">
        <v>8</v>
      </c>
      <c r="F294" s="263" t="s">
        <v>668</v>
      </c>
      <c r="G294" s="13" t="s">
        <v>345</v>
      </c>
      <c r="H294" s="263">
        <v>5</v>
      </c>
      <c r="I294" s="294" t="str">
        <f t="shared" si="60"/>
        <v/>
      </c>
      <c r="J294" s="263" t="str">
        <f t="shared" si="61"/>
        <v/>
      </c>
      <c r="K294" s="263" t="str">
        <f t="shared" si="62"/>
        <v/>
      </c>
      <c r="L294" s="263" t="str">
        <f t="shared" si="63"/>
        <v/>
      </c>
      <c r="M294" s="263" t="str">
        <f t="shared" si="64"/>
        <v/>
      </c>
      <c r="N294" s="263">
        <f t="shared" si="65"/>
        <v>6</v>
      </c>
      <c r="O294" s="294">
        <f t="shared" si="66"/>
        <v>6</v>
      </c>
      <c r="Q294" s="263" t="str">
        <f t="shared" si="67"/>
        <v>08</v>
      </c>
      <c r="R294" s="292" t="str">
        <f t="shared" si="68"/>
        <v>2.1.08a</v>
      </c>
      <c r="S294" s="13" t="str">
        <f t="shared" si="69"/>
        <v/>
      </c>
      <c r="T294" s="13" t="str">
        <f t="shared" si="71"/>
        <v/>
      </c>
      <c r="U294" s="81" t="str">
        <f t="shared" si="72"/>
        <v/>
      </c>
      <c r="X294"/>
      <c r="Y294"/>
      <c r="Z294"/>
      <c r="AA294"/>
      <c r="AB294"/>
      <c r="AC294"/>
      <c r="AD294"/>
      <c r="AE294"/>
      <c r="AF294"/>
      <c r="AG294"/>
    </row>
    <row r="295" spans="1:33" x14ac:dyDescent="0.25">
      <c r="A295" s="263">
        <v>293</v>
      </c>
      <c r="B295" s="292" t="str">
        <f t="shared" si="70"/>
        <v>2.1.08b</v>
      </c>
      <c r="C295" s="263">
        <v>2</v>
      </c>
      <c r="D295" s="263">
        <v>1</v>
      </c>
      <c r="E295" s="263">
        <v>8</v>
      </c>
      <c r="F295" s="263" t="s">
        <v>669</v>
      </c>
      <c r="G295" s="13" t="s">
        <v>346</v>
      </c>
      <c r="H295" s="263">
        <v>5</v>
      </c>
      <c r="I295" s="294" t="str">
        <f t="shared" si="60"/>
        <v/>
      </c>
      <c r="J295" s="263" t="str">
        <f t="shared" si="61"/>
        <v/>
      </c>
      <c r="K295" s="263" t="str">
        <f t="shared" si="62"/>
        <v/>
      </c>
      <c r="L295" s="263" t="str">
        <f t="shared" si="63"/>
        <v/>
      </c>
      <c r="M295" s="263" t="str">
        <f t="shared" si="64"/>
        <v/>
      </c>
      <c r="N295" s="263">
        <f t="shared" si="65"/>
        <v>6</v>
      </c>
      <c r="O295" s="294">
        <f t="shared" si="66"/>
        <v>6</v>
      </c>
      <c r="Q295" s="263" t="str">
        <f t="shared" si="67"/>
        <v>08</v>
      </c>
      <c r="R295" s="292" t="str">
        <f t="shared" si="68"/>
        <v>2.1.08b</v>
      </c>
      <c r="S295" s="13" t="str">
        <f t="shared" si="69"/>
        <v/>
      </c>
      <c r="T295" s="13" t="str">
        <f t="shared" si="71"/>
        <v/>
      </c>
      <c r="U295" s="81" t="str">
        <f t="shared" si="72"/>
        <v/>
      </c>
      <c r="X295"/>
      <c r="Y295"/>
      <c r="Z295"/>
      <c r="AA295"/>
      <c r="AB295"/>
      <c r="AC295"/>
      <c r="AD295"/>
      <c r="AE295"/>
      <c r="AF295"/>
      <c r="AG295"/>
    </row>
    <row r="296" spans="1:33" x14ac:dyDescent="0.25">
      <c r="A296" s="263">
        <v>294</v>
      </c>
      <c r="B296" s="292" t="str">
        <f t="shared" si="70"/>
        <v>2.1.08c</v>
      </c>
      <c r="C296" s="263">
        <v>2</v>
      </c>
      <c r="D296" s="263">
        <v>1</v>
      </c>
      <c r="E296" s="263">
        <v>8</v>
      </c>
      <c r="F296" s="263" t="s">
        <v>670</v>
      </c>
      <c r="G296" s="13" t="s">
        <v>347</v>
      </c>
      <c r="H296" s="263">
        <v>5</v>
      </c>
      <c r="I296" s="294" t="str">
        <f t="shared" si="60"/>
        <v/>
      </c>
      <c r="J296" s="263" t="str">
        <f t="shared" si="61"/>
        <v/>
      </c>
      <c r="K296" s="263" t="str">
        <f t="shared" si="62"/>
        <v/>
      </c>
      <c r="L296" s="263" t="str">
        <f t="shared" si="63"/>
        <v/>
      </c>
      <c r="M296" s="263" t="str">
        <f t="shared" si="64"/>
        <v/>
      </c>
      <c r="N296" s="263">
        <f t="shared" si="65"/>
        <v>6</v>
      </c>
      <c r="O296" s="294">
        <f t="shared" si="66"/>
        <v>6</v>
      </c>
      <c r="Q296" s="263" t="str">
        <f t="shared" si="67"/>
        <v>08</v>
      </c>
      <c r="R296" s="292" t="str">
        <f t="shared" si="68"/>
        <v>2.1.08c</v>
      </c>
      <c r="S296" s="13" t="str">
        <f t="shared" si="69"/>
        <v/>
      </c>
      <c r="T296" s="13" t="str">
        <f t="shared" si="71"/>
        <v/>
      </c>
      <c r="U296" s="81" t="str">
        <f t="shared" si="72"/>
        <v/>
      </c>
      <c r="X296"/>
      <c r="Y296"/>
      <c r="Z296"/>
      <c r="AA296"/>
      <c r="AB296"/>
      <c r="AC296"/>
      <c r="AD296"/>
      <c r="AE296"/>
      <c r="AF296"/>
      <c r="AG296"/>
    </row>
    <row r="297" spans="1:33" x14ac:dyDescent="0.25">
      <c r="A297" s="263">
        <v>295</v>
      </c>
      <c r="B297" s="292" t="str">
        <f t="shared" si="70"/>
        <v>2.1.08d</v>
      </c>
      <c r="C297" s="263">
        <v>2</v>
      </c>
      <c r="D297" s="263">
        <v>1</v>
      </c>
      <c r="E297" s="263">
        <v>8</v>
      </c>
      <c r="F297" s="263" t="s">
        <v>671</v>
      </c>
      <c r="G297" s="13" t="s">
        <v>348</v>
      </c>
      <c r="H297" s="263">
        <v>5</v>
      </c>
      <c r="I297" s="294" t="str">
        <f t="shared" si="60"/>
        <v/>
      </c>
      <c r="J297" s="263" t="str">
        <f t="shared" si="61"/>
        <v/>
      </c>
      <c r="K297" s="263" t="str">
        <f t="shared" si="62"/>
        <v/>
      </c>
      <c r="L297" s="263" t="str">
        <f t="shared" si="63"/>
        <v/>
      </c>
      <c r="M297" s="263" t="str">
        <f t="shared" si="64"/>
        <v/>
      </c>
      <c r="N297" s="263">
        <f t="shared" si="65"/>
        <v>6</v>
      </c>
      <c r="O297" s="294">
        <f t="shared" si="66"/>
        <v>6</v>
      </c>
      <c r="Q297" s="263" t="str">
        <f t="shared" si="67"/>
        <v>08</v>
      </c>
      <c r="R297" s="292" t="str">
        <f t="shared" si="68"/>
        <v>2.1.08d</v>
      </c>
      <c r="S297" s="13" t="str">
        <f t="shared" si="69"/>
        <v/>
      </c>
      <c r="T297" s="13" t="str">
        <f t="shared" si="71"/>
        <v/>
      </c>
      <c r="U297" s="81" t="str">
        <f t="shared" si="72"/>
        <v/>
      </c>
      <c r="X297"/>
      <c r="Y297"/>
      <c r="Z297"/>
      <c r="AA297"/>
      <c r="AB297"/>
      <c r="AC297"/>
      <c r="AD297"/>
      <c r="AE297"/>
      <c r="AF297"/>
      <c r="AG297"/>
    </row>
    <row r="298" spans="1:33" x14ac:dyDescent="0.25">
      <c r="A298" s="263">
        <v>296</v>
      </c>
      <c r="B298" s="292" t="str">
        <f t="shared" si="70"/>
        <v>2.1.08e</v>
      </c>
      <c r="C298" s="263">
        <v>2</v>
      </c>
      <c r="D298" s="263">
        <v>1</v>
      </c>
      <c r="E298" s="263">
        <v>8</v>
      </c>
      <c r="F298" s="263" t="s">
        <v>672</v>
      </c>
      <c r="G298" s="13" t="s">
        <v>349</v>
      </c>
      <c r="H298" s="263">
        <v>5</v>
      </c>
      <c r="I298" s="294" t="str">
        <f t="shared" si="60"/>
        <v/>
      </c>
      <c r="J298" s="263" t="str">
        <f t="shared" si="61"/>
        <v/>
      </c>
      <c r="K298" s="263" t="str">
        <f t="shared" si="62"/>
        <v/>
      </c>
      <c r="L298" s="263" t="str">
        <f t="shared" si="63"/>
        <v/>
      </c>
      <c r="M298" s="263" t="str">
        <f t="shared" si="64"/>
        <v/>
      </c>
      <c r="N298" s="263">
        <f t="shared" si="65"/>
        <v>6</v>
      </c>
      <c r="O298" s="294">
        <f t="shared" si="66"/>
        <v>6</v>
      </c>
      <c r="Q298" s="263" t="str">
        <f t="shared" si="67"/>
        <v>08</v>
      </c>
      <c r="R298" s="292" t="str">
        <f t="shared" si="68"/>
        <v>2.1.08e</v>
      </c>
      <c r="S298" s="13" t="str">
        <f t="shared" si="69"/>
        <v/>
      </c>
      <c r="T298" s="13" t="str">
        <f t="shared" si="71"/>
        <v/>
      </c>
      <c r="U298" s="81" t="str">
        <f t="shared" si="72"/>
        <v/>
      </c>
      <c r="X298"/>
      <c r="Y298"/>
      <c r="Z298"/>
      <c r="AA298"/>
      <c r="AB298"/>
      <c r="AC298"/>
      <c r="AD298"/>
      <c r="AE298"/>
      <c r="AF298"/>
      <c r="AG298"/>
    </row>
    <row r="299" spans="1:33" x14ac:dyDescent="0.25">
      <c r="A299" s="263">
        <v>297</v>
      </c>
      <c r="B299" s="292" t="str">
        <f t="shared" si="70"/>
        <v>2.1.08f</v>
      </c>
      <c r="C299" s="263">
        <v>2</v>
      </c>
      <c r="D299" s="263">
        <v>1</v>
      </c>
      <c r="E299" s="263">
        <v>8</v>
      </c>
      <c r="F299" s="263" t="s">
        <v>673</v>
      </c>
      <c r="G299" s="13" t="s">
        <v>350</v>
      </c>
      <c r="H299" s="263">
        <v>5</v>
      </c>
      <c r="I299" s="294" t="str">
        <f t="shared" si="60"/>
        <v/>
      </c>
      <c r="J299" s="263" t="str">
        <f t="shared" si="61"/>
        <v/>
      </c>
      <c r="K299" s="263" t="str">
        <f t="shared" si="62"/>
        <v/>
      </c>
      <c r="L299" s="263" t="str">
        <f t="shared" si="63"/>
        <v/>
      </c>
      <c r="M299" s="263" t="str">
        <f t="shared" si="64"/>
        <v/>
      </c>
      <c r="N299" s="263">
        <f t="shared" si="65"/>
        <v>6</v>
      </c>
      <c r="O299" s="294">
        <f t="shared" si="66"/>
        <v>6</v>
      </c>
      <c r="Q299" s="263" t="str">
        <f t="shared" si="67"/>
        <v>08</v>
      </c>
      <c r="R299" s="292" t="str">
        <f t="shared" si="68"/>
        <v>2.1.08f</v>
      </c>
      <c r="S299" s="13" t="str">
        <f t="shared" si="69"/>
        <v/>
      </c>
      <c r="T299" s="13" t="str">
        <f t="shared" si="71"/>
        <v/>
      </c>
      <c r="U299" s="81" t="str">
        <f t="shared" si="72"/>
        <v/>
      </c>
      <c r="X299"/>
      <c r="Y299"/>
      <c r="Z299"/>
      <c r="AA299"/>
      <c r="AB299"/>
      <c r="AC299"/>
      <c r="AD299"/>
      <c r="AE299"/>
      <c r="AF299"/>
      <c r="AG299"/>
    </row>
    <row r="300" spans="1:33" x14ac:dyDescent="0.25">
      <c r="A300" s="263">
        <v>298</v>
      </c>
      <c r="B300" s="292" t="str">
        <f t="shared" si="70"/>
        <v>2.1.09</v>
      </c>
      <c r="C300" s="263">
        <v>2</v>
      </c>
      <c r="D300" s="263">
        <v>1</v>
      </c>
      <c r="E300" s="263">
        <v>9</v>
      </c>
      <c r="F300" s="263" t="s">
        <v>695</v>
      </c>
      <c r="G300" s="13" t="s">
        <v>725</v>
      </c>
      <c r="H300" s="263">
        <v>4</v>
      </c>
      <c r="I300" s="294" t="str">
        <f t="shared" si="60"/>
        <v/>
      </c>
      <c r="J300" s="263" t="str">
        <f t="shared" si="61"/>
        <v/>
      </c>
      <c r="K300" s="263" t="str">
        <f t="shared" si="62"/>
        <v/>
      </c>
      <c r="L300" s="263" t="str">
        <f t="shared" si="63"/>
        <v/>
      </c>
      <c r="M300" s="263">
        <f t="shared" si="64"/>
        <v>5</v>
      </c>
      <c r="N300" s="263" t="str">
        <f t="shared" si="65"/>
        <v/>
      </c>
      <c r="O300" s="294">
        <f t="shared" si="66"/>
        <v>5</v>
      </c>
      <c r="Q300" s="263" t="str">
        <f t="shared" si="67"/>
        <v>09</v>
      </c>
      <c r="R300" s="292" t="str">
        <f t="shared" si="68"/>
        <v>2.1.09</v>
      </c>
      <c r="S300" s="13" t="str">
        <f t="shared" si="69"/>
        <v/>
      </c>
      <c r="T300" s="13" t="str">
        <f t="shared" si="71"/>
        <v/>
      </c>
      <c r="U300" s="81" t="str">
        <f t="shared" si="72"/>
        <v/>
      </c>
      <c r="X300"/>
      <c r="Y300"/>
      <c r="Z300"/>
      <c r="AA300"/>
      <c r="AB300"/>
      <c r="AC300"/>
      <c r="AD300"/>
      <c r="AE300"/>
      <c r="AF300"/>
      <c r="AG300"/>
    </row>
    <row r="301" spans="1:33" x14ac:dyDescent="0.25">
      <c r="A301" s="263">
        <v>299</v>
      </c>
      <c r="B301" s="292" t="str">
        <f t="shared" si="70"/>
        <v>2.1.10</v>
      </c>
      <c r="C301" s="263">
        <v>2</v>
      </c>
      <c r="D301" s="263">
        <v>1</v>
      </c>
      <c r="E301" s="263">
        <v>10</v>
      </c>
      <c r="F301" s="263" t="s">
        <v>695</v>
      </c>
      <c r="G301" s="13" t="s">
        <v>726</v>
      </c>
      <c r="H301" s="263" t="s">
        <v>108</v>
      </c>
      <c r="I301" s="294" t="str">
        <f t="shared" si="60"/>
        <v/>
      </c>
      <c r="J301" s="263" t="str">
        <f t="shared" si="61"/>
        <v/>
      </c>
      <c r="K301" s="263" t="str">
        <f t="shared" si="62"/>
        <v/>
      </c>
      <c r="L301" s="263">
        <f t="shared" si="63"/>
        <v>4</v>
      </c>
      <c r="M301" s="263" t="str">
        <f t="shared" si="64"/>
        <v/>
      </c>
      <c r="N301" s="263" t="str">
        <f t="shared" si="65"/>
        <v/>
      </c>
      <c r="O301" s="294">
        <f t="shared" si="66"/>
        <v>4</v>
      </c>
      <c r="Q301" s="263" t="str">
        <f t="shared" si="67"/>
        <v>10</v>
      </c>
      <c r="R301" s="292" t="str">
        <f t="shared" si="68"/>
        <v>2.1.10</v>
      </c>
      <c r="S301" s="13" t="str">
        <f t="shared" si="69"/>
        <v/>
      </c>
      <c r="T301" s="13" t="str">
        <f t="shared" si="71"/>
        <v/>
      </c>
      <c r="U301" s="81" t="str">
        <f t="shared" si="72"/>
        <v/>
      </c>
      <c r="X301"/>
      <c r="Y301"/>
      <c r="Z301"/>
      <c r="AA301"/>
      <c r="AB301"/>
      <c r="AC301"/>
      <c r="AD301"/>
      <c r="AE301"/>
      <c r="AF301"/>
      <c r="AG301"/>
    </row>
    <row r="302" spans="1:33" x14ac:dyDescent="0.25">
      <c r="A302" s="263">
        <v>300</v>
      </c>
      <c r="B302" s="292" t="str">
        <f t="shared" si="70"/>
        <v>2.1.10a</v>
      </c>
      <c r="C302" s="263">
        <v>2</v>
      </c>
      <c r="D302" s="263">
        <v>1</v>
      </c>
      <c r="E302" s="263">
        <v>10</v>
      </c>
      <c r="F302" s="263" t="s">
        <v>668</v>
      </c>
      <c r="G302" s="13" t="s">
        <v>727</v>
      </c>
      <c r="H302" s="263">
        <v>5</v>
      </c>
      <c r="I302" s="294" t="str">
        <f t="shared" si="60"/>
        <v/>
      </c>
      <c r="J302" s="263" t="str">
        <f t="shared" si="61"/>
        <v/>
      </c>
      <c r="K302" s="263" t="str">
        <f t="shared" si="62"/>
        <v/>
      </c>
      <c r="L302" s="263" t="str">
        <f t="shared" si="63"/>
        <v/>
      </c>
      <c r="M302" s="263" t="str">
        <f t="shared" si="64"/>
        <v/>
      </c>
      <c r="N302" s="263">
        <f t="shared" si="65"/>
        <v>6</v>
      </c>
      <c r="O302" s="294">
        <f t="shared" si="66"/>
        <v>6</v>
      </c>
      <c r="Q302" s="263" t="str">
        <f t="shared" si="67"/>
        <v>10</v>
      </c>
      <c r="R302" s="292" t="str">
        <f t="shared" si="68"/>
        <v>2.1.10a</v>
      </c>
      <c r="S302" s="13" t="str">
        <f t="shared" si="69"/>
        <v/>
      </c>
      <c r="T302" s="13" t="str">
        <f t="shared" si="71"/>
        <v/>
      </c>
      <c r="U302" s="81" t="str">
        <f t="shared" si="72"/>
        <v/>
      </c>
      <c r="X302"/>
      <c r="Y302"/>
      <c r="Z302"/>
      <c r="AA302"/>
      <c r="AB302"/>
      <c r="AC302"/>
      <c r="AD302"/>
      <c r="AE302"/>
      <c r="AF302"/>
      <c r="AG302"/>
    </row>
    <row r="303" spans="1:33" x14ac:dyDescent="0.25">
      <c r="A303" s="263">
        <v>301</v>
      </c>
      <c r="B303" s="292" t="str">
        <f t="shared" si="70"/>
        <v>2.1.10b</v>
      </c>
      <c r="C303" s="263">
        <v>2</v>
      </c>
      <c r="D303" s="263">
        <v>1</v>
      </c>
      <c r="E303" s="263">
        <v>10</v>
      </c>
      <c r="F303" s="263" t="s">
        <v>669</v>
      </c>
      <c r="G303" s="13" t="s">
        <v>728</v>
      </c>
      <c r="H303" s="263">
        <v>5</v>
      </c>
      <c r="I303" s="294" t="str">
        <f t="shared" si="60"/>
        <v/>
      </c>
      <c r="J303" s="263" t="str">
        <f t="shared" si="61"/>
        <v/>
      </c>
      <c r="K303" s="263" t="str">
        <f t="shared" si="62"/>
        <v/>
      </c>
      <c r="L303" s="263" t="str">
        <f t="shared" si="63"/>
        <v/>
      </c>
      <c r="M303" s="263" t="str">
        <f t="shared" si="64"/>
        <v/>
      </c>
      <c r="N303" s="263">
        <f t="shared" si="65"/>
        <v>6</v>
      </c>
      <c r="O303" s="294">
        <f t="shared" si="66"/>
        <v>6</v>
      </c>
      <c r="Q303" s="263" t="str">
        <f t="shared" si="67"/>
        <v>10</v>
      </c>
      <c r="R303" s="292" t="str">
        <f t="shared" si="68"/>
        <v>2.1.10b</v>
      </c>
      <c r="S303" s="13" t="str">
        <f t="shared" si="69"/>
        <v/>
      </c>
      <c r="T303" s="13" t="str">
        <f t="shared" si="71"/>
        <v/>
      </c>
      <c r="U303" s="81" t="str">
        <f t="shared" si="72"/>
        <v/>
      </c>
      <c r="X303"/>
      <c r="Y303"/>
      <c r="Z303"/>
      <c r="AA303"/>
      <c r="AB303"/>
      <c r="AC303"/>
      <c r="AD303"/>
      <c r="AE303"/>
      <c r="AF303"/>
      <c r="AG303"/>
    </row>
    <row r="304" spans="1:33" x14ac:dyDescent="0.25">
      <c r="A304" s="263">
        <v>302</v>
      </c>
      <c r="B304" s="292" t="str">
        <f t="shared" si="70"/>
        <v>2.1.10c</v>
      </c>
      <c r="C304" s="263">
        <v>2</v>
      </c>
      <c r="D304" s="263">
        <v>1</v>
      </c>
      <c r="E304" s="263">
        <v>10</v>
      </c>
      <c r="F304" s="263" t="s">
        <v>670</v>
      </c>
      <c r="G304" s="13" t="s">
        <v>347</v>
      </c>
      <c r="H304" s="263">
        <v>5</v>
      </c>
      <c r="I304" s="294" t="str">
        <f t="shared" si="60"/>
        <v/>
      </c>
      <c r="J304" s="263" t="str">
        <f t="shared" si="61"/>
        <v/>
      </c>
      <c r="K304" s="263" t="str">
        <f t="shared" si="62"/>
        <v/>
      </c>
      <c r="L304" s="263" t="str">
        <f t="shared" si="63"/>
        <v/>
      </c>
      <c r="M304" s="263" t="str">
        <f t="shared" si="64"/>
        <v/>
      </c>
      <c r="N304" s="263">
        <f t="shared" si="65"/>
        <v>6</v>
      </c>
      <c r="O304" s="294">
        <f t="shared" si="66"/>
        <v>6</v>
      </c>
      <c r="Q304" s="263" t="str">
        <f t="shared" si="67"/>
        <v>10</v>
      </c>
      <c r="R304" s="292" t="str">
        <f t="shared" si="68"/>
        <v>2.1.10c</v>
      </c>
      <c r="S304" s="13" t="str">
        <f t="shared" si="69"/>
        <v/>
      </c>
      <c r="T304" s="13" t="str">
        <f t="shared" si="71"/>
        <v/>
      </c>
      <c r="U304" s="81" t="str">
        <f t="shared" si="72"/>
        <v/>
      </c>
      <c r="X304"/>
      <c r="Y304"/>
      <c r="Z304"/>
      <c r="AA304"/>
      <c r="AB304"/>
      <c r="AC304"/>
      <c r="AD304"/>
      <c r="AE304"/>
      <c r="AF304"/>
      <c r="AG304"/>
    </row>
    <row r="305" spans="1:33" x14ac:dyDescent="0.25">
      <c r="A305" s="263">
        <v>303</v>
      </c>
      <c r="B305" s="292" t="str">
        <f t="shared" si="70"/>
        <v>2.2</v>
      </c>
      <c r="C305" s="263">
        <v>2</v>
      </c>
      <c r="D305" s="263">
        <v>2</v>
      </c>
      <c r="E305" s="263" t="s">
        <v>695</v>
      </c>
      <c r="F305" s="263" t="s">
        <v>695</v>
      </c>
      <c r="G305" s="13" t="s">
        <v>351</v>
      </c>
      <c r="H305" s="263" t="s">
        <v>695</v>
      </c>
      <c r="I305" s="294" t="str">
        <f t="shared" si="60"/>
        <v/>
      </c>
      <c r="J305" s="263">
        <f t="shared" si="61"/>
        <v>2</v>
      </c>
      <c r="K305" s="263" t="str">
        <f t="shared" si="62"/>
        <v/>
      </c>
      <c r="L305" s="263" t="str">
        <f t="shared" si="63"/>
        <v/>
      </c>
      <c r="M305" s="263" t="str">
        <f t="shared" si="64"/>
        <v/>
      </c>
      <c r="N305" s="263" t="str">
        <f t="shared" si="65"/>
        <v/>
      </c>
      <c r="O305" s="294">
        <f t="shared" si="66"/>
        <v>2</v>
      </c>
      <c r="Q305" s="263" t="str">
        <f t="shared" si="67"/>
        <v/>
      </c>
      <c r="R305" s="292" t="str">
        <f t="shared" si="68"/>
        <v>2.2</v>
      </c>
      <c r="S305" s="13" t="str">
        <f t="shared" ref="S305" si="73">IF(O305=O304,IF(NOT(R305&gt;R304),1,""),"")</f>
        <v/>
      </c>
      <c r="T305" s="13" t="str">
        <f t="shared" ref="T305" si="74">IF(NOT(R305&gt;R304),1,"")</f>
        <v/>
      </c>
      <c r="U305" s="81" t="str">
        <f t="shared" si="72"/>
        <v/>
      </c>
      <c r="X305"/>
      <c r="Y305"/>
      <c r="Z305"/>
      <c r="AA305"/>
      <c r="AB305"/>
      <c r="AC305"/>
      <c r="AD305"/>
      <c r="AE305"/>
      <c r="AF305"/>
      <c r="AG305"/>
    </row>
    <row r="306" spans="1:33" x14ac:dyDescent="0.25">
      <c r="A306" s="263">
        <v>304</v>
      </c>
      <c r="B306" s="292" t="str">
        <f t="shared" si="70"/>
        <v/>
      </c>
      <c r="C306" s="263" t="s">
        <v>695</v>
      </c>
      <c r="D306" s="263" t="s">
        <v>695</v>
      </c>
      <c r="E306" s="263" t="s">
        <v>695</v>
      </c>
      <c r="F306" s="263" t="s">
        <v>695</v>
      </c>
      <c r="G306" s="13" t="s">
        <v>352</v>
      </c>
      <c r="H306" s="263" t="s">
        <v>695</v>
      </c>
      <c r="I306" s="294" t="str">
        <f t="shared" si="60"/>
        <v/>
      </c>
      <c r="J306" s="263" t="str">
        <f t="shared" si="61"/>
        <v/>
      </c>
      <c r="K306" s="263">
        <f t="shared" si="62"/>
        <v>3</v>
      </c>
      <c r="L306" s="263" t="str">
        <f t="shared" si="63"/>
        <v/>
      </c>
      <c r="M306" s="263" t="str">
        <f t="shared" si="64"/>
        <v/>
      </c>
      <c r="N306" s="263" t="str">
        <f t="shared" si="65"/>
        <v/>
      </c>
      <c r="O306" s="294">
        <f t="shared" si="66"/>
        <v>3</v>
      </c>
      <c r="Q306" s="263" t="str">
        <f t="shared" si="67"/>
        <v/>
      </c>
      <c r="R306" s="292" t="str">
        <f t="shared" si="68"/>
        <v/>
      </c>
      <c r="S306" s="13" t="str">
        <f t="shared" si="69"/>
        <v/>
      </c>
      <c r="T306" s="13">
        <f t="shared" si="71"/>
        <v>1</v>
      </c>
      <c r="U306" s="81" t="str">
        <f t="shared" si="72"/>
        <v/>
      </c>
      <c r="X306"/>
      <c r="Y306"/>
      <c r="Z306"/>
      <c r="AA306"/>
      <c r="AB306"/>
      <c r="AC306"/>
      <c r="AD306"/>
      <c r="AE306"/>
      <c r="AF306"/>
      <c r="AG306"/>
    </row>
    <row r="307" spans="1:33" x14ac:dyDescent="0.25">
      <c r="A307" s="263">
        <v>305</v>
      </c>
      <c r="B307" s="292" t="str">
        <f t="shared" si="70"/>
        <v>2.2.01</v>
      </c>
      <c r="C307" s="263">
        <v>2</v>
      </c>
      <c r="D307" s="263">
        <v>2</v>
      </c>
      <c r="E307" s="263">
        <v>1</v>
      </c>
      <c r="F307" s="263" t="s">
        <v>695</v>
      </c>
      <c r="G307" s="13" t="s">
        <v>353</v>
      </c>
      <c r="H307" s="263">
        <v>1</v>
      </c>
      <c r="I307" s="294" t="str">
        <f t="shared" si="60"/>
        <v/>
      </c>
      <c r="J307" s="263" t="str">
        <f t="shared" si="61"/>
        <v/>
      </c>
      <c r="K307" s="263" t="str">
        <f t="shared" si="62"/>
        <v/>
      </c>
      <c r="L307" s="263" t="str">
        <f t="shared" si="63"/>
        <v/>
      </c>
      <c r="M307" s="263">
        <f t="shared" si="64"/>
        <v>5</v>
      </c>
      <c r="N307" s="263" t="str">
        <f t="shared" si="65"/>
        <v/>
      </c>
      <c r="O307" s="294">
        <f t="shared" si="66"/>
        <v>5</v>
      </c>
      <c r="Q307" s="263" t="str">
        <f t="shared" si="67"/>
        <v>01</v>
      </c>
      <c r="R307" s="292" t="str">
        <f t="shared" si="68"/>
        <v>2.2.01</v>
      </c>
      <c r="S307" s="13" t="str">
        <f t="shared" si="69"/>
        <v/>
      </c>
      <c r="T307" s="13" t="str">
        <f t="shared" si="71"/>
        <v/>
      </c>
      <c r="U307" s="81" t="str">
        <f t="shared" si="72"/>
        <v/>
      </c>
      <c r="X307"/>
      <c r="Y307"/>
      <c r="Z307"/>
      <c r="AA307"/>
      <c r="AB307"/>
      <c r="AC307"/>
      <c r="AD307"/>
      <c r="AE307"/>
      <c r="AF307"/>
      <c r="AG307"/>
    </row>
    <row r="308" spans="1:33" x14ac:dyDescent="0.25">
      <c r="A308" s="263">
        <v>306</v>
      </c>
      <c r="B308" s="292" t="str">
        <f t="shared" si="70"/>
        <v>2.2.02</v>
      </c>
      <c r="C308" s="263">
        <v>2</v>
      </c>
      <c r="D308" s="263">
        <v>2</v>
      </c>
      <c r="E308" s="263">
        <v>2</v>
      </c>
      <c r="F308" s="263" t="s">
        <v>695</v>
      </c>
      <c r="G308" s="13" t="s">
        <v>354</v>
      </c>
      <c r="H308" s="263" t="s">
        <v>108</v>
      </c>
      <c r="I308" s="294" t="str">
        <f t="shared" si="60"/>
        <v/>
      </c>
      <c r="J308" s="263" t="str">
        <f t="shared" si="61"/>
        <v/>
      </c>
      <c r="K308" s="263" t="str">
        <f t="shared" si="62"/>
        <v/>
      </c>
      <c r="L308" s="263">
        <f t="shared" si="63"/>
        <v>4</v>
      </c>
      <c r="M308" s="263" t="str">
        <f t="shared" si="64"/>
        <v/>
      </c>
      <c r="N308" s="263" t="str">
        <f t="shared" si="65"/>
        <v/>
      </c>
      <c r="O308" s="294">
        <f t="shared" si="66"/>
        <v>4</v>
      </c>
      <c r="Q308" s="263" t="str">
        <f t="shared" si="67"/>
        <v>02</v>
      </c>
      <c r="R308" s="292" t="str">
        <f t="shared" si="68"/>
        <v>2.2.02</v>
      </c>
      <c r="S308" s="13" t="str">
        <f t="shared" si="69"/>
        <v/>
      </c>
      <c r="T308" s="13" t="str">
        <f t="shared" si="71"/>
        <v/>
      </c>
      <c r="U308" s="81" t="str">
        <f t="shared" si="72"/>
        <v/>
      </c>
      <c r="X308"/>
      <c r="Y308"/>
      <c r="Z308"/>
      <c r="AA308"/>
      <c r="AB308"/>
      <c r="AC308"/>
      <c r="AD308"/>
      <c r="AE308"/>
      <c r="AF308"/>
      <c r="AG308"/>
    </row>
    <row r="309" spans="1:33" x14ac:dyDescent="0.25">
      <c r="A309" s="263">
        <v>307</v>
      </c>
      <c r="B309" s="292" t="str">
        <f t="shared" si="70"/>
        <v>2.2.02a</v>
      </c>
      <c r="C309" s="263">
        <v>2</v>
      </c>
      <c r="D309" s="263">
        <v>2</v>
      </c>
      <c r="E309" s="263">
        <v>2</v>
      </c>
      <c r="F309" s="263" t="s">
        <v>668</v>
      </c>
      <c r="G309" s="13" t="s">
        <v>355</v>
      </c>
      <c r="H309" s="263">
        <v>2</v>
      </c>
      <c r="I309" s="294" t="str">
        <f t="shared" si="60"/>
        <v/>
      </c>
      <c r="J309" s="263" t="str">
        <f t="shared" si="61"/>
        <v/>
      </c>
      <c r="K309" s="263" t="str">
        <f t="shared" si="62"/>
        <v/>
      </c>
      <c r="L309" s="263" t="str">
        <f t="shared" si="63"/>
        <v/>
      </c>
      <c r="M309" s="263" t="str">
        <f t="shared" si="64"/>
        <v/>
      </c>
      <c r="N309" s="263">
        <f t="shared" si="65"/>
        <v>6</v>
      </c>
      <c r="O309" s="294">
        <f t="shared" si="66"/>
        <v>6</v>
      </c>
      <c r="Q309" s="263" t="str">
        <f t="shared" si="67"/>
        <v>02</v>
      </c>
      <c r="R309" s="292" t="str">
        <f t="shared" si="68"/>
        <v>2.2.02a</v>
      </c>
      <c r="S309" s="13" t="str">
        <f t="shared" si="69"/>
        <v/>
      </c>
      <c r="T309" s="13" t="str">
        <f t="shared" si="71"/>
        <v/>
      </c>
      <c r="U309" s="81" t="str">
        <f t="shared" si="72"/>
        <v/>
      </c>
      <c r="X309"/>
      <c r="Y309"/>
      <c r="Z309"/>
      <c r="AA309"/>
      <c r="AB309"/>
      <c r="AC309"/>
      <c r="AD309"/>
      <c r="AE309"/>
      <c r="AF309"/>
      <c r="AG309"/>
    </row>
    <row r="310" spans="1:33" x14ac:dyDescent="0.25">
      <c r="A310" s="263">
        <v>308</v>
      </c>
      <c r="B310" s="292" t="str">
        <f t="shared" si="70"/>
        <v>2.2.02b</v>
      </c>
      <c r="C310" s="263">
        <v>2</v>
      </c>
      <c r="D310" s="263">
        <v>2</v>
      </c>
      <c r="E310" s="263">
        <v>2</v>
      </c>
      <c r="F310" s="263" t="s">
        <v>669</v>
      </c>
      <c r="G310" s="13" t="s">
        <v>356</v>
      </c>
      <c r="H310" s="263">
        <v>2</v>
      </c>
      <c r="I310" s="294" t="str">
        <f t="shared" si="60"/>
        <v/>
      </c>
      <c r="J310" s="263" t="str">
        <f t="shared" si="61"/>
        <v/>
      </c>
      <c r="K310" s="263" t="str">
        <f t="shared" si="62"/>
        <v/>
      </c>
      <c r="L310" s="263" t="str">
        <f t="shared" si="63"/>
        <v/>
      </c>
      <c r="M310" s="263" t="str">
        <f t="shared" si="64"/>
        <v/>
      </c>
      <c r="N310" s="263">
        <f t="shared" si="65"/>
        <v>6</v>
      </c>
      <c r="O310" s="294">
        <f t="shared" si="66"/>
        <v>6</v>
      </c>
      <c r="Q310" s="263" t="str">
        <f t="shared" si="67"/>
        <v>02</v>
      </c>
      <c r="R310" s="292" t="str">
        <f t="shared" si="68"/>
        <v>2.2.02b</v>
      </c>
      <c r="S310" s="13" t="str">
        <f t="shared" si="69"/>
        <v/>
      </c>
      <c r="T310" s="13" t="str">
        <f t="shared" si="71"/>
        <v/>
      </c>
      <c r="U310" s="81" t="str">
        <f t="shared" si="72"/>
        <v/>
      </c>
      <c r="X310"/>
      <c r="Y310"/>
      <c r="Z310"/>
      <c r="AA310"/>
      <c r="AB310"/>
      <c r="AC310"/>
      <c r="AD310"/>
      <c r="AE310"/>
      <c r="AF310"/>
      <c r="AG310"/>
    </row>
    <row r="311" spans="1:33" x14ac:dyDescent="0.25">
      <c r="A311" s="263">
        <v>309</v>
      </c>
      <c r="B311" s="292" t="str">
        <f t="shared" si="70"/>
        <v>2.2.02c</v>
      </c>
      <c r="C311" s="263">
        <v>2</v>
      </c>
      <c r="D311" s="263">
        <v>2</v>
      </c>
      <c r="E311" s="263">
        <v>2</v>
      </c>
      <c r="F311" s="263" t="s">
        <v>670</v>
      </c>
      <c r="G311" s="13" t="s">
        <v>729</v>
      </c>
      <c r="H311" s="263">
        <v>3</v>
      </c>
      <c r="I311" s="294" t="str">
        <f t="shared" si="60"/>
        <v/>
      </c>
      <c r="J311" s="263" t="str">
        <f t="shared" si="61"/>
        <v/>
      </c>
      <c r="K311" s="263" t="str">
        <f t="shared" si="62"/>
        <v/>
      </c>
      <c r="L311" s="263" t="str">
        <f t="shared" si="63"/>
        <v/>
      </c>
      <c r="M311" s="263" t="str">
        <f t="shared" si="64"/>
        <v/>
      </c>
      <c r="N311" s="263">
        <f t="shared" si="65"/>
        <v>6</v>
      </c>
      <c r="O311" s="294">
        <f t="shared" si="66"/>
        <v>6</v>
      </c>
      <c r="Q311" s="263" t="str">
        <f t="shared" si="67"/>
        <v>02</v>
      </c>
      <c r="R311" s="292" t="str">
        <f t="shared" si="68"/>
        <v>2.2.02c</v>
      </c>
      <c r="S311" s="13" t="str">
        <f t="shared" si="69"/>
        <v/>
      </c>
      <c r="T311" s="13" t="str">
        <f t="shared" si="71"/>
        <v/>
      </c>
      <c r="U311" s="81" t="str">
        <f t="shared" si="72"/>
        <v/>
      </c>
      <c r="X311"/>
      <c r="Y311"/>
      <c r="Z311"/>
      <c r="AA311"/>
      <c r="AB311"/>
      <c r="AC311"/>
      <c r="AD311"/>
      <c r="AE311"/>
      <c r="AF311"/>
      <c r="AG311"/>
    </row>
    <row r="312" spans="1:33" x14ac:dyDescent="0.25">
      <c r="A312" s="263">
        <v>310</v>
      </c>
      <c r="B312" s="292" t="str">
        <f t="shared" si="70"/>
        <v>2.2.03</v>
      </c>
      <c r="C312" s="263">
        <v>2</v>
      </c>
      <c r="D312" s="263">
        <v>2</v>
      </c>
      <c r="E312" s="263">
        <v>3</v>
      </c>
      <c r="F312" s="263" t="s">
        <v>695</v>
      </c>
      <c r="G312" s="13" t="s">
        <v>357</v>
      </c>
      <c r="H312" s="263" t="s">
        <v>108</v>
      </c>
      <c r="I312" s="294" t="str">
        <f t="shared" si="60"/>
        <v/>
      </c>
      <c r="J312" s="263" t="str">
        <f t="shared" si="61"/>
        <v/>
      </c>
      <c r="K312" s="263" t="str">
        <f t="shared" si="62"/>
        <v/>
      </c>
      <c r="L312" s="263">
        <f t="shared" si="63"/>
        <v>4</v>
      </c>
      <c r="M312" s="263" t="str">
        <f t="shared" si="64"/>
        <v/>
      </c>
      <c r="N312" s="263" t="str">
        <f t="shared" si="65"/>
        <v/>
      </c>
      <c r="O312" s="294">
        <f t="shared" si="66"/>
        <v>4</v>
      </c>
      <c r="Q312" s="263" t="str">
        <f t="shared" si="67"/>
        <v>03</v>
      </c>
      <c r="R312" s="292" t="str">
        <f t="shared" si="68"/>
        <v>2.2.03</v>
      </c>
      <c r="S312" s="13" t="str">
        <f t="shared" si="69"/>
        <v/>
      </c>
      <c r="T312" s="13" t="str">
        <f t="shared" si="71"/>
        <v/>
      </c>
      <c r="U312" s="81" t="str">
        <f t="shared" si="72"/>
        <v/>
      </c>
      <c r="X312"/>
      <c r="Y312"/>
      <c r="Z312"/>
      <c r="AA312"/>
      <c r="AB312"/>
      <c r="AC312"/>
      <c r="AD312"/>
      <c r="AE312"/>
      <c r="AF312"/>
      <c r="AG312"/>
    </row>
    <row r="313" spans="1:33" x14ac:dyDescent="0.25">
      <c r="A313" s="263">
        <v>311</v>
      </c>
      <c r="B313" s="292" t="str">
        <f t="shared" si="70"/>
        <v>2.2.03a</v>
      </c>
      <c r="C313" s="263">
        <v>2</v>
      </c>
      <c r="D313" s="263">
        <v>2</v>
      </c>
      <c r="E313" s="263">
        <v>3</v>
      </c>
      <c r="F313" s="263" t="s">
        <v>668</v>
      </c>
      <c r="G313" s="13" t="s">
        <v>358</v>
      </c>
      <c r="H313" s="263">
        <v>2</v>
      </c>
      <c r="I313" s="294" t="str">
        <f t="shared" si="60"/>
        <v/>
      </c>
      <c r="J313" s="263" t="str">
        <f t="shared" si="61"/>
        <v/>
      </c>
      <c r="K313" s="263" t="str">
        <f t="shared" si="62"/>
        <v/>
      </c>
      <c r="L313" s="263" t="str">
        <f t="shared" si="63"/>
        <v/>
      </c>
      <c r="M313" s="263" t="str">
        <f t="shared" si="64"/>
        <v/>
      </c>
      <c r="N313" s="263">
        <f t="shared" si="65"/>
        <v>6</v>
      </c>
      <c r="O313" s="294">
        <f t="shared" si="66"/>
        <v>6</v>
      </c>
      <c r="Q313" s="263" t="str">
        <f t="shared" si="67"/>
        <v>03</v>
      </c>
      <c r="R313" s="292" t="str">
        <f t="shared" si="68"/>
        <v>2.2.03a</v>
      </c>
      <c r="S313" s="13" t="str">
        <f t="shared" si="69"/>
        <v/>
      </c>
      <c r="T313" s="13" t="str">
        <f t="shared" si="71"/>
        <v/>
      </c>
      <c r="U313" s="81" t="str">
        <f t="shared" si="72"/>
        <v/>
      </c>
      <c r="X313"/>
      <c r="Y313"/>
      <c r="Z313"/>
      <c r="AA313"/>
      <c r="AB313"/>
      <c r="AC313"/>
      <c r="AD313"/>
      <c r="AE313"/>
      <c r="AF313"/>
      <c r="AG313"/>
    </row>
    <row r="314" spans="1:33" x14ac:dyDescent="0.25">
      <c r="A314" s="263">
        <v>312</v>
      </c>
      <c r="B314" s="292" t="str">
        <f t="shared" si="70"/>
        <v>2.2.03b</v>
      </c>
      <c r="C314" s="263">
        <v>2</v>
      </c>
      <c r="D314" s="263">
        <v>2</v>
      </c>
      <c r="E314" s="263">
        <v>3</v>
      </c>
      <c r="F314" s="263" t="s">
        <v>669</v>
      </c>
      <c r="G314" s="13" t="s">
        <v>359</v>
      </c>
      <c r="H314" s="263">
        <v>3</v>
      </c>
      <c r="I314" s="294" t="str">
        <f t="shared" si="60"/>
        <v/>
      </c>
      <c r="J314" s="263" t="str">
        <f t="shared" si="61"/>
        <v/>
      </c>
      <c r="K314" s="263" t="str">
        <f t="shared" si="62"/>
        <v/>
      </c>
      <c r="L314" s="263" t="str">
        <f t="shared" si="63"/>
        <v/>
      </c>
      <c r="M314" s="263" t="str">
        <f t="shared" si="64"/>
        <v/>
      </c>
      <c r="N314" s="263">
        <f t="shared" si="65"/>
        <v>6</v>
      </c>
      <c r="O314" s="294">
        <f t="shared" si="66"/>
        <v>6</v>
      </c>
      <c r="Q314" s="263" t="str">
        <f t="shared" si="67"/>
        <v>03</v>
      </c>
      <c r="R314" s="292" t="str">
        <f t="shared" si="68"/>
        <v>2.2.03b</v>
      </c>
      <c r="S314" s="13" t="str">
        <f t="shared" si="69"/>
        <v/>
      </c>
      <c r="T314" s="13" t="str">
        <f t="shared" si="71"/>
        <v/>
      </c>
      <c r="U314" s="81" t="str">
        <f t="shared" si="72"/>
        <v/>
      </c>
      <c r="X314"/>
      <c r="Y314"/>
      <c r="Z314"/>
      <c r="AA314"/>
      <c r="AB314"/>
      <c r="AC314"/>
      <c r="AD314"/>
      <c r="AE314"/>
      <c r="AF314"/>
      <c r="AG314"/>
    </row>
    <row r="315" spans="1:33" x14ac:dyDescent="0.25">
      <c r="A315" s="263">
        <v>313</v>
      </c>
      <c r="B315" s="292" t="str">
        <f t="shared" si="70"/>
        <v>2.2.03c</v>
      </c>
      <c r="C315" s="263">
        <v>2</v>
      </c>
      <c r="D315" s="263">
        <v>2</v>
      </c>
      <c r="E315" s="263">
        <v>3</v>
      </c>
      <c r="F315" s="263" t="s">
        <v>670</v>
      </c>
      <c r="G315" s="13" t="s">
        <v>360</v>
      </c>
      <c r="H315" s="263">
        <v>3</v>
      </c>
      <c r="I315" s="294" t="str">
        <f t="shared" si="60"/>
        <v/>
      </c>
      <c r="J315" s="263" t="str">
        <f t="shared" si="61"/>
        <v/>
      </c>
      <c r="K315" s="263" t="str">
        <f t="shared" si="62"/>
        <v/>
      </c>
      <c r="L315" s="263" t="str">
        <f t="shared" si="63"/>
        <v/>
      </c>
      <c r="M315" s="263" t="str">
        <f t="shared" si="64"/>
        <v/>
      </c>
      <c r="N315" s="263">
        <f t="shared" si="65"/>
        <v>6</v>
      </c>
      <c r="O315" s="294">
        <f t="shared" si="66"/>
        <v>6</v>
      </c>
      <c r="Q315" s="263" t="str">
        <f t="shared" si="67"/>
        <v>03</v>
      </c>
      <c r="R315" s="292" t="str">
        <f t="shared" si="68"/>
        <v>2.2.03c</v>
      </c>
      <c r="S315" s="13" t="str">
        <f t="shared" si="69"/>
        <v/>
      </c>
      <c r="T315" s="13" t="str">
        <f t="shared" si="71"/>
        <v/>
      </c>
      <c r="U315" s="81" t="str">
        <f t="shared" si="72"/>
        <v/>
      </c>
      <c r="X315"/>
      <c r="Y315"/>
      <c r="Z315"/>
      <c r="AA315"/>
      <c r="AB315"/>
      <c r="AC315"/>
      <c r="AD315"/>
      <c r="AE315"/>
      <c r="AF315"/>
      <c r="AG315"/>
    </row>
    <row r="316" spans="1:33" x14ac:dyDescent="0.25">
      <c r="A316" s="263">
        <v>314</v>
      </c>
      <c r="B316" s="292" t="str">
        <f t="shared" si="70"/>
        <v>2.2.03d</v>
      </c>
      <c r="C316" s="263">
        <v>2</v>
      </c>
      <c r="D316" s="263">
        <v>2</v>
      </c>
      <c r="E316" s="263">
        <v>3</v>
      </c>
      <c r="F316" s="263" t="s">
        <v>671</v>
      </c>
      <c r="G316" s="13" t="s">
        <v>361</v>
      </c>
      <c r="H316" s="263">
        <v>3</v>
      </c>
      <c r="I316" s="294" t="str">
        <f t="shared" si="60"/>
        <v/>
      </c>
      <c r="J316" s="263" t="str">
        <f t="shared" si="61"/>
        <v/>
      </c>
      <c r="K316" s="263" t="str">
        <f t="shared" si="62"/>
        <v/>
      </c>
      <c r="L316" s="263" t="str">
        <f t="shared" si="63"/>
        <v/>
      </c>
      <c r="M316" s="263" t="str">
        <f t="shared" si="64"/>
        <v/>
      </c>
      <c r="N316" s="263">
        <f t="shared" si="65"/>
        <v>6</v>
      </c>
      <c r="O316" s="294">
        <f t="shared" si="66"/>
        <v>6</v>
      </c>
      <c r="Q316" s="263" t="str">
        <f t="shared" si="67"/>
        <v>03</v>
      </c>
      <c r="R316" s="292" t="str">
        <f t="shared" si="68"/>
        <v>2.2.03d</v>
      </c>
      <c r="S316" s="13" t="str">
        <f t="shared" si="69"/>
        <v/>
      </c>
      <c r="T316" s="13" t="str">
        <f t="shared" si="71"/>
        <v/>
      </c>
      <c r="U316" s="81" t="str">
        <f t="shared" si="72"/>
        <v/>
      </c>
      <c r="X316"/>
      <c r="Y316"/>
      <c r="Z316"/>
      <c r="AA316"/>
      <c r="AB316"/>
      <c r="AC316"/>
      <c r="AD316"/>
      <c r="AE316"/>
      <c r="AF316"/>
      <c r="AG316"/>
    </row>
    <row r="317" spans="1:33" x14ac:dyDescent="0.25">
      <c r="A317" s="263">
        <v>315</v>
      </c>
      <c r="B317" s="292" t="str">
        <f t="shared" si="70"/>
        <v>2.2.03e</v>
      </c>
      <c r="C317" s="263">
        <v>2</v>
      </c>
      <c r="D317" s="263">
        <v>2</v>
      </c>
      <c r="E317" s="263">
        <v>3</v>
      </c>
      <c r="F317" s="263" t="s">
        <v>672</v>
      </c>
      <c r="G317" s="13" t="s">
        <v>362</v>
      </c>
      <c r="H317" s="263">
        <v>3</v>
      </c>
      <c r="I317" s="294" t="str">
        <f t="shared" si="60"/>
        <v/>
      </c>
      <c r="J317" s="263" t="str">
        <f t="shared" si="61"/>
        <v/>
      </c>
      <c r="K317" s="263" t="str">
        <f t="shared" si="62"/>
        <v/>
      </c>
      <c r="L317" s="263" t="str">
        <f t="shared" si="63"/>
        <v/>
      </c>
      <c r="M317" s="263" t="str">
        <f t="shared" si="64"/>
        <v/>
      </c>
      <c r="N317" s="263">
        <f t="shared" si="65"/>
        <v>6</v>
      </c>
      <c r="O317" s="294">
        <f t="shared" si="66"/>
        <v>6</v>
      </c>
      <c r="Q317" s="263" t="str">
        <f t="shared" si="67"/>
        <v>03</v>
      </c>
      <c r="R317" s="292" t="str">
        <f t="shared" si="68"/>
        <v>2.2.03e</v>
      </c>
      <c r="S317" s="13" t="str">
        <f t="shared" si="69"/>
        <v/>
      </c>
      <c r="T317" s="13" t="str">
        <f t="shared" si="71"/>
        <v/>
      </c>
      <c r="U317" s="81" t="str">
        <f t="shared" si="72"/>
        <v/>
      </c>
      <c r="X317"/>
      <c r="Y317"/>
      <c r="Z317"/>
      <c r="AA317"/>
      <c r="AB317"/>
      <c r="AC317"/>
      <c r="AD317"/>
      <c r="AE317"/>
      <c r="AF317"/>
      <c r="AG317"/>
    </row>
    <row r="318" spans="1:33" x14ac:dyDescent="0.25">
      <c r="A318" s="263">
        <v>316</v>
      </c>
      <c r="B318" s="292" t="str">
        <f t="shared" si="70"/>
        <v>2.2.03f</v>
      </c>
      <c r="C318" s="263">
        <v>2</v>
      </c>
      <c r="D318" s="263">
        <v>2</v>
      </c>
      <c r="E318" s="263">
        <v>3</v>
      </c>
      <c r="F318" s="263" t="s">
        <v>673</v>
      </c>
      <c r="G318" s="13" t="s">
        <v>363</v>
      </c>
      <c r="H318" s="263">
        <v>3</v>
      </c>
      <c r="I318" s="294" t="str">
        <f t="shared" ref="I318:I380" si="75">IF(AND(LEN(C318)=1,LEN(D318)=0),1,"")</f>
        <v/>
      </c>
      <c r="J318" s="263" t="str">
        <f t="shared" ref="J318:J380" si="76">IF(AND(LEN(C318)=1,LEN(D318)=1,LEN(E318)=0,LEN(F318)=0),2,"")</f>
        <v/>
      </c>
      <c r="K318" s="263" t="str">
        <f t="shared" ref="K318:K380" si="77">IF(AND(LEN(C318)=0,LEN(E318)=0),3,"")</f>
        <v/>
      </c>
      <c r="L318" s="263" t="str">
        <f t="shared" ref="L318:L380" si="78">IF(AND(LEN(C318)&gt;0,LEN(D318&gt;0),LEN(E318)&gt;0,LEN(F318)=0,H318="N/A"),4,"")</f>
        <v/>
      </c>
      <c r="M318" s="263" t="str">
        <f t="shared" ref="M318:M380" si="79">IF(AND(LEN(C318)&gt;0,LEN(D318&gt;0),LEN(E318)&gt;0,LEN(F318)=0,H318&gt;0,H318&lt;6),5,"")</f>
        <v/>
      </c>
      <c r="N318" s="263">
        <f t="shared" ref="N318:N380" si="80">IF(AND(LEN(C318)&gt;0,LEN(D318&gt;0),LEN(E318)&gt;0,LEN(F318)&gt;0,H318&gt;0,H318&lt;6),6,"")</f>
        <v>6</v>
      </c>
      <c r="O318" s="294">
        <f t="shared" ref="O318:O380" si="81">SUM(I318:N318)</f>
        <v>6</v>
      </c>
      <c r="Q318" s="263" t="str">
        <f t="shared" ref="Q318:Q380" si="82">IF(LEN(E318)&gt;0,TEXT(E318,"00"),"")</f>
        <v>03</v>
      </c>
      <c r="R318" s="292" t="str">
        <f t="shared" ref="R318:R380" si="83">IF(O318=1,C318,IF(O318=2,C318&amp;"."&amp;D318,IF(O318=3,"",IF(O318=4,C318&amp;"."&amp;D318&amp;"."&amp;Q318,IF(O318=5,C318&amp;"."&amp;D318&amp;"."&amp;Q318,IF(O318=6,C318&amp;"."&amp;D318&amp;"."&amp;Q318&amp;F318,""))))))</f>
        <v>2.2.03f</v>
      </c>
      <c r="S318" s="13" t="str">
        <f t="shared" ref="S318:S380" si="84">IF(O318=O317,IF(NOT(R318&gt;R317),1,""),"")</f>
        <v/>
      </c>
      <c r="T318" s="13" t="str">
        <f t="shared" si="71"/>
        <v/>
      </c>
      <c r="U318" s="81" t="str">
        <f t="shared" si="72"/>
        <v/>
      </c>
      <c r="X318"/>
      <c r="Y318"/>
      <c r="Z318"/>
      <c r="AA318"/>
      <c r="AB318"/>
      <c r="AC318"/>
      <c r="AD318"/>
      <c r="AE318"/>
      <c r="AF318"/>
      <c r="AG318"/>
    </row>
    <row r="319" spans="1:33" x14ac:dyDescent="0.25">
      <c r="A319" s="263">
        <v>317</v>
      </c>
      <c r="B319" s="292" t="str">
        <f t="shared" ref="B319:B381" si="85">R319</f>
        <v>2.2.04</v>
      </c>
      <c r="C319" s="263">
        <v>2</v>
      </c>
      <c r="D319" s="263">
        <v>2</v>
      </c>
      <c r="E319" s="263">
        <v>4</v>
      </c>
      <c r="F319" s="263" t="s">
        <v>695</v>
      </c>
      <c r="G319" s="13" t="s">
        <v>364</v>
      </c>
      <c r="H319" s="263" t="s">
        <v>108</v>
      </c>
      <c r="I319" s="294" t="str">
        <f t="shared" si="75"/>
        <v/>
      </c>
      <c r="J319" s="263" t="str">
        <f t="shared" si="76"/>
        <v/>
      </c>
      <c r="K319" s="263" t="str">
        <f t="shared" si="77"/>
        <v/>
      </c>
      <c r="L319" s="263">
        <f t="shared" si="78"/>
        <v>4</v>
      </c>
      <c r="M319" s="263" t="str">
        <f t="shared" si="79"/>
        <v/>
      </c>
      <c r="N319" s="263" t="str">
        <f t="shared" si="80"/>
        <v/>
      </c>
      <c r="O319" s="294">
        <f t="shared" si="81"/>
        <v>4</v>
      </c>
      <c r="Q319" s="263" t="str">
        <f t="shared" si="82"/>
        <v>04</v>
      </c>
      <c r="R319" s="292" t="str">
        <f t="shared" si="83"/>
        <v>2.2.04</v>
      </c>
      <c r="S319" s="13" t="str">
        <f t="shared" si="84"/>
        <v/>
      </c>
      <c r="T319" s="13" t="str">
        <f t="shared" ref="T319:T381" si="86">IF(NOT(R319&gt;R318),1,"")</f>
        <v/>
      </c>
      <c r="U319" s="81" t="str">
        <f t="shared" si="72"/>
        <v/>
      </c>
      <c r="X319"/>
      <c r="Y319"/>
      <c r="Z319"/>
      <c r="AA319"/>
      <c r="AB319"/>
      <c r="AC319"/>
      <c r="AD319"/>
      <c r="AE319"/>
      <c r="AF319"/>
      <c r="AG319"/>
    </row>
    <row r="320" spans="1:33" x14ac:dyDescent="0.25">
      <c r="A320" s="263">
        <v>318</v>
      </c>
      <c r="B320" s="292" t="str">
        <f t="shared" si="85"/>
        <v>2.2.04a</v>
      </c>
      <c r="C320" s="263">
        <v>2</v>
      </c>
      <c r="D320" s="263">
        <v>2</v>
      </c>
      <c r="E320" s="263">
        <v>4</v>
      </c>
      <c r="F320" s="263" t="s">
        <v>668</v>
      </c>
      <c r="G320" s="13" t="s">
        <v>365</v>
      </c>
      <c r="H320" s="263">
        <v>4</v>
      </c>
      <c r="I320" s="294" t="str">
        <f t="shared" si="75"/>
        <v/>
      </c>
      <c r="J320" s="263" t="str">
        <f t="shared" si="76"/>
        <v/>
      </c>
      <c r="K320" s="263" t="str">
        <f t="shared" si="77"/>
        <v/>
      </c>
      <c r="L320" s="263" t="str">
        <f t="shared" si="78"/>
        <v/>
      </c>
      <c r="M320" s="263" t="str">
        <f t="shared" si="79"/>
        <v/>
      </c>
      <c r="N320" s="263">
        <f t="shared" si="80"/>
        <v>6</v>
      </c>
      <c r="O320" s="294">
        <f t="shared" si="81"/>
        <v>6</v>
      </c>
      <c r="Q320" s="263" t="str">
        <f t="shared" si="82"/>
        <v>04</v>
      </c>
      <c r="R320" s="292" t="str">
        <f t="shared" si="83"/>
        <v>2.2.04a</v>
      </c>
      <c r="S320" s="13" t="str">
        <f t="shared" si="84"/>
        <v/>
      </c>
      <c r="T320" s="13" t="str">
        <f t="shared" si="86"/>
        <v/>
      </c>
      <c r="U320" s="81" t="str">
        <f t="shared" si="72"/>
        <v/>
      </c>
      <c r="X320"/>
      <c r="Y320"/>
      <c r="Z320"/>
      <c r="AA320"/>
      <c r="AB320"/>
      <c r="AC320"/>
      <c r="AD320"/>
      <c r="AE320"/>
      <c r="AF320"/>
      <c r="AG320"/>
    </row>
    <row r="321" spans="1:33" x14ac:dyDescent="0.25">
      <c r="A321" s="263">
        <v>319</v>
      </c>
      <c r="B321" s="292" t="str">
        <f t="shared" si="85"/>
        <v>2.2.04b</v>
      </c>
      <c r="C321" s="263">
        <v>2</v>
      </c>
      <c r="D321" s="263">
        <v>2</v>
      </c>
      <c r="E321" s="263">
        <v>4</v>
      </c>
      <c r="F321" s="263" t="s">
        <v>669</v>
      </c>
      <c r="G321" s="13" t="s">
        <v>366</v>
      </c>
      <c r="H321" s="263">
        <v>4</v>
      </c>
      <c r="I321" s="294" t="str">
        <f t="shared" si="75"/>
        <v/>
      </c>
      <c r="J321" s="263" t="str">
        <f t="shared" si="76"/>
        <v/>
      </c>
      <c r="K321" s="263" t="str">
        <f t="shared" si="77"/>
        <v/>
      </c>
      <c r="L321" s="263" t="str">
        <f t="shared" si="78"/>
        <v/>
      </c>
      <c r="M321" s="263" t="str">
        <f t="shared" si="79"/>
        <v/>
      </c>
      <c r="N321" s="263">
        <f t="shared" si="80"/>
        <v>6</v>
      </c>
      <c r="O321" s="294">
        <f t="shared" si="81"/>
        <v>6</v>
      </c>
      <c r="Q321" s="263" t="str">
        <f t="shared" si="82"/>
        <v>04</v>
      </c>
      <c r="R321" s="292" t="str">
        <f t="shared" si="83"/>
        <v>2.2.04b</v>
      </c>
      <c r="S321" s="13" t="str">
        <f t="shared" si="84"/>
        <v/>
      </c>
      <c r="T321" s="13" t="str">
        <f t="shared" si="86"/>
        <v/>
      </c>
      <c r="U321" s="81" t="str">
        <f t="shared" si="72"/>
        <v/>
      </c>
      <c r="X321"/>
      <c r="Y321"/>
      <c r="Z321"/>
      <c r="AA321"/>
      <c r="AB321"/>
      <c r="AC321"/>
      <c r="AD321"/>
      <c r="AE321"/>
      <c r="AF321"/>
      <c r="AG321"/>
    </row>
    <row r="322" spans="1:33" x14ac:dyDescent="0.25">
      <c r="A322" s="263">
        <v>320</v>
      </c>
      <c r="B322" s="292" t="str">
        <f t="shared" si="85"/>
        <v>2.2.05</v>
      </c>
      <c r="C322" s="263">
        <v>2</v>
      </c>
      <c r="D322" s="263">
        <v>2</v>
      </c>
      <c r="E322" s="263">
        <v>5</v>
      </c>
      <c r="F322" s="263" t="s">
        <v>695</v>
      </c>
      <c r="G322" s="13" t="s">
        <v>367</v>
      </c>
      <c r="H322" s="263">
        <v>4</v>
      </c>
      <c r="I322" s="294" t="str">
        <f t="shared" si="75"/>
        <v/>
      </c>
      <c r="J322" s="263" t="str">
        <f t="shared" si="76"/>
        <v/>
      </c>
      <c r="K322" s="263" t="str">
        <f t="shared" si="77"/>
        <v/>
      </c>
      <c r="L322" s="263" t="str">
        <f t="shared" si="78"/>
        <v/>
      </c>
      <c r="M322" s="263">
        <f t="shared" si="79"/>
        <v>5</v>
      </c>
      <c r="N322" s="263" t="str">
        <f t="shared" si="80"/>
        <v/>
      </c>
      <c r="O322" s="294">
        <f t="shared" si="81"/>
        <v>5</v>
      </c>
      <c r="Q322" s="263" t="str">
        <f t="shared" si="82"/>
        <v>05</v>
      </c>
      <c r="R322" s="292" t="str">
        <f t="shared" si="83"/>
        <v>2.2.05</v>
      </c>
      <c r="S322" s="13" t="str">
        <f t="shared" si="84"/>
        <v/>
      </c>
      <c r="T322" s="13" t="str">
        <f t="shared" si="86"/>
        <v/>
      </c>
      <c r="U322" s="81" t="str">
        <f t="shared" si="72"/>
        <v/>
      </c>
      <c r="X322"/>
      <c r="Y322"/>
      <c r="Z322"/>
      <c r="AA322"/>
      <c r="AB322"/>
      <c r="AC322"/>
      <c r="AD322"/>
      <c r="AE322"/>
      <c r="AF322"/>
      <c r="AG322"/>
    </row>
    <row r="323" spans="1:33" x14ac:dyDescent="0.25">
      <c r="A323" s="263">
        <v>321</v>
      </c>
      <c r="B323" s="292" t="str">
        <f t="shared" si="85"/>
        <v>2.2.06</v>
      </c>
      <c r="C323" s="263">
        <v>2</v>
      </c>
      <c r="D323" s="263">
        <v>2</v>
      </c>
      <c r="E323" s="263">
        <v>6</v>
      </c>
      <c r="F323" s="263" t="s">
        <v>695</v>
      </c>
      <c r="G323" s="13" t="s">
        <v>368</v>
      </c>
      <c r="H323" s="263">
        <v>5</v>
      </c>
      <c r="I323" s="294" t="str">
        <f t="shared" si="75"/>
        <v/>
      </c>
      <c r="J323" s="263" t="str">
        <f t="shared" si="76"/>
        <v/>
      </c>
      <c r="K323" s="263" t="str">
        <f t="shared" si="77"/>
        <v/>
      </c>
      <c r="L323" s="263" t="str">
        <f t="shared" si="78"/>
        <v/>
      </c>
      <c r="M323" s="263">
        <f t="shared" si="79"/>
        <v>5</v>
      </c>
      <c r="N323" s="263" t="str">
        <f t="shared" si="80"/>
        <v/>
      </c>
      <c r="O323" s="294">
        <f t="shared" si="81"/>
        <v>5</v>
      </c>
      <c r="Q323" s="263" t="str">
        <f t="shared" si="82"/>
        <v>06</v>
      </c>
      <c r="R323" s="292" t="str">
        <f t="shared" si="83"/>
        <v>2.2.06</v>
      </c>
      <c r="S323" s="13" t="str">
        <f t="shared" si="84"/>
        <v/>
      </c>
      <c r="T323" s="13" t="str">
        <f t="shared" si="86"/>
        <v/>
      </c>
      <c r="U323" s="81" t="str">
        <f t="shared" si="72"/>
        <v/>
      </c>
      <c r="X323"/>
      <c r="Y323"/>
      <c r="Z323"/>
      <c r="AA323"/>
      <c r="AB323"/>
      <c r="AC323"/>
      <c r="AD323"/>
      <c r="AE323"/>
      <c r="AF323"/>
      <c r="AG323"/>
    </row>
    <row r="324" spans="1:33" x14ac:dyDescent="0.25">
      <c r="A324" s="263">
        <v>322</v>
      </c>
      <c r="B324" s="292" t="str">
        <f t="shared" si="85"/>
        <v>2.2.07</v>
      </c>
      <c r="C324" s="263">
        <v>2</v>
      </c>
      <c r="D324" s="263">
        <v>2</v>
      </c>
      <c r="E324" s="263">
        <v>7</v>
      </c>
      <c r="F324" s="263" t="s">
        <v>695</v>
      </c>
      <c r="G324" s="13" t="s">
        <v>369</v>
      </c>
      <c r="H324" s="263" t="s">
        <v>108</v>
      </c>
      <c r="I324" s="294" t="str">
        <f t="shared" si="75"/>
        <v/>
      </c>
      <c r="J324" s="263" t="str">
        <f t="shared" si="76"/>
        <v/>
      </c>
      <c r="K324" s="263" t="str">
        <f t="shared" si="77"/>
        <v/>
      </c>
      <c r="L324" s="263">
        <f t="shared" si="78"/>
        <v>4</v>
      </c>
      <c r="M324" s="263" t="str">
        <f t="shared" si="79"/>
        <v/>
      </c>
      <c r="N324" s="263" t="str">
        <f t="shared" si="80"/>
        <v/>
      </c>
      <c r="O324" s="294">
        <f t="shared" si="81"/>
        <v>4</v>
      </c>
      <c r="Q324" s="263" t="str">
        <f t="shared" si="82"/>
        <v>07</v>
      </c>
      <c r="R324" s="292" t="str">
        <f t="shared" si="83"/>
        <v>2.2.07</v>
      </c>
      <c r="S324" s="13" t="str">
        <f t="shared" si="84"/>
        <v/>
      </c>
      <c r="T324" s="13" t="str">
        <f t="shared" si="86"/>
        <v/>
      </c>
      <c r="U324" s="81" t="str">
        <f t="shared" ref="U324:U387" si="87">IF(O324&lt;4,IF(LEN(H324)=0,"",1),IF(O324=4,IF(H324="N/A","",1),IF(AND(O324&gt;4,O324&lt;7),IF(AND(H324&gt;0,H324&lt;6),"",1),1)))</f>
        <v/>
      </c>
      <c r="X324"/>
      <c r="Y324"/>
      <c r="Z324"/>
      <c r="AA324"/>
      <c r="AB324"/>
      <c r="AC324"/>
      <c r="AD324"/>
      <c r="AE324"/>
      <c r="AF324"/>
      <c r="AG324"/>
    </row>
    <row r="325" spans="1:33" x14ac:dyDescent="0.25">
      <c r="A325" s="263">
        <v>323</v>
      </c>
      <c r="B325" s="292" t="str">
        <f t="shared" si="85"/>
        <v>2.2.07a</v>
      </c>
      <c r="C325" s="263">
        <v>2</v>
      </c>
      <c r="D325" s="263">
        <v>2</v>
      </c>
      <c r="E325" s="263">
        <v>7</v>
      </c>
      <c r="F325" s="263" t="s">
        <v>668</v>
      </c>
      <c r="G325" s="13" t="s">
        <v>370</v>
      </c>
      <c r="H325" s="263">
        <v>5</v>
      </c>
      <c r="I325" s="294" t="str">
        <f t="shared" si="75"/>
        <v/>
      </c>
      <c r="J325" s="263" t="str">
        <f t="shared" si="76"/>
        <v/>
      </c>
      <c r="K325" s="263" t="str">
        <f t="shared" si="77"/>
        <v/>
      </c>
      <c r="L325" s="263" t="str">
        <f t="shared" si="78"/>
        <v/>
      </c>
      <c r="M325" s="263" t="str">
        <f t="shared" si="79"/>
        <v/>
      </c>
      <c r="N325" s="263">
        <f t="shared" si="80"/>
        <v>6</v>
      </c>
      <c r="O325" s="294">
        <f t="shared" si="81"/>
        <v>6</v>
      </c>
      <c r="Q325" s="263" t="str">
        <f t="shared" si="82"/>
        <v>07</v>
      </c>
      <c r="R325" s="292" t="str">
        <f t="shared" si="83"/>
        <v>2.2.07a</v>
      </c>
      <c r="S325" s="13" t="str">
        <f t="shared" si="84"/>
        <v/>
      </c>
      <c r="T325" s="13" t="str">
        <f t="shared" si="86"/>
        <v/>
      </c>
      <c r="U325" s="81" t="str">
        <f t="shared" si="87"/>
        <v/>
      </c>
      <c r="X325"/>
      <c r="Y325"/>
      <c r="Z325"/>
      <c r="AA325"/>
      <c r="AB325"/>
      <c r="AC325"/>
      <c r="AD325"/>
      <c r="AE325"/>
      <c r="AF325"/>
      <c r="AG325"/>
    </row>
    <row r="326" spans="1:33" x14ac:dyDescent="0.25">
      <c r="A326" s="263">
        <v>324</v>
      </c>
      <c r="B326" s="292" t="str">
        <f t="shared" si="85"/>
        <v>2.2.07b</v>
      </c>
      <c r="C326" s="263">
        <v>2</v>
      </c>
      <c r="D326" s="263">
        <v>2</v>
      </c>
      <c r="E326" s="263">
        <v>7</v>
      </c>
      <c r="F326" s="263" t="s">
        <v>669</v>
      </c>
      <c r="G326" s="13" t="s">
        <v>371</v>
      </c>
      <c r="H326" s="263">
        <v>5</v>
      </c>
      <c r="I326" s="294" t="str">
        <f t="shared" si="75"/>
        <v/>
      </c>
      <c r="J326" s="263" t="str">
        <f t="shared" si="76"/>
        <v/>
      </c>
      <c r="K326" s="263" t="str">
        <f t="shared" si="77"/>
        <v/>
      </c>
      <c r="L326" s="263" t="str">
        <f t="shared" si="78"/>
        <v/>
      </c>
      <c r="M326" s="263" t="str">
        <f t="shared" si="79"/>
        <v/>
      </c>
      <c r="N326" s="263">
        <f t="shared" si="80"/>
        <v>6</v>
      </c>
      <c r="O326" s="294">
        <f t="shared" si="81"/>
        <v>6</v>
      </c>
      <c r="Q326" s="263" t="str">
        <f t="shared" si="82"/>
        <v>07</v>
      </c>
      <c r="R326" s="292" t="str">
        <f t="shared" si="83"/>
        <v>2.2.07b</v>
      </c>
      <c r="S326" s="13" t="str">
        <f t="shared" si="84"/>
        <v/>
      </c>
      <c r="T326" s="13" t="str">
        <f t="shared" si="86"/>
        <v/>
      </c>
      <c r="U326" s="81" t="str">
        <f t="shared" si="87"/>
        <v/>
      </c>
      <c r="X326"/>
      <c r="Y326"/>
      <c r="Z326"/>
      <c r="AA326"/>
      <c r="AB326"/>
      <c r="AC326"/>
      <c r="AD326"/>
      <c r="AE326"/>
      <c r="AF326"/>
      <c r="AG326"/>
    </row>
    <row r="327" spans="1:33" x14ac:dyDescent="0.25">
      <c r="A327" s="263">
        <v>325</v>
      </c>
      <c r="B327" s="292" t="str">
        <f t="shared" si="85"/>
        <v>2.2.07c</v>
      </c>
      <c r="C327" s="263">
        <v>2</v>
      </c>
      <c r="D327" s="263">
        <v>2</v>
      </c>
      <c r="E327" s="263">
        <v>7</v>
      </c>
      <c r="F327" s="263" t="s">
        <v>670</v>
      </c>
      <c r="G327" s="13" t="s">
        <v>372</v>
      </c>
      <c r="H327" s="263">
        <v>5</v>
      </c>
      <c r="I327" s="294" t="str">
        <f t="shared" si="75"/>
        <v/>
      </c>
      <c r="J327" s="263" t="str">
        <f t="shared" si="76"/>
        <v/>
      </c>
      <c r="K327" s="263" t="str">
        <f t="shared" si="77"/>
        <v/>
      </c>
      <c r="L327" s="263" t="str">
        <f t="shared" si="78"/>
        <v/>
      </c>
      <c r="M327" s="263" t="str">
        <f t="shared" si="79"/>
        <v/>
      </c>
      <c r="N327" s="263">
        <f t="shared" si="80"/>
        <v>6</v>
      </c>
      <c r="O327" s="294">
        <f t="shared" si="81"/>
        <v>6</v>
      </c>
      <c r="Q327" s="263" t="str">
        <f t="shared" si="82"/>
        <v>07</v>
      </c>
      <c r="R327" s="292" t="str">
        <f t="shared" si="83"/>
        <v>2.2.07c</v>
      </c>
      <c r="S327" s="13" t="str">
        <f t="shared" si="84"/>
        <v/>
      </c>
      <c r="T327" s="13" t="str">
        <f t="shared" si="86"/>
        <v/>
      </c>
      <c r="U327" s="81" t="str">
        <f t="shared" si="87"/>
        <v/>
      </c>
      <c r="X327"/>
      <c r="Y327"/>
      <c r="Z327"/>
      <c r="AA327"/>
      <c r="AB327"/>
      <c r="AC327"/>
      <c r="AD327"/>
      <c r="AE327"/>
      <c r="AF327"/>
      <c r="AG327"/>
    </row>
    <row r="328" spans="1:33" x14ac:dyDescent="0.25">
      <c r="A328" s="263">
        <v>326</v>
      </c>
      <c r="B328" s="292" t="str">
        <f t="shared" si="85"/>
        <v/>
      </c>
      <c r="C328" s="263" t="s">
        <v>695</v>
      </c>
      <c r="D328" s="263" t="s">
        <v>695</v>
      </c>
      <c r="E328" s="263" t="s">
        <v>695</v>
      </c>
      <c r="F328" s="263" t="s">
        <v>695</v>
      </c>
      <c r="G328" s="13" t="s">
        <v>373</v>
      </c>
      <c r="H328" s="263" t="s">
        <v>695</v>
      </c>
      <c r="I328" s="294" t="str">
        <f t="shared" si="75"/>
        <v/>
      </c>
      <c r="J328" s="263" t="str">
        <f t="shared" si="76"/>
        <v/>
      </c>
      <c r="K328" s="263">
        <f t="shared" si="77"/>
        <v>3</v>
      </c>
      <c r="L328" s="263" t="str">
        <f t="shared" si="78"/>
        <v/>
      </c>
      <c r="M328" s="263" t="str">
        <f t="shared" si="79"/>
        <v/>
      </c>
      <c r="N328" s="263" t="str">
        <f t="shared" si="80"/>
        <v/>
      </c>
      <c r="O328" s="294">
        <f t="shared" si="81"/>
        <v>3</v>
      </c>
      <c r="Q328" s="263" t="str">
        <f t="shared" si="82"/>
        <v/>
      </c>
      <c r="R328" s="292" t="str">
        <f t="shared" si="83"/>
        <v/>
      </c>
      <c r="S328" s="13" t="str">
        <f t="shared" si="84"/>
        <v/>
      </c>
      <c r="T328" s="13">
        <f t="shared" si="86"/>
        <v>1</v>
      </c>
      <c r="U328" s="81" t="str">
        <f t="shared" si="87"/>
        <v/>
      </c>
      <c r="X328"/>
      <c r="Y328"/>
      <c r="Z328"/>
      <c r="AA328"/>
      <c r="AB328"/>
      <c r="AC328"/>
      <c r="AD328"/>
      <c r="AE328"/>
      <c r="AF328"/>
      <c r="AG328"/>
    </row>
    <row r="329" spans="1:33" x14ac:dyDescent="0.25">
      <c r="A329" s="263">
        <v>327</v>
      </c>
      <c r="B329" s="292" t="str">
        <f t="shared" si="85"/>
        <v>2.2.08</v>
      </c>
      <c r="C329" s="263">
        <v>2</v>
      </c>
      <c r="D329" s="263">
        <v>2</v>
      </c>
      <c r="E329" s="263">
        <v>8</v>
      </c>
      <c r="F329" s="263" t="s">
        <v>695</v>
      </c>
      <c r="G329" s="13" t="s">
        <v>374</v>
      </c>
      <c r="H329" s="263">
        <v>2</v>
      </c>
      <c r="I329" s="294" t="str">
        <f t="shared" si="75"/>
        <v/>
      </c>
      <c r="J329" s="263" t="str">
        <f t="shared" si="76"/>
        <v/>
      </c>
      <c r="K329" s="263" t="str">
        <f t="shared" si="77"/>
        <v/>
      </c>
      <c r="L329" s="263" t="str">
        <f t="shared" si="78"/>
        <v/>
      </c>
      <c r="M329" s="263">
        <f t="shared" si="79"/>
        <v>5</v>
      </c>
      <c r="N329" s="263" t="str">
        <f t="shared" si="80"/>
        <v/>
      </c>
      <c r="O329" s="294">
        <f t="shared" si="81"/>
        <v>5</v>
      </c>
      <c r="Q329" s="263" t="str">
        <f t="shared" si="82"/>
        <v>08</v>
      </c>
      <c r="R329" s="292" t="str">
        <f t="shared" si="83"/>
        <v>2.2.08</v>
      </c>
      <c r="S329" s="13" t="str">
        <f t="shared" si="84"/>
        <v/>
      </c>
      <c r="T329" s="13" t="str">
        <f t="shared" si="86"/>
        <v/>
      </c>
      <c r="U329" s="81" t="str">
        <f t="shared" si="87"/>
        <v/>
      </c>
      <c r="X329"/>
      <c r="Y329"/>
      <c r="Z329"/>
      <c r="AA329"/>
      <c r="AB329"/>
      <c r="AC329"/>
      <c r="AD329"/>
      <c r="AE329"/>
      <c r="AF329"/>
      <c r="AG329"/>
    </row>
    <row r="330" spans="1:33" x14ac:dyDescent="0.25">
      <c r="A330" s="263">
        <v>328</v>
      </c>
      <c r="B330" s="292" t="str">
        <f t="shared" si="85"/>
        <v>2.2.09</v>
      </c>
      <c r="C330" s="263">
        <v>2</v>
      </c>
      <c r="D330" s="263">
        <v>2</v>
      </c>
      <c r="E330" s="263">
        <v>9</v>
      </c>
      <c r="F330" s="263" t="s">
        <v>695</v>
      </c>
      <c r="G330" s="13" t="s">
        <v>375</v>
      </c>
      <c r="H330" s="263" t="s">
        <v>108</v>
      </c>
      <c r="I330" s="294" t="str">
        <f t="shared" si="75"/>
        <v/>
      </c>
      <c r="J330" s="263" t="str">
        <f t="shared" si="76"/>
        <v/>
      </c>
      <c r="K330" s="263" t="str">
        <f t="shared" si="77"/>
        <v/>
      </c>
      <c r="L330" s="263">
        <f t="shared" si="78"/>
        <v>4</v>
      </c>
      <c r="M330" s="263" t="str">
        <f t="shared" si="79"/>
        <v/>
      </c>
      <c r="N330" s="263" t="str">
        <f t="shared" si="80"/>
        <v/>
      </c>
      <c r="O330" s="294">
        <f t="shared" si="81"/>
        <v>4</v>
      </c>
      <c r="Q330" s="263" t="str">
        <f t="shared" si="82"/>
        <v>09</v>
      </c>
      <c r="R330" s="292" t="str">
        <f t="shared" si="83"/>
        <v>2.2.09</v>
      </c>
      <c r="S330" s="13" t="str">
        <f t="shared" si="84"/>
        <v/>
      </c>
      <c r="T330" s="13" t="str">
        <f t="shared" si="86"/>
        <v/>
      </c>
      <c r="U330" s="81" t="str">
        <f t="shared" si="87"/>
        <v/>
      </c>
      <c r="X330"/>
      <c r="Y330"/>
      <c r="Z330"/>
      <c r="AA330"/>
      <c r="AB330"/>
      <c r="AC330"/>
      <c r="AD330"/>
      <c r="AE330"/>
      <c r="AF330"/>
      <c r="AG330"/>
    </row>
    <row r="331" spans="1:33" x14ac:dyDescent="0.25">
      <c r="A331" s="263">
        <v>329</v>
      </c>
      <c r="B331" s="292" t="str">
        <f t="shared" si="85"/>
        <v>2.2.09a</v>
      </c>
      <c r="C331" s="263">
        <v>2</v>
      </c>
      <c r="D331" s="263">
        <v>2</v>
      </c>
      <c r="E331" s="263">
        <v>9</v>
      </c>
      <c r="F331" s="263" t="s">
        <v>668</v>
      </c>
      <c r="G331" s="13" t="s">
        <v>376</v>
      </c>
      <c r="H331" s="263">
        <v>3</v>
      </c>
      <c r="I331" s="294" t="str">
        <f t="shared" si="75"/>
        <v/>
      </c>
      <c r="J331" s="263" t="str">
        <f t="shared" si="76"/>
        <v/>
      </c>
      <c r="K331" s="263" t="str">
        <f t="shared" si="77"/>
        <v/>
      </c>
      <c r="L331" s="263" t="str">
        <f t="shared" si="78"/>
        <v/>
      </c>
      <c r="M331" s="263" t="str">
        <f t="shared" si="79"/>
        <v/>
      </c>
      <c r="N331" s="263">
        <f t="shared" si="80"/>
        <v>6</v>
      </c>
      <c r="O331" s="294">
        <f t="shared" si="81"/>
        <v>6</v>
      </c>
      <c r="Q331" s="263" t="str">
        <f t="shared" si="82"/>
        <v>09</v>
      </c>
      <c r="R331" s="292" t="str">
        <f t="shared" si="83"/>
        <v>2.2.09a</v>
      </c>
      <c r="S331" s="13" t="str">
        <f t="shared" si="84"/>
        <v/>
      </c>
      <c r="T331" s="13" t="str">
        <f t="shared" si="86"/>
        <v/>
      </c>
      <c r="U331" s="81" t="str">
        <f t="shared" si="87"/>
        <v/>
      </c>
      <c r="X331"/>
      <c r="Y331"/>
      <c r="Z331"/>
      <c r="AA331"/>
      <c r="AB331"/>
      <c r="AC331"/>
      <c r="AD331"/>
      <c r="AE331"/>
      <c r="AF331"/>
      <c r="AG331"/>
    </row>
    <row r="332" spans="1:33" x14ac:dyDescent="0.25">
      <c r="A332" s="263">
        <v>330</v>
      </c>
      <c r="B332" s="292" t="str">
        <f t="shared" si="85"/>
        <v>2.2.09b</v>
      </c>
      <c r="C332" s="263">
        <v>2</v>
      </c>
      <c r="D332" s="263">
        <v>2</v>
      </c>
      <c r="E332" s="263">
        <v>9</v>
      </c>
      <c r="F332" s="263" t="s">
        <v>669</v>
      </c>
      <c r="G332" s="13" t="s">
        <v>377</v>
      </c>
      <c r="H332" s="263">
        <v>3</v>
      </c>
      <c r="I332" s="294" t="str">
        <f t="shared" si="75"/>
        <v/>
      </c>
      <c r="J332" s="263" t="str">
        <f t="shared" si="76"/>
        <v/>
      </c>
      <c r="K332" s="263" t="str">
        <f t="shared" si="77"/>
        <v/>
      </c>
      <c r="L332" s="263" t="str">
        <f t="shared" si="78"/>
        <v/>
      </c>
      <c r="M332" s="263" t="str">
        <f t="shared" si="79"/>
        <v/>
      </c>
      <c r="N332" s="263">
        <f t="shared" si="80"/>
        <v>6</v>
      </c>
      <c r="O332" s="294">
        <f t="shared" si="81"/>
        <v>6</v>
      </c>
      <c r="Q332" s="263" t="str">
        <f t="shared" si="82"/>
        <v>09</v>
      </c>
      <c r="R332" s="292" t="str">
        <f t="shared" si="83"/>
        <v>2.2.09b</v>
      </c>
      <c r="S332" s="13" t="str">
        <f t="shared" si="84"/>
        <v/>
      </c>
      <c r="T332" s="13" t="str">
        <f t="shared" si="86"/>
        <v/>
      </c>
      <c r="U332" s="81" t="str">
        <f t="shared" si="87"/>
        <v/>
      </c>
      <c r="X332"/>
      <c r="Y332"/>
      <c r="Z332"/>
      <c r="AA332"/>
      <c r="AB332"/>
      <c r="AC332"/>
      <c r="AD332"/>
      <c r="AE332"/>
      <c r="AF332"/>
      <c r="AG332"/>
    </row>
    <row r="333" spans="1:33" x14ac:dyDescent="0.25">
      <c r="A333" s="263">
        <v>331</v>
      </c>
      <c r="B333" s="292" t="str">
        <f t="shared" si="85"/>
        <v>2.2.09c</v>
      </c>
      <c r="C333" s="263">
        <v>2</v>
      </c>
      <c r="D333" s="263">
        <v>2</v>
      </c>
      <c r="E333" s="263">
        <v>9</v>
      </c>
      <c r="F333" s="263" t="s">
        <v>670</v>
      </c>
      <c r="G333" s="13" t="s">
        <v>378</v>
      </c>
      <c r="H333" s="263">
        <v>3</v>
      </c>
      <c r="I333" s="294" t="str">
        <f t="shared" si="75"/>
        <v/>
      </c>
      <c r="J333" s="263" t="str">
        <f t="shared" si="76"/>
        <v/>
      </c>
      <c r="K333" s="263" t="str">
        <f t="shared" si="77"/>
        <v/>
      </c>
      <c r="L333" s="263" t="str">
        <f t="shared" si="78"/>
        <v/>
      </c>
      <c r="M333" s="263" t="str">
        <f t="shared" si="79"/>
        <v/>
      </c>
      <c r="N333" s="263">
        <f t="shared" si="80"/>
        <v>6</v>
      </c>
      <c r="O333" s="294">
        <f t="shared" si="81"/>
        <v>6</v>
      </c>
      <c r="Q333" s="263" t="str">
        <f t="shared" si="82"/>
        <v>09</v>
      </c>
      <c r="R333" s="292" t="str">
        <f t="shared" si="83"/>
        <v>2.2.09c</v>
      </c>
      <c r="S333" s="13" t="str">
        <f t="shared" si="84"/>
        <v/>
      </c>
      <c r="T333" s="13" t="str">
        <f t="shared" si="86"/>
        <v/>
      </c>
      <c r="U333" s="81" t="str">
        <f t="shared" si="87"/>
        <v/>
      </c>
      <c r="X333"/>
      <c r="Y333"/>
      <c r="Z333"/>
      <c r="AA333"/>
      <c r="AB333"/>
      <c r="AC333"/>
      <c r="AD333"/>
      <c r="AE333"/>
      <c r="AF333"/>
      <c r="AG333"/>
    </row>
    <row r="334" spans="1:33" x14ac:dyDescent="0.25">
      <c r="A334" s="263">
        <v>332</v>
      </c>
      <c r="B334" s="292" t="str">
        <f t="shared" si="85"/>
        <v/>
      </c>
      <c r="C334" s="263" t="s">
        <v>695</v>
      </c>
      <c r="D334" s="263" t="s">
        <v>695</v>
      </c>
      <c r="E334" s="263" t="s">
        <v>695</v>
      </c>
      <c r="F334" s="263" t="s">
        <v>695</v>
      </c>
      <c r="G334" s="13" t="s">
        <v>379</v>
      </c>
      <c r="H334" s="263" t="s">
        <v>695</v>
      </c>
      <c r="I334" s="294" t="str">
        <f t="shared" si="75"/>
        <v/>
      </c>
      <c r="J334" s="263" t="str">
        <f t="shared" si="76"/>
        <v/>
      </c>
      <c r="K334" s="263">
        <f t="shared" si="77"/>
        <v>3</v>
      </c>
      <c r="L334" s="263" t="str">
        <f t="shared" si="78"/>
        <v/>
      </c>
      <c r="M334" s="263" t="str">
        <f t="shared" si="79"/>
        <v/>
      </c>
      <c r="N334" s="263" t="str">
        <f t="shared" si="80"/>
        <v/>
      </c>
      <c r="O334" s="294">
        <f t="shared" si="81"/>
        <v>3</v>
      </c>
      <c r="Q334" s="263" t="str">
        <f t="shared" si="82"/>
        <v/>
      </c>
      <c r="R334" s="292" t="str">
        <f t="shared" si="83"/>
        <v/>
      </c>
      <c r="S334" s="13" t="str">
        <f t="shared" si="84"/>
        <v/>
      </c>
      <c r="T334" s="13">
        <f t="shared" si="86"/>
        <v>1</v>
      </c>
      <c r="U334" s="81" t="str">
        <f t="shared" si="87"/>
        <v/>
      </c>
      <c r="X334"/>
      <c r="Y334"/>
      <c r="Z334"/>
      <c r="AA334"/>
      <c r="AB334"/>
      <c r="AC334"/>
      <c r="AD334"/>
      <c r="AE334"/>
      <c r="AF334"/>
      <c r="AG334"/>
    </row>
    <row r="335" spans="1:33" x14ac:dyDescent="0.25">
      <c r="A335" s="263">
        <v>333</v>
      </c>
      <c r="B335" s="292" t="str">
        <f t="shared" si="85"/>
        <v>2.2.10</v>
      </c>
      <c r="C335" s="263">
        <v>2</v>
      </c>
      <c r="D335" s="263">
        <v>2</v>
      </c>
      <c r="E335" s="263">
        <v>10</v>
      </c>
      <c r="F335" s="263" t="s">
        <v>695</v>
      </c>
      <c r="G335" s="13" t="s">
        <v>380</v>
      </c>
      <c r="H335" s="263">
        <v>2</v>
      </c>
      <c r="I335" s="294" t="str">
        <f t="shared" si="75"/>
        <v/>
      </c>
      <c r="J335" s="263" t="str">
        <f t="shared" si="76"/>
        <v/>
      </c>
      <c r="K335" s="263" t="str">
        <f t="shared" si="77"/>
        <v/>
      </c>
      <c r="L335" s="263" t="str">
        <f t="shared" si="78"/>
        <v/>
      </c>
      <c r="M335" s="263">
        <f t="shared" si="79"/>
        <v>5</v>
      </c>
      <c r="N335" s="263" t="str">
        <f t="shared" si="80"/>
        <v/>
      </c>
      <c r="O335" s="294">
        <f t="shared" si="81"/>
        <v>5</v>
      </c>
      <c r="Q335" s="263" t="str">
        <f t="shared" si="82"/>
        <v>10</v>
      </c>
      <c r="R335" s="292" t="str">
        <f t="shared" si="83"/>
        <v>2.2.10</v>
      </c>
      <c r="S335" s="13" t="str">
        <f t="shared" si="84"/>
        <v/>
      </c>
      <c r="T335" s="13" t="str">
        <f t="shared" si="86"/>
        <v/>
      </c>
      <c r="U335" s="81" t="str">
        <f t="shared" si="87"/>
        <v/>
      </c>
      <c r="X335"/>
      <c r="Y335"/>
      <c r="Z335"/>
      <c r="AA335"/>
      <c r="AB335"/>
      <c r="AC335"/>
      <c r="AD335"/>
      <c r="AE335"/>
      <c r="AF335"/>
      <c r="AG335"/>
    </row>
    <row r="336" spans="1:33" x14ac:dyDescent="0.25">
      <c r="A336" s="263">
        <v>334</v>
      </c>
      <c r="B336" s="292" t="str">
        <f t="shared" si="85"/>
        <v>2.2.11</v>
      </c>
      <c r="C336" s="263">
        <v>2</v>
      </c>
      <c r="D336" s="263">
        <v>2</v>
      </c>
      <c r="E336" s="263">
        <v>11</v>
      </c>
      <c r="F336" s="263" t="s">
        <v>695</v>
      </c>
      <c r="G336" s="13" t="s">
        <v>381</v>
      </c>
      <c r="H336" s="263" t="s">
        <v>108</v>
      </c>
      <c r="I336" s="294" t="str">
        <f t="shared" si="75"/>
        <v/>
      </c>
      <c r="J336" s="263" t="str">
        <f t="shared" si="76"/>
        <v/>
      </c>
      <c r="K336" s="263" t="str">
        <f t="shared" si="77"/>
        <v/>
      </c>
      <c r="L336" s="263">
        <f t="shared" si="78"/>
        <v>4</v>
      </c>
      <c r="M336" s="263" t="str">
        <f t="shared" si="79"/>
        <v/>
      </c>
      <c r="N336" s="263" t="str">
        <f t="shared" si="80"/>
        <v/>
      </c>
      <c r="O336" s="294">
        <f t="shared" si="81"/>
        <v>4</v>
      </c>
      <c r="Q336" s="263" t="str">
        <f t="shared" si="82"/>
        <v>11</v>
      </c>
      <c r="R336" s="292" t="str">
        <f t="shared" si="83"/>
        <v>2.2.11</v>
      </c>
      <c r="S336" s="13" t="str">
        <f t="shared" si="84"/>
        <v/>
      </c>
      <c r="T336" s="13" t="str">
        <f t="shared" si="86"/>
        <v/>
      </c>
      <c r="U336" s="81" t="str">
        <f t="shared" si="87"/>
        <v/>
      </c>
      <c r="X336"/>
      <c r="Y336"/>
      <c r="Z336"/>
      <c r="AA336"/>
      <c r="AB336"/>
      <c r="AC336"/>
      <c r="AD336"/>
      <c r="AE336"/>
      <c r="AF336"/>
      <c r="AG336"/>
    </row>
    <row r="337" spans="1:33" x14ac:dyDescent="0.25">
      <c r="A337" s="263">
        <v>335</v>
      </c>
      <c r="B337" s="292" t="str">
        <f t="shared" si="85"/>
        <v>2.2.11a</v>
      </c>
      <c r="C337" s="263">
        <v>2</v>
      </c>
      <c r="D337" s="263">
        <v>2</v>
      </c>
      <c r="E337" s="263">
        <v>11</v>
      </c>
      <c r="F337" s="263" t="s">
        <v>668</v>
      </c>
      <c r="G337" s="13" t="s">
        <v>382</v>
      </c>
      <c r="H337" s="263">
        <v>2</v>
      </c>
      <c r="I337" s="294" t="str">
        <f t="shared" si="75"/>
        <v/>
      </c>
      <c r="J337" s="263" t="str">
        <f t="shared" si="76"/>
        <v/>
      </c>
      <c r="K337" s="263" t="str">
        <f t="shared" si="77"/>
        <v/>
      </c>
      <c r="L337" s="263" t="str">
        <f t="shared" si="78"/>
        <v/>
      </c>
      <c r="M337" s="263" t="str">
        <f t="shared" si="79"/>
        <v/>
      </c>
      <c r="N337" s="263">
        <f t="shared" si="80"/>
        <v>6</v>
      </c>
      <c r="O337" s="294">
        <f t="shared" si="81"/>
        <v>6</v>
      </c>
      <c r="Q337" s="263" t="str">
        <f t="shared" si="82"/>
        <v>11</v>
      </c>
      <c r="R337" s="292" t="str">
        <f t="shared" si="83"/>
        <v>2.2.11a</v>
      </c>
      <c r="S337" s="13" t="str">
        <f t="shared" si="84"/>
        <v/>
      </c>
      <c r="T337" s="13" t="str">
        <f t="shared" si="86"/>
        <v/>
      </c>
      <c r="U337" s="81" t="str">
        <f t="shared" si="87"/>
        <v/>
      </c>
      <c r="X337"/>
      <c r="Y337"/>
      <c r="Z337"/>
      <c r="AA337"/>
      <c r="AB337"/>
      <c r="AC337"/>
      <c r="AD337"/>
      <c r="AE337"/>
      <c r="AF337"/>
      <c r="AG337"/>
    </row>
    <row r="338" spans="1:33" x14ac:dyDescent="0.25">
      <c r="A338" s="263">
        <v>336</v>
      </c>
      <c r="B338" s="292" t="str">
        <f t="shared" si="85"/>
        <v>2.2.11b</v>
      </c>
      <c r="C338" s="263">
        <v>2</v>
      </c>
      <c r="D338" s="263">
        <v>2</v>
      </c>
      <c r="E338" s="263">
        <v>11</v>
      </c>
      <c r="F338" s="263" t="s">
        <v>669</v>
      </c>
      <c r="G338" s="13" t="s">
        <v>383</v>
      </c>
      <c r="H338" s="263">
        <v>3</v>
      </c>
      <c r="I338" s="294" t="str">
        <f t="shared" si="75"/>
        <v/>
      </c>
      <c r="J338" s="263" t="str">
        <f t="shared" si="76"/>
        <v/>
      </c>
      <c r="K338" s="263" t="str">
        <f t="shared" si="77"/>
        <v/>
      </c>
      <c r="L338" s="263" t="str">
        <f t="shared" si="78"/>
        <v/>
      </c>
      <c r="M338" s="263" t="str">
        <f t="shared" si="79"/>
        <v/>
      </c>
      <c r="N338" s="263">
        <f t="shared" si="80"/>
        <v>6</v>
      </c>
      <c r="O338" s="294">
        <f t="shared" si="81"/>
        <v>6</v>
      </c>
      <c r="Q338" s="263" t="str">
        <f t="shared" si="82"/>
        <v>11</v>
      </c>
      <c r="R338" s="292" t="str">
        <f t="shared" si="83"/>
        <v>2.2.11b</v>
      </c>
      <c r="S338" s="13" t="str">
        <f t="shared" si="84"/>
        <v/>
      </c>
      <c r="T338" s="13" t="str">
        <f t="shared" si="86"/>
        <v/>
      </c>
      <c r="U338" s="81" t="str">
        <f t="shared" si="87"/>
        <v/>
      </c>
      <c r="X338"/>
      <c r="Y338"/>
      <c r="Z338"/>
      <c r="AA338"/>
      <c r="AB338"/>
      <c r="AC338"/>
      <c r="AD338"/>
      <c r="AE338"/>
      <c r="AF338"/>
      <c r="AG338"/>
    </row>
    <row r="339" spans="1:33" x14ac:dyDescent="0.25">
      <c r="A339" s="263">
        <v>337</v>
      </c>
      <c r="B339" s="292" t="str">
        <f t="shared" si="85"/>
        <v>2.2.11c</v>
      </c>
      <c r="C339" s="263">
        <v>2</v>
      </c>
      <c r="D339" s="263">
        <v>2</v>
      </c>
      <c r="E339" s="263">
        <v>11</v>
      </c>
      <c r="F339" s="263" t="s">
        <v>670</v>
      </c>
      <c r="G339" s="13" t="s">
        <v>384</v>
      </c>
      <c r="H339" s="263">
        <v>3</v>
      </c>
      <c r="I339" s="294" t="str">
        <f t="shared" si="75"/>
        <v/>
      </c>
      <c r="J339" s="263" t="str">
        <f t="shared" si="76"/>
        <v/>
      </c>
      <c r="K339" s="263" t="str">
        <f t="shared" si="77"/>
        <v/>
      </c>
      <c r="L339" s="263" t="str">
        <f t="shared" si="78"/>
        <v/>
      </c>
      <c r="M339" s="263" t="str">
        <f t="shared" si="79"/>
        <v/>
      </c>
      <c r="N339" s="263">
        <f t="shared" si="80"/>
        <v>6</v>
      </c>
      <c r="O339" s="294">
        <f t="shared" si="81"/>
        <v>6</v>
      </c>
      <c r="Q339" s="263" t="str">
        <f t="shared" si="82"/>
        <v>11</v>
      </c>
      <c r="R339" s="292" t="str">
        <f t="shared" si="83"/>
        <v>2.2.11c</v>
      </c>
      <c r="S339" s="13" t="str">
        <f t="shared" si="84"/>
        <v/>
      </c>
      <c r="T339" s="13" t="str">
        <f t="shared" si="86"/>
        <v/>
      </c>
      <c r="U339" s="81" t="str">
        <f t="shared" si="87"/>
        <v/>
      </c>
      <c r="X339"/>
      <c r="Y339"/>
      <c r="Z339"/>
      <c r="AA339"/>
      <c r="AB339"/>
      <c r="AC339"/>
      <c r="AD339"/>
      <c r="AE339"/>
      <c r="AF339"/>
      <c r="AG339"/>
    </row>
    <row r="340" spans="1:33" x14ac:dyDescent="0.25">
      <c r="A340" s="263">
        <v>338</v>
      </c>
      <c r="B340" s="292" t="str">
        <f t="shared" si="85"/>
        <v>2.2.12</v>
      </c>
      <c r="C340" s="263">
        <v>2</v>
      </c>
      <c r="D340" s="263">
        <v>2</v>
      </c>
      <c r="E340" s="263">
        <v>12</v>
      </c>
      <c r="F340" s="263" t="s">
        <v>695</v>
      </c>
      <c r="G340" s="13" t="s">
        <v>385</v>
      </c>
      <c r="H340" s="263" t="s">
        <v>108</v>
      </c>
      <c r="I340" s="294" t="str">
        <f t="shared" si="75"/>
        <v/>
      </c>
      <c r="J340" s="263" t="str">
        <f t="shared" si="76"/>
        <v/>
      </c>
      <c r="K340" s="263" t="str">
        <f t="shared" si="77"/>
        <v/>
      </c>
      <c r="L340" s="263">
        <f t="shared" si="78"/>
        <v>4</v>
      </c>
      <c r="M340" s="263" t="str">
        <f t="shared" si="79"/>
        <v/>
      </c>
      <c r="N340" s="263" t="str">
        <f t="shared" si="80"/>
        <v/>
      </c>
      <c r="O340" s="294">
        <f t="shared" si="81"/>
        <v>4</v>
      </c>
      <c r="Q340" s="263" t="str">
        <f t="shared" si="82"/>
        <v>12</v>
      </c>
      <c r="R340" s="292" t="str">
        <f t="shared" si="83"/>
        <v>2.2.12</v>
      </c>
      <c r="S340" s="13" t="str">
        <f t="shared" si="84"/>
        <v/>
      </c>
      <c r="T340" s="13" t="str">
        <f t="shared" si="86"/>
        <v/>
      </c>
      <c r="U340" s="81" t="str">
        <f t="shared" si="87"/>
        <v/>
      </c>
      <c r="X340"/>
      <c r="Y340"/>
      <c r="Z340"/>
      <c r="AA340"/>
      <c r="AB340"/>
      <c r="AC340"/>
      <c r="AD340"/>
      <c r="AE340"/>
      <c r="AF340"/>
      <c r="AG340"/>
    </row>
    <row r="341" spans="1:33" x14ac:dyDescent="0.25">
      <c r="A341" s="263">
        <v>339</v>
      </c>
      <c r="B341" s="292" t="str">
        <f t="shared" si="85"/>
        <v>2.2.12a</v>
      </c>
      <c r="C341" s="263">
        <v>2</v>
      </c>
      <c r="D341" s="263">
        <v>2</v>
      </c>
      <c r="E341" s="263">
        <v>12</v>
      </c>
      <c r="F341" s="263" t="s">
        <v>668</v>
      </c>
      <c r="G341" s="13" t="s">
        <v>386</v>
      </c>
      <c r="H341" s="263">
        <v>4</v>
      </c>
      <c r="I341" s="294" t="str">
        <f t="shared" si="75"/>
        <v/>
      </c>
      <c r="J341" s="263" t="str">
        <f t="shared" si="76"/>
        <v/>
      </c>
      <c r="K341" s="263" t="str">
        <f t="shared" si="77"/>
        <v/>
      </c>
      <c r="L341" s="263" t="str">
        <f t="shared" si="78"/>
        <v/>
      </c>
      <c r="M341" s="263" t="str">
        <f t="shared" si="79"/>
        <v/>
      </c>
      <c r="N341" s="263">
        <f t="shared" si="80"/>
        <v>6</v>
      </c>
      <c r="O341" s="294">
        <f t="shared" si="81"/>
        <v>6</v>
      </c>
      <c r="Q341" s="263" t="str">
        <f t="shared" si="82"/>
        <v>12</v>
      </c>
      <c r="R341" s="292" t="str">
        <f t="shared" si="83"/>
        <v>2.2.12a</v>
      </c>
      <c r="S341" s="13" t="str">
        <f t="shared" si="84"/>
        <v/>
      </c>
      <c r="T341" s="13" t="str">
        <f t="shared" si="86"/>
        <v/>
      </c>
      <c r="U341" s="81" t="str">
        <f t="shared" si="87"/>
        <v/>
      </c>
      <c r="X341"/>
      <c r="Y341"/>
      <c r="Z341"/>
      <c r="AA341"/>
      <c r="AB341"/>
      <c r="AC341"/>
      <c r="AD341"/>
      <c r="AE341"/>
      <c r="AF341"/>
      <c r="AG341"/>
    </row>
    <row r="342" spans="1:33" x14ac:dyDescent="0.25">
      <c r="A342" s="263">
        <v>340</v>
      </c>
      <c r="B342" s="292" t="str">
        <f t="shared" si="85"/>
        <v>2.2.12b</v>
      </c>
      <c r="C342" s="263">
        <v>2</v>
      </c>
      <c r="D342" s="263">
        <v>2</v>
      </c>
      <c r="E342" s="263">
        <v>12</v>
      </c>
      <c r="F342" s="263" t="s">
        <v>669</v>
      </c>
      <c r="G342" s="13" t="s">
        <v>387</v>
      </c>
      <c r="H342" s="263">
        <v>4</v>
      </c>
      <c r="I342" s="294" t="str">
        <f t="shared" si="75"/>
        <v/>
      </c>
      <c r="J342" s="263" t="str">
        <f t="shared" si="76"/>
        <v/>
      </c>
      <c r="K342" s="263" t="str">
        <f t="shared" si="77"/>
        <v/>
      </c>
      <c r="L342" s="263" t="str">
        <f t="shared" si="78"/>
        <v/>
      </c>
      <c r="M342" s="263" t="str">
        <f t="shared" si="79"/>
        <v/>
      </c>
      <c r="N342" s="263">
        <f t="shared" si="80"/>
        <v>6</v>
      </c>
      <c r="O342" s="294">
        <f t="shared" si="81"/>
        <v>6</v>
      </c>
      <c r="Q342" s="263" t="str">
        <f t="shared" si="82"/>
        <v>12</v>
      </c>
      <c r="R342" s="292" t="str">
        <f t="shared" si="83"/>
        <v>2.2.12b</v>
      </c>
      <c r="S342" s="13" t="str">
        <f t="shared" si="84"/>
        <v/>
      </c>
      <c r="T342" s="13" t="str">
        <f t="shared" si="86"/>
        <v/>
      </c>
      <c r="U342" s="81" t="str">
        <f t="shared" si="87"/>
        <v/>
      </c>
      <c r="X342"/>
      <c r="Y342"/>
      <c r="Z342"/>
      <c r="AA342"/>
      <c r="AB342"/>
      <c r="AC342"/>
      <c r="AD342"/>
      <c r="AE342"/>
      <c r="AF342"/>
      <c r="AG342"/>
    </row>
    <row r="343" spans="1:33" x14ac:dyDescent="0.25">
      <c r="A343" s="263">
        <v>341</v>
      </c>
      <c r="B343" s="292" t="str">
        <f t="shared" si="85"/>
        <v>2.2.13</v>
      </c>
      <c r="C343" s="263">
        <v>2</v>
      </c>
      <c r="D343" s="263">
        <v>2</v>
      </c>
      <c r="E343" s="263">
        <v>13</v>
      </c>
      <c r="F343" s="263" t="s">
        <v>695</v>
      </c>
      <c r="G343" s="13" t="s">
        <v>730</v>
      </c>
      <c r="H343" s="263">
        <v>4</v>
      </c>
      <c r="I343" s="294" t="str">
        <f t="shared" si="75"/>
        <v/>
      </c>
      <c r="J343" s="263" t="str">
        <f t="shared" si="76"/>
        <v/>
      </c>
      <c r="K343" s="263" t="str">
        <f t="shared" si="77"/>
        <v/>
      </c>
      <c r="L343" s="263" t="str">
        <f t="shared" si="78"/>
        <v/>
      </c>
      <c r="M343" s="263">
        <f t="shared" si="79"/>
        <v>5</v>
      </c>
      <c r="N343" s="263" t="str">
        <f t="shared" si="80"/>
        <v/>
      </c>
      <c r="O343" s="294">
        <f t="shared" si="81"/>
        <v>5</v>
      </c>
      <c r="Q343" s="263" t="str">
        <f t="shared" si="82"/>
        <v>13</v>
      </c>
      <c r="R343" s="292" t="str">
        <f t="shared" si="83"/>
        <v>2.2.13</v>
      </c>
      <c r="S343" s="13" t="str">
        <f t="shared" si="84"/>
        <v/>
      </c>
      <c r="T343" s="13" t="str">
        <f t="shared" si="86"/>
        <v/>
      </c>
      <c r="U343" s="81" t="str">
        <f t="shared" si="87"/>
        <v/>
      </c>
      <c r="X343"/>
      <c r="Y343"/>
      <c r="Z343"/>
      <c r="AA343"/>
      <c r="AB343"/>
      <c r="AC343"/>
      <c r="AD343"/>
      <c r="AE343"/>
      <c r="AF343"/>
      <c r="AG343"/>
    </row>
    <row r="344" spans="1:33" x14ac:dyDescent="0.25">
      <c r="A344" s="263">
        <v>342</v>
      </c>
      <c r="B344" s="292" t="str">
        <f t="shared" si="85"/>
        <v>2.2.14</v>
      </c>
      <c r="C344" s="263">
        <v>2</v>
      </c>
      <c r="D344" s="263">
        <v>2</v>
      </c>
      <c r="E344" s="263">
        <v>14</v>
      </c>
      <c r="F344" s="263" t="s">
        <v>695</v>
      </c>
      <c r="G344" s="13" t="s">
        <v>388</v>
      </c>
      <c r="H344" s="263">
        <v>4</v>
      </c>
      <c r="I344" s="294" t="str">
        <f t="shared" si="75"/>
        <v/>
      </c>
      <c r="J344" s="263" t="str">
        <f t="shared" si="76"/>
        <v/>
      </c>
      <c r="K344" s="263" t="str">
        <f t="shared" si="77"/>
        <v/>
      </c>
      <c r="L344" s="263" t="str">
        <f t="shared" si="78"/>
        <v/>
      </c>
      <c r="M344" s="263">
        <f t="shared" si="79"/>
        <v>5</v>
      </c>
      <c r="N344" s="263" t="str">
        <f t="shared" si="80"/>
        <v/>
      </c>
      <c r="O344" s="294">
        <f t="shared" si="81"/>
        <v>5</v>
      </c>
      <c r="Q344" s="263" t="str">
        <f t="shared" si="82"/>
        <v>14</v>
      </c>
      <c r="R344" s="292" t="str">
        <f t="shared" si="83"/>
        <v>2.2.14</v>
      </c>
      <c r="S344" s="13" t="str">
        <f t="shared" si="84"/>
        <v/>
      </c>
      <c r="T344" s="13" t="str">
        <f t="shared" si="86"/>
        <v/>
      </c>
      <c r="U344" s="81" t="str">
        <f t="shared" si="87"/>
        <v/>
      </c>
      <c r="X344"/>
      <c r="Y344"/>
      <c r="Z344"/>
      <c r="AA344"/>
      <c r="AB344"/>
      <c r="AC344"/>
      <c r="AD344"/>
      <c r="AE344"/>
      <c r="AF344"/>
      <c r="AG344"/>
    </row>
    <row r="345" spans="1:33" x14ac:dyDescent="0.25">
      <c r="A345" s="263">
        <v>343</v>
      </c>
      <c r="B345" s="292" t="str">
        <f t="shared" si="85"/>
        <v>2.2.15</v>
      </c>
      <c r="C345" s="263">
        <v>2</v>
      </c>
      <c r="D345" s="263">
        <v>2</v>
      </c>
      <c r="E345" s="263">
        <v>15</v>
      </c>
      <c r="F345" s="263" t="s">
        <v>695</v>
      </c>
      <c r="G345" s="13" t="s">
        <v>389</v>
      </c>
      <c r="H345" s="263" t="s">
        <v>108</v>
      </c>
      <c r="I345" s="294" t="str">
        <f t="shared" si="75"/>
        <v/>
      </c>
      <c r="J345" s="263" t="str">
        <f t="shared" si="76"/>
        <v/>
      </c>
      <c r="K345" s="263" t="str">
        <f t="shared" si="77"/>
        <v/>
      </c>
      <c r="L345" s="263">
        <f t="shared" si="78"/>
        <v>4</v>
      </c>
      <c r="M345" s="263" t="str">
        <f t="shared" si="79"/>
        <v/>
      </c>
      <c r="N345" s="263" t="str">
        <f t="shared" si="80"/>
        <v/>
      </c>
      <c r="O345" s="294">
        <f t="shared" si="81"/>
        <v>4</v>
      </c>
      <c r="Q345" s="263" t="str">
        <f t="shared" si="82"/>
        <v>15</v>
      </c>
      <c r="R345" s="292" t="str">
        <f t="shared" si="83"/>
        <v>2.2.15</v>
      </c>
      <c r="S345" s="13" t="str">
        <f t="shared" si="84"/>
        <v/>
      </c>
      <c r="T345" s="13" t="str">
        <f t="shared" si="86"/>
        <v/>
      </c>
      <c r="U345" s="81" t="str">
        <f t="shared" si="87"/>
        <v/>
      </c>
      <c r="X345"/>
      <c r="Y345"/>
      <c r="Z345"/>
      <c r="AA345"/>
      <c r="AB345"/>
      <c r="AC345"/>
      <c r="AD345"/>
      <c r="AE345"/>
      <c r="AF345"/>
      <c r="AG345"/>
    </row>
    <row r="346" spans="1:33" x14ac:dyDescent="0.25">
      <c r="A346" s="263">
        <v>344</v>
      </c>
      <c r="B346" s="292" t="str">
        <f t="shared" si="85"/>
        <v>2.2.15a</v>
      </c>
      <c r="C346" s="263">
        <v>2</v>
      </c>
      <c r="D346" s="263">
        <v>2</v>
      </c>
      <c r="E346" s="263">
        <v>15</v>
      </c>
      <c r="F346" s="263" t="s">
        <v>668</v>
      </c>
      <c r="G346" s="13" t="s">
        <v>390</v>
      </c>
      <c r="H346" s="263">
        <v>3</v>
      </c>
      <c r="I346" s="294" t="str">
        <f t="shared" si="75"/>
        <v/>
      </c>
      <c r="J346" s="263" t="str">
        <f t="shared" si="76"/>
        <v/>
      </c>
      <c r="K346" s="263" t="str">
        <f t="shared" si="77"/>
        <v/>
      </c>
      <c r="L346" s="263" t="str">
        <f t="shared" si="78"/>
        <v/>
      </c>
      <c r="M346" s="263" t="str">
        <f t="shared" si="79"/>
        <v/>
      </c>
      <c r="N346" s="263">
        <f t="shared" si="80"/>
        <v>6</v>
      </c>
      <c r="O346" s="294">
        <f t="shared" si="81"/>
        <v>6</v>
      </c>
      <c r="Q346" s="263" t="str">
        <f t="shared" si="82"/>
        <v>15</v>
      </c>
      <c r="R346" s="292" t="str">
        <f t="shared" si="83"/>
        <v>2.2.15a</v>
      </c>
      <c r="S346" s="13" t="str">
        <f t="shared" si="84"/>
        <v/>
      </c>
      <c r="T346" s="13" t="str">
        <f t="shared" si="86"/>
        <v/>
      </c>
      <c r="U346" s="81" t="str">
        <f t="shared" si="87"/>
        <v/>
      </c>
      <c r="X346"/>
      <c r="Y346"/>
      <c r="Z346"/>
      <c r="AA346"/>
      <c r="AB346"/>
      <c r="AC346"/>
      <c r="AD346"/>
      <c r="AE346"/>
      <c r="AF346"/>
      <c r="AG346"/>
    </row>
    <row r="347" spans="1:33" x14ac:dyDescent="0.25">
      <c r="A347" s="263">
        <v>345</v>
      </c>
      <c r="B347" s="292" t="str">
        <f t="shared" si="85"/>
        <v>2.2.15b</v>
      </c>
      <c r="C347" s="263">
        <v>2</v>
      </c>
      <c r="D347" s="263">
        <v>2</v>
      </c>
      <c r="E347" s="263">
        <v>15</v>
      </c>
      <c r="F347" s="263" t="s">
        <v>669</v>
      </c>
      <c r="G347" s="13" t="s">
        <v>391</v>
      </c>
      <c r="H347" s="263">
        <v>3</v>
      </c>
      <c r="I347" s="294" t="str">
        <f t="shared" si="75"/>
        <v/>
      </c>
      <c r="J347" s="263" t="str">
        <f t="shared" si="76"/>
        <v/>
      </c>
      <c r="K347" s="263" t="str">
        <f t="shared" si="77"/>
        <v/>
      </c>
      <c r="L347" s="263" t="str">
        <f t="shared" si="78"/>
        <v/>
      </c>
      <c r="M347" s="263" t="str">
        <f t="shared" si="79"/>
        <v/>
      </c>
      <c r="N347" s="263">
        <f t="shared" si="80"/>
        <v>6</v>
      </c>
      <c r="O347" s="294">
        <f t="shared" si="81"/>
        <v>6</v>
      </c>
      <c r="Q347" s="263" t="str">
        <f t="shared" si="82"/>
        <v>15</v>
      </c>
      <c r="R347" s="292" t="str">
        <f t="shared" si="83"/>
        <v>2.2.15b</v>
      </c>
      <c r="S347" s="13" t="str">
        <f t="shared" si="84"/>
        <v/>
      </c>
      <c r="T347" s="13" t="str">
        <f t="shared" si="86"/>
        <v/>
      </c>
      <c r="U347" s="81" t="str">
        <f t="shared" si="87"/>
        <v/>
      </c>
      <c r="X347"/>
      <c r="Y347"/>
      <c r="Z347"/>
      <c r="AA347"/>
      <c r="AB347"/>
      <c r="AC347"/>
      <c r="AD347"/>
      <c r="AE347"/>
      <c r="AF347"/>
      <c r="AG347"/>
    </row>
    <row r="348" spans="1:33" x14ac:dyDescent="0.25">
      <c r="A348" s="263">
        <v>346</v>
      </c>
      <c r="B348" s="292" t="str">
        <f t="shared" si="85"/>
        <v>2.2.15c</v>
      </c>
      <c r="C348" s="263">
        <v>2</v>
      </c>
      <c r="D348" s="263">
        <v>2</v>
      </c>
      <c r="E348" s="263">
        <v>15</v>
      </c>
      <c r="F348" s="263" t="s">
        <v>670</v>
      </c>
      <c r="G348" s="13" t="s">
        <v>392</v>
      </c>
      <c r="H348" s="263">
        <v>5</v>
      </c>
      <c r="I348" s="294" t="str">
        <f t="shared" si="75"/>
        <v/>
      </c>
      <c r="J348" s="263" t="str">
        <f t="shared" si="76"/>
        <v/>
      </c>
      <c r="K348" s="263" t="str">
        <f t="shared" si="77"/>
        <v/>
      </c>
      <c r="L348" s="263" t="str">
        <f t="shared" si="78"/>
        <v/>
      </c>
      <c r="M348" s="263" t="str">
        <f t="shared" si="79"/>
        <v/>
      </c>
      <c r="N348" s="263">
        <f t="shared" si="80"/>
        <v>6</v>
      </c>
      <c r="O348" s="294">
        <f t="shared" si="81"/>
        <v>6</v>
      </c>
      <c r="Q348" s="263" t="str">
        <f t="shared" si="82"/>
        <v>15</v>
      </c>
      <c r="R348" s="292" t="str">
        <f t="shared" si="83"/>
        <v>2.2.15c</v>
      </c>
      <c r="S348" s="13" t="str">
        <f t="shared" si="84"/>
        <v/>
      </c>
      <c r="T348" s="13" t="str">
        <f t="shared" si="86"/>
        <v/>
      </c>
      <c r="U348" s="81" t="str">
        <f t="shared" si="87"/>
        <v/>
      </c>
      <c r="X348"/>
      <c r="Y348"/>
      <c r="Z348"/>
      <c r="AA348"/>
      <c r="AB348"/>
      <c r="AC348"/>
      <c r="AD348"/>
      <c r="AE348"/>
      <c r="AF348"/>
      <c r="AG348"/>
    </row>
    <row r="349" spans="1:33" x14ac:dyDescent="0.25">
      <c r="A349" s="263">
        <v>347</v>
      </c>
      <c r="B349" s="292" t="str">
        <f t="shared" si="85"/>
        <v/>
      </c>
      <c r="C349" s="263" t="s">
        <v>695</v>
      </c>
      <c r="D349" s="263" t="s">
        <v>695</v>
      </c>
      <c r="E349" s="263" t="s">
        <v>695</v>
      </c>
      <c r="F349" s="263" t="s">
        <v>695</v>
      </c>
      <c r="G349" s="13" t="s">
        <v>393</v>
      </c>
      <c r="H349" s="263" t="s">
        <v>695</v>
      </c>
      <c r="I349" s="294" t="str">
        <f t="shared" si="75"/>
        <v/>
      </c>
      <c r="J349" s="263" t="str">
        <f t="shared" si="76"/>
        <v/>
      </c>
      <c r="K349" s="263">
        <f t="shared" si="77"/>
        <v>3</v>
      </c>
      <c r="L349" s="263" t="str">
        <f t="shared" si="78"/>
        <v/>
      </c>
      <c r="M349" s="263" t="str">
        <f t="shared" si="79"/>
        <v/>
      </c>
      <c r="N349" s="263" t="str">
        <f t="shared" si="80"/>
        <v/>
      </c>
      <c r="O349" s="294">
        <f t="shared" si="81"/>
        <v>3</v>
      </c>
      <c r="Q349" s="263" t="str">
        <f t="shared" si="82"/>
        <v/>
      </c>
      <c r="R349" s="292" t="str">
        <f t="shared" si="83"/>
        <v/>
      </c>
      <c r="S349" s="13" t="str">
        <f t="shared" si="84"/>
        <v/>
      </c>
      <c r="T349" s="13">
        <f t="shared" si="86"/>
        <v>1</v>
      </c>
      <c r="U349" s="81" t="str">
        <f t="shared" si="87"/>
        <v/>
      </c>
      <c r="X349"/>
      <c r="Y349"/>
      <c r="Z349"/>
      <c r="AA349"/>
      <c r="AB349"/>
      <c r="AC349"/>
      <c r="AD349"/>
      <c r="AE349"/>
      <c r="AF349"/>
      <c r="AG349"/>
    </row>
    <row r="350" spans="1:33" x14ac:dyDescent="0.25">
      <c r="A350" s="263">
        <v>348</v>
      </c>
      <c r="B350" s="292" t="str">
        <f t="shared" si="85"/>
        <v>2.2.16</v>
      </c>
      <c r="C350" s="263">
        <v>2</v>
      </c>
      <c r="D350" s="263">
        <v>2</v>
      </c>
      <c r="E350" s="263">
        <v>16</v>
      </c>
      <c r="F350" s="263" t="s">
        <v>695</v>
      </c>
      <c r="G350" s="13" t="s">
        <v>394</v>
      </c>
      <c r="H350" s="263">
        <v>3</v>
      </c>
      <c r="I350" s="294" t="str">
        <f t="shared" si="75"/>
        <v/>
      </c>
      <c r="J350" s="263" t="str">
        <f t="shared" si="76"/>
        <v/>
      </c>
      <c r="K350" s="263" t="str">
        <f t="shared" si="77"/>
        <v/>
      </c>
      <c r="L350" s="263" t="str">
        <f t="shared" si="78"/>
        <v/>
      </c>
      <c r="M350" s="263">
        <f t="shared" si="79"/>
        <v>5</v>
      </c>
      <c r="N350" s="263" t="str">
        <f t="shared" si="80"/>
        <v/>
      </c>
      <c r="O350" s="294">
        <f t="shared" si="81"/>
        <v>5</v>
      </c>
      <c r="Q350" s="263" t="str">
        <f t="shared" si="82"/>
        <v>16</v>
      </c>
      <c r="R350" s="292" t="str">
        <f t="shared" si="83"/>
        <v>2.2.16</v>
      </c>
      <c r="S350" s="13" t="str">
        <f t="shared" si="84"/>
        <v/>
      </c>
      <c r="T350" s="13" t="str">
        <f t="shared" si="86"/>
        <v/>
      </c>
      <c r="U350" s="81" t="str">
        <f t="shared" si="87"/>
        <v/>
      </c>
      <c r="X350"/>
      <c r="Y350"/>
      <c r="Z350"/>
      <c r="AA350"/>
      <c r="AB350"/>
      <c r="AC350"/>
      <c r="AD350"/>
      <c r="AE350"/>
      <c r="AF350"/>
      <c r="AG350"/>
    </row>
    <row r="351" spans="1:33" x14ac:dyDescent="0.25">
      <c r="A351" s="263">
        <v>349</v>
      </c>
      <c r="B351" s="292" t="str">
        <f t="shared" si="85"/>
        <v>2.2.17</v>
      </c>
      <c r="C351" s="263">
        <v>2</v>
      </c>
      <c r="D351" s="263">
        <v>2</v>
      </c>
      <c r="E351" s="263">
        <v>17</v>
      </c>
      <c r="F351" s="263" t="s">
        <v>695</v>
      </c>
      <c r="G351" s="13" t="s">
        <v>395</v>
      </c>
      <c r="H351" s="263" t="s">
        <v>108</v>
      </c>
      <c r="I351" s="294" t="str">
        <f t="shared" si="75"/>
        <v/>
      </c>
      <c r="J351" s="263" t="str">
        <f t="shared" si="76"/>
        <v/>
      </c>
      <c r="K351" s="263" t="str">
        <f t="shared" si="77"/>
        <v/>
      </c>
      <c r="L351" s="263">
        <f t="shared" si="78"/>
        <v>4</v>
      </c>
      <c r="M351" s="263" t="str">
        <f t="shared" si="79"/>
        <v/>
      </c>
      <c r="N351" s="263" t="str">
        <f t="shared" si="80"/>
        <v/>
      </c>
      <c r="O351" s="294">
        <f t="shared" si="81"/>
        <v>4</v>
      </c>
      <c r="Q351" s="263" t="str">
        <f t="shared" si="82"/>
        <v>17</v>
      </c>
      <c r="R351" s="292" t="str">
        <f t="shared" si="83"/>
        <v>2.2.17</v>
      </c>
      <c r="S351" s="13" t="str">
        <f t="shared" si="84"/>
        <v/>
      </c>
      <c r="T351" s="13" t="str">
        <f t="shared" si="86"/>
        <v/>
      </c>
      <c r="U351" s="81" t="str">
        <f t="shared" si="87"/>
        <v/>
      </c>
      <c r="X351"/>
      <c r="Y351"/>
      <c r="Z351"/>
      <c r="AA351"/>
      <c r="AB351"/>
      <c r="AC351"/>
      <c r="AD351"/>
      <c r="AE351"/>
      <c r="AF351"/>
      <c r="AG351"/>
    </row>
    <row r="352" spans="1:33" x14ac:dyDescent="0.25">
      <c r="A352" s="263">
        <v>350</v>
      </c>
      <c r="B352" s="292" t="str">
        <f t="shared" si="85"/>
        <v>2.2.17a</v>
      </c>
      <c r="C352" s="263">
        <v>2</v>
      </c>
      <c r="D352" s="263">
        <v>2</v>
      </c>
      <c r="E352" s="263">
        <v>17</v>
      </c>
      <c r="F352" s="263" t="s">
        <v>668</v>
      </c>
      <c r="G352" s="13" t="s">
        <v>396</v>
      </c>
      <c r="H352" s="263">
        <v>3</v>
      </c>
      <c r="I352" s="294" t="str">
        <f t="shared" si="75"/>
        <v/>
      </c>
      <c r="J352" s="263" t="str">
        <f t="shared" si="76"/>
        <v/>
      </c>
      <c r="K352" s="263" t="str">
        <f t="shared" si="77"/>
        <v/>
      </c>
      <c r="L352" s="263" t="str">
        <f t="shared" si="78"/>
        <v/>
      </c>
      <c r="M352" s="263" t="str">
        <f t="shared" si="79"/>
        <v/>
      </c>
      <c r="N352" s="263">
        <f t="shared" si="80"/>
        <v>6</v>
      </c>
      <c r="O352" s="294">
        <f t="shared" si="81"/>
        <v>6</v>
      </c>
      <c r="Q352" s="263" t="str">
        <f t="shared" si="82"/>
        <v>17</v>
      </c>
      <c r="R352" s="292" t="str">
        <f t="shared" si="83"/>
        <v>2.2.17a</v>
      </c>
      <c r="S352" s="13" t="str">
        <f t="shared" si="84"/>
        <v/>
      </c>
      <c r="T352" s="13" t="str">
        <f t="shared" si="86"/>
        <v/>
      </c>
      <c r="U352" s="81" t="str">
        <f t="shared" si="87"/>
        <v/>
      </c>
      <c r="X352"/>
      <c r="Y352"/>
      <c r="Z352"/>
      <c r="AA352"/>
      <c r="AB352"/>
      <c r="AC352"/>
      <c r="AD352"/>
      <c r="AE352"/>
      <c r="AF352"/>
      <c r="AG352"/>
    </row>
    <row r="353" spans="1:33" x14ac:dyDescent="0.25">
      <c r="A353" s="263">
        <v>351</v>
      </c>
      <c r="B353" s="292" t="str">
        <f t="shared" si="85"/>
        <v>2.2.17b</v>
      </c>
      <c r="C353" s="263">
        <v>2</v>
      </c>
      <c r="D353" s="263">
        <v>2</v>
      </c>
      <c r="E353" s="263">
        <v>17</v>
      </c>
      <c r="F353" s="263" t="s">
        <v>669</v>
      </c>
      <c r="G353" s="13" t="s">
        <v>397</v>
      </c>
      <c r="H353" s="263">
        <v>5</v>
      </c>
      <c r="I353" s="294" t="str">
        <f t="shared" si="75"/>
        <v/>
      </c>
      <c r="J353" s="263" t="str">
        <f t="shared" si="76"/>
        <v/>
      </c>
      <c r="K353" s="263" t="str">
        <f t="shared" si="77"/>
        <v/>
      </c>
      <c r="L353" s="263" t="str">
        <f t="shared" si="78"/>
        <v/>
      </c>
      <c r="M353" s="263" t="str">
        <f t="shared" si="79"/>
        <v/>
      </c>
      <c r="N353" s="263">
        <f t="shared" si="80"/>
        <v>6</v>
      </c>
      <c r="O353" s="294">
        <f t="shared" si="81"/>
        <v>6</v>
      </c>
      <c r="Q353" s="263" t="str">
        <f t="shared" si="82"/>
        <v>17</v>
      </c>
      <c r="R353" s="292" t="str">
        <f t="shared" si="83"/>
        <v>2.2.17b</v>
      </c>
      <c r="S353" s="13" t="str">
        <f t="shared" si="84"/>
        <v/>
      </c>
      <c r="T353" s="13" t="str">
        <f t="shared" si="86"/>
        <v/>
      </c>
      <c r="U353" s="81" t="str">
        <f t="shared" si="87"/>
        <v/>
      </c>
      <c r="X353"/>
      <c r="Y353"/>
      <c r="Z353"/>
      <c r="AA353"/>
      <c r="AB353"/>
      <c r="AC353"/>
      <c r="AD353"/>
      <c r="AE353"/>
      <c r="AF353"/>
      <c r="AG353"/>
    </row>
    <row r="354" spans="1:33" x14ac:dyDescent="0.25">
      <c r="A354" s="263">
        <v>352</v>
      </c>
      <c r="B354" s="292" t="str">
        <f t="shared" si="85"/>
        <v>2.2.18</v>
      </c>
      <c r="C354" s="263">
        <v>2</v>
      </c>
      <c r="D354" s="263">
        <v>2</v>
      </c>
      <c r="E354" s="263">
        <v>18</v>
      </c>
      <c r="F354" s="263" t="s">
        <v>695</v>
      </c>
      <c r="G354" s="13" t="s">
        <v>398</v>
      </c>
      <c r="H354" s="263" t="s">
        <v>108</v>
      </c>
      <c r="I354" s="294" t="str">
        <f t="shared" si="75"/>
        <v/>
      </c>
      <c r="J354" s="263" t="str">
        <f t="shared" si="76"/>
        <v/>
      </c>
      <c r="K354" s="263" t="str">
        <f t="shared" si="77"/>
        <v/>
      </c>
      <c r="L354" s="263">
        <f t="shared" si="78"/>
        <v>4</v>
      </c>
      <c r="M354" s="263" t="str">
        <f t="shared" si="79"/>
        <v/>
      </c>
      <c r="N354" s="263" t="str">
        <f t="shared" si="80"/>
        <v/>
      </c>
      <c r="O354" s="294">
        <f t="shared" si="81"/>
        <v>4</v>
      </c>
      <c r="Q354" s="263" t="str">
        <f t="shared" si="82"/>
        <v>18</v>
      </c>
      <c r="R354" s="292" t="str">
        <f t="shared" si="83"/>
        <v>2.2.18</v>
      </c>
      <c r="S354" s="13" t="str">
        <f t="shared" si="84"/>
        <v/>
      </c>
      <c r="T354" s="13" t="str">
        <f t="shared" si="86"/>
        <v/>
      </c>
      <c r="U354" s="81" t="str">
        <f t="shared" si="87"/>
        <v/>
      </c>
      <c r="X354"/>
      <c r="Y354"/>
      <c r="Z354"/>
      <c r="AA354"/>
      <c r="AB354"/>
      <c r="AC354"/>
      <c r="AD354"/>
      <c r="AE354"/>
      <c r="AF354"/>
      <c r="AG354"/>
    </row>
    <row r="355" spans="1:33" x14ac:dyDescent="0.25">
      <c r="A355" s="263">
        <v>353</v>
      </c>
      <c r="B355" s="292" t="str">
        <f t="shared" si="85"/>
        <v>2.2.18a</v>
      </c>
      <c r="C355" s="263">
        <v>2</v>
      </c>
      <c r="D355" s="263">
        <v>2</v>
      </c>
      <c r="E355" s="263">
        <v>18</v>
      </c>
      <c r="F355" s="263" t="s">
        <v>668</v>
      </c>
      <c r="G355" s="13" t="s">
        <v>399</v>
      </c>
      <c r="H355" s="263">
        <v>2</v>
      </c>
      <c r="I355" s="294" t="str">
        <f t="shared" si="75"/>
        <v/>
      </c>
      <c r="J355" s="263" t="str">
        <f t="shared" si="76"/>
        <v/>
      </c>
      <c r="K355" s="263" t="str">
        <f t="shared" si="77"/>
        <v/>
      </c>
      <c r="L355" s="263" t="str">
        <f t="shared" si="78"/>
        <v/>
      </c>
      <c r="M355" s="263" t="str">
        <f t="shared" si="79"/>
        <v/>
      </c>
      <c r="N355" s="263">
        <f t="shared" si="80"/>
        <v>6</v>
      </c>
      <c r="O355" s="294">
        <f t="shared" si="81"/>
        <v>6</v>
      </c>
      <c r="Q355" s="263" t="str">
        <f t="shared" si="82"/>
        <v>18</v>
      </c>
      <c r="R355" s="292" t="str">
        <f t="shared" si="83"/>
        <v>2.2.18a</v>
      </c>
      <c r="S355" s="13" t="str">
        <f t="shared" si="84"/>
        <v/>
      </c>
      <c r="T355" s="13" t="str">
        <f t="shared" si="86"/>
        <v/>
      </c>
      <c r="U355" s="81" t="str">
        <f t="shared" si="87"/>
        <v/>
      </c>
      <c r="X355"/>
      <c r="Y355"/>
      <c r="Z355"/>
      <c r="AA355"/>
      <c r="AB355"/>
      <c r="AC355"/>
      <c r="AD355"/>
      <c r="AE355"/>
      <c r="AF355"/>
      <c r="AG355"/>
    </row>
    <row r="356" spans="1:33" x14ac:dyDescent="0.25">
      <c r="A356" s="263">
        <v>354</v>
      </c>
      <c r="B356" s="292" t="str">
        <f t="shared" si="85"/>
        <v>2.2.18b</v>
      </c>
      <c r="C356" s="263">
        <v>2</v>
      </c>
      <c r="D356" s="263">
        <v>2</v>
      </c>
      <c r="E356" s="263">
        <v>18</v>
      </c>
      <c r="F356" s="263" t="s">
        <v>669</v>
      </c>
      <c r="G356" s="13" t="s">
        <v>400</v>
      </c>
      <c r="H356" s="263">
        <v>4</v>
      </c>
      <c r="I356" s="294" t="str">
        <f t="shared" si="75"/>
        <v/>
      </c>
      <c r="J356" s="263" t="str">
        <f t="shared" si="76"/>
        <v/>
      </c>
      <c r="K356" s="263" t="str">
        <f t="shared" si="77"/>
        <v/>
      </c>
      <c r="L356" s="263" t="str">
        <f t="shared" si="78"/>
        <v/>
      </c>
      <c r="M356" s="263" t="str">
        <f t="shared" si="79"/>
        <v/>
      </c>
      <c r="N356" s="263">
        <f t="shared" si="80"/>
        <v>6</v>
      </c>
      <c r="O356" s="294">
        <f t="shared" si="81"/>
        <v>6</v>
      </c>
      <c r="Q356" s="263" t="str">
        <f t="shared" si="82"/>
        <v>18</v>
      </c>
      <c r="R356" s="292" t="str">
        <f t="shared" si="83"/>
        <v>2.2.18b</v>
      </c>
      <c r="S356" s="13" t="str">
        <f t="shared" si="84"/>
        <v/>
      </c>
      <c r="T356" s="13" t="str">
        <f t="shared" si="86"/>
        <v/>
      </c>
      <c r="U356" s="81" t="str">
        <f t="shared" si="87"/>
        <v/>
      </c>
      <c r="X356"/>
      <c r="Y356"/>
      <c r="Z356"/>
      <c r="AA356"/>
      <c r="AB356"/>
      <c r="AC356"/>
      <c r="AD356"/>
      <c r="AE356"/>
      <c r="AF356"/>
      <c r="AG356"/>
    </row>
    <row r="357" spans="1:33" x14ac:dyDescent="0.25">
      <c r="A357" s="263">
        <v>355</v>
      </c>
      <c r="B357" s="292" t="str">
        <f t="shared" si="85"/>
        <v>2.2.18c</v>
      </c>
      <c r="C357" s="263">
        <v>2</v>
      </c>
      <c r="D357" s="263">
        <v>2</v>
      </c>
      <c r="E357" s="263">
        <v>18</v>
      </c>
      <c r="F357" s="263" t="s">
        <v>670</v>
      </c>
      <c r="G357" s="13" t="s">
        <v>401</v>
      </c>
      <c r="H357" s="263">
        <v>4</v>
      </c>
      <c r="I357" s="294" t="str">
        <f t="shared" si="75"/>
        <v/>
      </c>
      <c r="J357" s="263" t="str">
        <f t="shared" si="76"/>
        <v/>
      </c>
      <c r="K357" s="263" t="str">
        <f t="shared" si="77"/>
        <v/>
      </c>
      <c r="L357" s="263" t="str">
        <f t="shared" si="78"/>
        <v/>
      </c>
      <c r="M357" s="263" t="str">
        <f t="shared" si="79"/>
        <v/>
      </c>
      <c r="N357" s="263">
        <f t="shared" si="80"/>
        <v>6</v>
      </c>
      <c r="O357" s="294">
        <f t="shared" si="81"/>
        <v>6</v>
      </c>
      <c r="Q357" s="263" t="str">
        <f t="shared" si="82"/>
        <v>18</v>
      </c>
      <c r="R357" s="292" t="str">
        <f t="shared" si="83"/>
        <v>2.2.18c</v>
      </c>
      <c r="S357" s="13" t="str">
        <f t="shared" si="84"/>
        <v/>
      </c>
      <c r="T357" s="13" t="str">
        <f t="shared" si="86"/>
        <v/>
      </c>
      <c r="U357" s="81" t="str">
        <f t="shared" si="87"/>
        <v/>
      </c>
      <c r="X357"/>
      <c r="Y357"/>
      <c r="Z357"/>
      <c r="AA357"/>
      <c r="AB357"/>
      <c r="AC357"/>
      <c r="AD357"/>
      <c r="AE357"/>
      <c r="AF357"/>
      <c r="AG357"/>
    </row>
    <row r="358" spans="1:33" x14ac:dyDescent="0.25">
      <c r="A358" s="263">
        <v>356</v>
      </c>
      <c r="B358" s="292" t="str">
        <f t="shared" si="85"/>
        <v>2.2.18d</v>
      </c>
      <c r="C358" s="263">
        <v>2</v>
      </c>
      <c r="D358" s="263">
        <v>2</v>
      </c>
      <c r="E358" s="263">
        <v>18</v>
      </c>
      <c r="F358" s="263" t="s">
        <v>671</v>
      </c>
      <c r="G358" s="13" t="s">
        <v>402</v>
      </c>
      <c r="H358" s="263">
        <v>5</v>
      </c>
      <c r="I358" s="294" t="str">
        <f t="shared" si="75"/>
        <v/>
      </c>
      <c r="J358" s="263" t="str">
        <f t="shared" si="76"/>
        <v/>
      </c>
      <c r="K358" s="263" t="str">
        <f t="shared" si="77"/>
        <v/>
      </c>
      <c r="L358" s="263" t="str">
        <f t="shared" si="78"/>
        <v/>
      </c>
      <c r="M358" s="263" t="str">
        <f t="shared" si="79"/>
        <v/>
      </c>
      <c r="N358" s="263">
        <f t="shared" si="80"/>
        <v>6</v>
      </c>
      <c r="O358" s="294">
        <f t="shared" si="81"/>
        <v>6</v>
      </c>
      <c r="Q358" s="263" t="str">
        <f t="shared" si="82"/>
        <v>18</v>
      </c>
      <c r="R358" s="292" t="str">
        <f t="shared" si="83"/>
        <v>2.2.18d</v>
      </c>
      <c r="S358" s="13" t="str">
        <f t="shared" si="84"/>
        <v/>
      </c>
      <c r="T358" s="13" t="str">
        <f t="shared" si="86"/>
        <v/>
      </c>
      <c r="U358" s="81" t="str">
        <f t="shared" si="87"/>
        <v/>
      </c>
      <c r="X358"/>
      <c r="Y358"/>
      <c r="Z358"/>
      <c r="AA358"/>
      <c r="AB358"/>
      <c r="AC358"/>
      <c r="AD358"/>
      <c r="AE358"/>
      <c r="AF358"/>
      <c r="AG358"/>
    </row>
    <row r="359" spans="1:33" x14ac:dyDescent="0.25">
      <c r="A359" s="263">
        <v>357</v>
      </c>
      <c r="B359" s="292" t="str">
        <f t="shared" si="85"/>
        <v>2.2.19</v>
      </c>
      <c r="C359" s="263">
        <v>2</v>
      </c>
      <c r="D359" s="263">
        <v>2</v>
      </c>
      <c r="E359" s="263">
        <v>19</v>
      </c>
      <c r="F359" s="263" t="s">
        <v>695</v>
      </c>
      <c r="G359" s="13" t="s">
        <v>403</v>
      </c>
      <c r="H359" s="263" t="s">
        <v>108</v>
      </c>
      <c r="I359" s="294" t="str">
        <f t="shared" si="75"/>
        <v/>
      </c>
      <c r="J359" s="263" t="str">
        <f t="shared" si="76"/>
        <v/>
      </c>
      <c r="K359" s="263" t="str">
        <f t="shared" si="77"/>
        <v/>
      </c>
      <c r="L359" s="263">
        <f t="shared" si="78"/>
        <v>4</v>
      </c>
      <c r="M359" s="263" t="str">
        <f t="shared" si="79"/>
        <v/>
      </c>
      <c r="N359" s="263" t="str">
        <f t="shared" si="80"/>
        <v/>
      </c>
      <c r="O359" s="294">
        <f t="shared" si="81"/>
        <v>4</v>
      </c>
      <c r="Q359" s="263" t="str">
        <f t="shared" si="82"/>
        <v>19</v>
      </c>
      <c r="R359" s="292" t="str">
        <f t="shared" si="83"/>
        <v>2.2.19</v>
      </c>
      <c r="S359" s="13" t="str">
        <f t="shared" si="84"/>
        <v/>
      </c>
      <c r="T359" s="13" t="str">
        <f t="shared" si="86"/>
        <v/>
      </c>
      <c r="U359" s="81" t="str">
        <f t="shared" si="87"/>
        <v/>
      </c>
      <c r="X359"/>
      <c r="Y359"/>
      <c r="Z359"/>
      <c r="AA359"/>
      <c r="AB359"/>
      <c r="AC359"/>
      <c r="AD359"/>
      <c r="AE359"/>
      <c r="AF359"/>
      <c r="AG359"/>
    </row>
    <row r="360" spans="1:33" x14ac:dyDescent="0.25">
      <c r="A360" s="263">
        <v>358</v>
      </c>
      <c r="B360" s="292" t="str">
        <f t="shared" si="85"/>
        <v>2.2.19a</v>
      </c>
      <c r="C360" s="263">
        <v>2</v>
      </c>
      <c r="D360" s="263">
        <v>2</v>
      </c>
      <c r="E360" s="263">
        <v>19</v>
      </c>
      <c r="F360" s="263" t="s">
        <v>668</v>
      </c>
      <c r="G360" s="13" t="s">
        <v>404</v>
      </c>
      <c r="H360" s="263">
        <v>4</v>
      </c>
      <c r="I360" s="294" t="str">
        <f t="shared" si="75"/>
        <v/>
      </c>
      <c r="J360" s="263" t="str">
        <f t="shared" si="76"/>
        <v/>
      </c>
      <c r="K360" s="263" t="str">
        <f t="shared" si="77"/>
        <v/>
      </c>
      <c r="L360" s="263" t="str">
        <f t="shared" si="78"/>
        <v/>
      </c>
      <c r="M360" s="263" t="str">
        <f t="shared" si="79"/>
        <v/>
      </c>
      <c r="N360" s="263">
        <f t="shared" si="80"/>
        <v>6</v>
      </c>
      <c r="O360" s="294">
        <f t="shared" si="81"/>
        <v>6</v>
      </c>
      <c r="Q360" s="263" t="str">
        <f t="shared" si="82"/>
        <v>19</v>
      </c>
      <c r="R360" s="292" t="str">
        <f t="shared" si="83"/>
        <v>2.2.19a</v>
      </c>
      <c r="S360" s="13" t="str">
        <f t="shared" si="84"/>
        <v/>
      </c>
      <c r="T360" s="13" t="str">
        <f t="shared" si="86"/>
        <v/>
      </c>
      <c r="U360" s="81" t="str">
        <f t="shared" si="87"/>
        <v/>
      </c>
      <c r="X360"/>
      <c r="Y360"/>
      <c r="Z360"/>
      <c r="AA360"/>
      <c r="AB360"/>
      <c r="AC360"/>
      <c r="AD360"/>
      <c r="AE360"/>
      <c r="AF360"/>
      <c r="AG360"/>
    </row>
    <row r="361" spans="1:33" x14ac:dyDescent="0.25">
      <c r="A361" s="263">
        <v>359</v>
      </c>
      <c r="B361" s="292" t="str">
        <f t="shared" si="85"/>
        <v>2.2.19b</v>
      </c>
      <c r="C361" s="263">
        <v>2</v>
      </c>
      <c r="D361" s="263">
        <v>2</v>
      </c>
      <c r="E361" s="263">
        <v>19</v>
      </c>
      <c r="F361" s="263" t="s">
        <v>669</v>
      </c>
      <c r="G361" s="13" t="s">
        <v>405</v>
      </c>
      <c r="H361" s="263">
        <v>4</v>
      </c>
      <c r="I361" s="294" t="str">
        <f t="shared" si="75"/>
        <v/>
      </c>
      <c r="J361" s="263" t="str">
        <f t="shared" si="76"/>
        <v/>
      </c>
      <c r="K361" s="263" t="str">
        <f t="shared" si="77"/>
        <v/>
      </c>
      <c r="L361" s="263" t="str">
        <f t="shared" si="78"/>
        <v/>
      </c>
      <c r="M361" s="263" t="str">
        <f t="shared" si="79"/>
        <v/>
      </c>
      <c r="N361" s="263">
        <f t="shared" si="80"/>
        <v>6</v>
      </c>
      <c r="O361" s="294">
        <f t="shared" si="81"/>
        <v>6</v>
      </c>
      <c r="Q361" s="263" t="str">
        <f t="shared" si="82"/>
        <v>19</v>
      </c>
      <c r="R361" s="292" t="str">
        <f t="shared" si="83"/>
        <v>2.2.19b</v>
      </c>
      <c r="S361" s="13" t="str">
        <f t="shared" si="84"/>
        <v/>
      </c>
      <c r="T361" s="13" t="str">
        <f t="shared" si="86"/>
        <v/>
      </c>
      <c r="U361" s="81" t="str">
        <f t="shared" si="87"/>
        <v/>
      </c>
      <c r="X361"/>
      <c r="Y361"/>
      <c r="Z361"/>
      <c r="AA361"/>
      <c r="AB361"/>
      <c r="AC361"/>
      <c r="AD361"/>
      <c r="AE361"/>
      <c r="AF361"/>
      <c r="AG361"/>
    </row>
    <row r="362" spans="1:33" x14ac:dyDescent="0.25">
      <c r="A362" s="263">
        <v>360</v>
      </c>
      <c r="B362" s="292" t="str">
        <f t="shared" si="85"/>
        <v>2.2.19c</v>
      </c>
      <c r="C362" s="263">
        <v>2</v>
      </c>
      <c r="D362" s="263">
        <v>2</v>
      </c>
      <c r="E362" s="263">
        <v>19</v>
      </c>
      <c r="F362" s="263" t="s">
        <v>670</v>
      </c>
      <c r="G362" s="13" t="s">
        <v>406</v>
      </c>
      <c r="H362" s="263">
        <v>4</v>
      </c>
      <c r="I362" s="294" t="str">
        <f t="shared" si="75"/>
        <v/>
      </c>
      <c r="J362" s="263" t="str">
        <f t="shared" si="76"/>
        <v/>
      </c>
      <c r="K362" s="263" t="str">
        <f t="shared" si="77"/>
        <v/>
      </c>
      <c r="L362" s="263" t="str">
        <f t="shared" si="78"/>
        <v/>
      </c>
      <c r="M362" s="263" t="str">
        <f t="shared" si="79"/>
        <v/>
      </c>
      <c r="N362" s="263">
        <f t="shared" si="80"/>
        <v>6</v>
      </c>
      <c r="O362" s="294">
        <f t="shared" si="81"/>
        <v>6</v>
      </c>
      <c r="Q362" s="263" t="str">
        <f t="shared" si="82"/>
        <v>19</v>
      </c>
      <c r="R362" s="292" t="str">
        <f t="shared" si="83"/>
        <v>2.2.19c</v>
      </c>
      <c r="S362" s="13" t="str">
        <f t="shared" si="84"/>
        <v/>
      </c>
      <c r="T362" s="13" t="str">
        <f t="shared" si="86"/>
        <v/>
      </c>
      <c r="U362" s="81" t="str">
        <f t="shared" si="87"/>
        <v/>
      </c>
      <c r="X362"/>
      <c r="Y362"/>
      <c r="Z362"/>
      <c r="AA362"/>
      <c r="AB362"/>
      <c r="AC362"/>
      <c r="AD362"/>
      <c r="AE362"/>
      <c r="AF362"/>
      <c r="AG362"/>
    </row>
    <row r="363" spans="1:33" x14ac:dyDescent="0.25">
      <c r="A363" s="263">
        <v>361</v>
      </c>
      <c r="B363" s="292" t="str">
        <f t="shared" si="85"/>
        <v>2.2.19d</v>
      </c>
      <c r="C363" s="263">
        <v>2</v>
      </c>
      <c r="D363" s="263">
        <v>2</v>
      </c>
      <c r="E363" s="263">
        <v>19</v>
      </c>
      <c r="F363" s="263" t="s">
        <v>671</v>
      </c>
      <c r="G363" s="13" t="s">
        <v>407</v>
      </c>
      <c r="H363" s="263">
        <v>4</v>
      </c>
      <c r="I363" s="294" t="str">
        <f t="shared" si="75"/>
        <v/>
      </c>
      <c r="J363" s="263" t="str">
        <f t="shared" si="76"/>
        <v/>
      </c>
      <c r="K363" s="263" t="str">
        <f t="shared" si="77"/>
        <v/>
      </c>
      <c r="L363" s="263" t="str">
        <f t="shared" si="78"/>
        <v/>
      </c>
      <c r="M363" s="263" t="str">
        <f t="shared" si="79"/>
        <v/>
      </c>
      <c r="N363" s="263">
        <f t="shared" si="80"/>
        <v>6</v>
      </c>
      <c r="O363" s="294">
        <f t="shared" si="81"/>
        <v>6</v>
      </c>
      <c r="Q363" s="263" t="str">
        <f t="shared" si="82"/>
        <v>19</v>
      </c>
      <c r="R363" s="292" t="str">
        <f t="shared" si="83"/>
        <v>2.2.19d</v>
      </c>
      <c r="S363" s="13" t="str">
        <f t="shared" si="84"/>
        <v/>
      </c>
      <c r="T363" s="13" t="str">
        <f t="shared" si="86"/>
        <v/>
      </c>
      <c r="U363" s="81" t="str">
        <f t="shared" si="87"/>
        <v/>
      </c>
      <c r="X363"/>
      <c r="Y363"/>
      <c r="Z363"/>
      <c r="AA363"/>
      <c r="AB363"/>
      <c r="AC363"/>
      <c r="AD363"/>
      <c r="AE363"/>
      <c r="AF363"/>
      <c r="AG363"/>
    </row>
    <row r="364" spans="1:33" x14ac:dyDescent="0.25">
      <c r="A364" s="263">
        <v>362</v>
      </c>
      <c r="B364" s="292" t="str">
        <f t="shared" si="85"/>
        <v>2.2.20</v>
      </c>
      <c r="C364" s="263">
        <v>2</v>
      </c>
      <c r="D364" s="263">
        <v>2</v>
      </c>
      <c r="E364" s="263">
        <v>20</v>
      </c>
      <c r="F364" s="263" t="s">
        <v>695</v>
      </c>
      <c r="G364" s="13" t="s">
        <v>408</v>
      </c>
      <c r="H364" s="263" t="s">
        <v>108</v>
      </c>
      <c r="I364" s="294" t="str">
        <f t="shared" si="75"/>
        <v/>
      </c>
      <c r="J364" s="263" t="str">
        <f t="shared" si="76"/>
        <v/>
      </c>
      <c r="K364" s="263" t="str">
        <f t="shared" si="77"/>
        <v/>
      </c>
      <c r="L364" s="263">
        <f t="shared" si="78"/>
        <v>4</v>
      </c>
      <c r="M364" s="263" t="str">
        <f t="shared" si="79"/>
        <v/>
      </c>
      <c r="N364" s="263" t="str">
        <f t="shared" si="80"/>
        <v/>
      </c>
      <c r="O364" s="294">
        <f t="shared" si="81"/>
        <v>4</v>
      </c>
      <c r="Q364" s="263" t="str">
        <f t="shared" si="82"/>
        <v>20</v>
      </c>
      <c r="R364" s="292" t="str">
        <f t="shared" si="83"/>
        <v>2.2.20</v>
      </c>
      <c r="S364" s="13" t="str">
        <f t="shared" si="84"/>
        <v/>
      </c>
      <c r="T364" s="13" t="str">
        <f t="shared" si="86"/>
        <v/>
      </c>
      <c r="U364" s="81" t="str">
        <f t="shared" si="87"/>
        <v/>
      </c>
      <c r="X364"/>
      <c r="Y364"/>
      <c r="Z364"/>
      <c r="AA364"/>
      <c r="AB364"/>
      <c r="AC364"/>
      <c r="AD364"/>
      <c r="AE364"/>
      <c r="AF364"/>
      <c r="AG364"/>
    </row>
    <row r="365" spans="1:33" x14ac:dyDescent="0.25">
      <c r="A365" s="263">
        <v>363</v>
      </c>
      <c r="B365" s="292" t="str">
        <f t="shared" si="85"/>
        <v>2.2.20a</v>
      </c>
      <c r="C365" s="263">
        <v>2</v>
      </c>
      <c r="D365" s="263">
        <v>2</v>
      </c>
      <c r="E365" s="263">
        <v>20</v>
      </c>
      <c r="F365" s="263" t="s">
        <v>668</v>
      </c>
      <c r="G365" s="13" t="s">
        <v>409</v>
      </c>
      <c r="H365" s="263">
        <v>3</v>
      </c>
      <c r="I365" s="294" t="str">
        <f t="shared" si="75"/>
        <v/>
      </c>
      <c r="J365" s="263" t="str">
        <f t="shared" si="76"/>
        <v/>
      </c>
      <c r="K365" s="263" t="str">
        <f t="shared" si="77"/>
        <v/>
      </c>
      <c r="L365" s="263" t="str">
        <f t="shared" si="78"/>
        <v/>
      </c>
      <c r="M365" s="263" t="str">
        <f t="shared" si="79"/>
        <v/>
      </c>
      <c r="N365" s="263">
        <f t="shared" si="80"/>
        <v>6</v>
      </c>
      <c r="O365" s="294">
        <f t="shared" si="81"/>
        <v>6</v>
      </c>
      <c r="Q365" s="263" t="str">
        <f t="shared" si="82"/>
        <v>20</v>
      </c>
      <c r="R365" s="292" t="str">
        <f t="shared" si="83"/>
        <v>2.2.20a</v>
      </c>
      <c r="S365" s="13" t="str">
        <f t="shared" si="84"/>
        <v/>
      </c>
      <c r="T365" s="13" t="str">
        <f t="shared" si="86"/>
        <v/>
      </c>
      <c r="U365" s="81" t="str">
        <f t="shared" si="87"/>
        <v/>
      </c>
      <c r="X365"/>
      <c r="Y365"/>
      <c r="Z365"/>
      <c r="AA365"/>
      <c r="AB365"/>
      <c r="AC365"/>
      <c r="AD365"/>
      <c r="AE365"/>
      <c r="AF365"/>
      <c r="AG365"/>
    </row>
    <row r="366" spans="1:33" x14ac:dyDescent="0.25">
      <c r="A366" s="263">
        <v>364</v>
      </c>
      <c r="B366" s="292" t="str">
        <f t="shared" si="85"/>
        <v>2.2.20b</v>
      </c>
      <c r="C366" s="263">
        <v>2</v>
      </c>
      <c r="D366" s="263">
        <v>2</v>
      </c>
      <c r="E366" s="263">
        <v>20</v>
      </c>
      <c r="F366" s="263" t="s">
        <v>669</v>
      </c>
      <c r="G366" s="13" t="s">
        <v>410</v>
      </c>
      <c r="H366" s="263">
        <v>3</v>
      </c>
      <c r="I366" s="294" t="str">
        <f t="shared" si="75"/>
        <v/>
      </c>
      <c r="J366" s="263" t="str">
        <f t="shared" si="76"/>
        <v/>
      </c>
      <c r="K366" s="263" t="str">
        <f t="shared" si="77"/>
        <v/>
      </c>
      <c r="L366" s="263" t="str">
        <f t="shared" si="78"/>
        <v/>
      </c>
      <c r="M366" s="263" t="str">
        <f t="shared" si="79"/>
        <v/>
      </c>
      <c r="N366" s="263">
        <f t="shared" si="80"/>
        <v>6</v>
      </c>
      <c r="O366" s="294">
        <f t="shared" si="81"/>
        <v>6</v>
      </c>
      <c r="Q366" s="263" t="str">
        <f t="shared" si="82"/>
        <v>20</v>
      </c>
      <c r="R366" s="292" t="str">
        <f t="shared" si="83"/>
        <v>2.2.20b</v>
      </c>
      <c r="S366" s="13" t="str">
        <f t="shared" si="84"/>
        <v/>
      </c>
      <c r="T366" s="13" t="str">
        <f t="shared" si="86"/>
        <v/>
      </c>
      <c r="U366" s="81" t="str">
        <f t="shared" si="87"/>
        <v/>
      </c>
      <c r="X366"/>
      <c r="Y366"/>
      <c r="Z366"/>
      <c r="AA366"/>
      <c r="AB366"/>
      <c r="AC366"/>
      <c r="AD366"/>
      <c r="AE366"/>
      <c r="AF366"/>
      <c r="AG366"/>
    </row>
    <row r="367" spans="1:33" x14ac:dyDescent="0.25">
      <c r="A367" s="263">
        <v>365</v>
      </c>
      <c r="B367" s="292" t="str">
        <f t="shared" si="85"/>
        <v/>
      </c>
      <c r="C367" s="263" t="s">
        <v>695</v>
      </c>
      <c r="D367" s="263" t="s">
        <v>695</v>
      </c>
      <c r="E367" s="263" t="s">
        <v>695</v>
      </c>
      <c r="F367" s="263" t="s">
        <v>695</v>
      </c>
      <c r="G367" s="13" t="s">
        <v>731</v>
      </c>
      <c r="H367" s="263" t="s">
        <v>695</v>
      </c>
      <c r="I367" s="294" t="str">
        <f t="shared" si="75"/>
        <v/>
      </c>
      <c r="J367" s="263" t="str">
        <f t="shared" si="76"/>
        <v/>
      </c>
      <c r="K367" s="263">
        <f t="shared" si="77"/>
        <v>3</v>
      </c>
      <c r="L367" s="263" t="str">
        <f t="shared" si="78"/>
        <v/>
      </c>
      <c r="M367" s="263" t="str">
        <f t="shared" si="79"/>
        <v/>
      </c>
      <c r="N367" s="263" t="str">
        <f t="shared" si="80"/>
        <v/>
      </c>
      <c r="O367" s="294">
        <f t="shared" si="81"/>
        <v>3</v>
      </c>
      <c r="Q367" s="263" t="str">
        <f t="shared" si="82"/>
        <v/>
      </c>
      <c r="R367" s="292" t="str">
        <f t="shared" si="83"/>
        <v/>
      </c>
      <c r="S367" s="13" t="str">
        <f t="shared" si="84"/>
        <v/>
      </c>
      <c r="T367" s="13">
        <f t="shared" si="86"/>
        <v>1</v>
      </c>
      <c r="U367" s="81" t="str">
        <f t="shared" si="87"/>
        <v/>
      </c>
      <c r="X367"/>
      <c r="Y367"/>
      <c r="Z367"/>
      <c r="AA367"/>
      <c r="AB367"/>
      <c r="AC367"/>
      <c r="AD367"/>
      <c r="AE367"/>
      <c r="AF367"/>
      <c r="AG367"/>
    </row>
    <row r="368" spans="1:33" x14ac:dyDescent="0.25">
      <c r="A368" s="263">
        <v>366</v>
      </c>
      <c r="B368" s="292" t="str">
        <f t="shared" si="85"/>
        <v>2.2.21</v>
      </c>
      <c r="C368" s="263">
        <v>2</v>
      </c>
      <c r="D368" s="263">
        <v>2</v>
      </c>
      <c r="E368" s="263">
        <v>21</v>
      </c>
      <c r="F368" s="263" t="s">
        <v>695</v>
      </c>
      <c r="G368" s="13" t="s">
        <v>732</v>
      </c>
      <c r="H368" s="263">
        <v>5</v>
      </c>
      <c r="I368" s="294" t="str">
        <f t="shared" si="75"/>
        <v/>
      </c>
      <c r="J368" s="263" t="str">
        <f t="shared" si="76"/>
        <v/>
      </c>
      <c r="K368" s="263" t="str">
        <f t="shared" si="77"/>
        <v/>
      </c>
      <c r="L368" s="263" t="str">
        <f t="shared" si="78"/>
        <v/>
      </c>
      <c r="M368" s="263">
        <f t="shared" si="79"/>
        <v>5</v>
      </c>
      <c r="N368" s="263" t="str">
        <f t="shared" si="80"/>
        <v/>
      </c>
      <c r="O368" s="294">
        <f t="shared" si="81"/>
        <v>5</v>
      </c>
      <c r="Q368" s="263" t="str">
        <f t="shared" si="82"/>
        <v>21</v>
      </c>
      <c r="R368" s="292" t="str">
        <f t="shared" si="83"/>
        <v>2.2.21</v>
      </c>
      <c r="S368" s="13" t="str">
        <f t="shared" si="84"/>
        <v/>
      </c>
      <c r="T368" s="13" t="str">
        <f t="shared" si="86"/>
        <v/>
      </c>
      <c r="U368" s="81" t="str">
        <f t="shared" si="87"/>
        <v/>
      </c>
      <c r="X368"/>
      <c r="Y368"/>
      <c r="Z368"/>
      <c r="AA368"/>
      <c r="AB368"/>
      <c r="AC368"/>
      <c r="AD368"/>
      <c r="AE368"/>
      <c r="AF368"/>
      <c r="AG368"/>
    </row>
    <row r="369" spans="1:33" x14ac:dyDescent="0.25">
      <c r="A369" s="263">
        <v>367</v>
      </c>
      <c r="B369" s="292" t="str">
        <f t="shared" si="85"/>
        <v>2.2.22</v>
      </c>
      <c r="C369" s="263">
        <v>2</v>
      </c>
      <c r="D369" s="263">
        <v>2</v>
      </c>
      <c r="E369" s="263">
        <v>22</v>
      </c>
      <c r="F369" s="263" t="s">
        <v>695</v>
      </c>
      <c r="G369" s="13" t="s">
        <v>733</v>
      </c>
      <c r="H369" s="263" t="s">
        <v>108</v>
      </c>
      <c r="I369" s="294" t="str">
        <f t="shared" si="75"/>
        <v/>
      </c>
      <c r="J369" s="263" t="str">
        <f t="shared" si="76"/>
        <v/>
      </c>
      <c r="K369" s="263" t="str">
        <f t="shared" si="77"/>
        <v/>
      </c>
      <c r="L369" s="263">
        <f t="shared" si="78"/>
        <v>4</v>
      </c>
      <c r="M369" s="263" t="str">
        <f t="shared" si="79"/>
        <v/>
      </c>
      <c r="N369" s="263" t="str">
        <f t="shared" si="80"/>
        <v/>
      </c>
      <c r="O369" s="294">
        <f t="shared" si="81"/>
        <v>4</v>
      </c>
      <c r="Q369" s="263" t="str">
        <f t="shared" si="82"/>
        <v>22</v>
      </c>
      <c r="R369" s="292" t="str">
        <f t="shared" si="83"/>
        <v>2.2.22</v>
      </c>
      <c r="S369" s="13" t="str">
        <f t="shared" si="84"/>
        <v/>
      </c>
      <c r="T369" s="13" t="str">
        <f t="shared" si="86"/>
        <v/>
      </c>
      <c r="U369" s="81" t="str">
        <f t="shared" si="87"/>
        <v/>
      </c>
      <c r="X369"/>
      <c r="Y369"/>
      <c r="Z369"/>
      <c r="AA369"/>
      <c r="AB369"/>
      <c r="AC369"/>
      <c r="AD369"/>
      <c r="AE369"/>
      <c r="AF369"/>
      <c r="AG369"/>
    </row>
    <row r="370" spans="1:33" x14ac:dyDescent="0.25">
      <c r="A370" s="263">
        <v>368</v>
      </c>
      <c r="B370" s="292" t="str">
        <f t="shared" si="85"/>
        <v>2.2.22a</v>
      </c>
      <c r="C370" s="263">
        <v>2</v>
      </c>
      <c r="D370" s="263">
        <v>2</v>
      </c>
      <c r="E370" s="263">
        <v>22</v>
      </c>
      <c r="F370" s="263" t="s">
        <v>668</v>
      </c>
      <c r="G370" s="13" t="s">
        <v>734</v>
      </c>
      <c r="H370" s="263">
        <v>5</v>
      </c>
      <c r="I370" s="294" t="str">
        <f t="shared" si="75"/>
        <v/>
      </c>
      <c r="J370" s="263" t="str">
        <f t="shared" si="76"/>
        <v/>
      </c>
      <c r="K370" s="263" t="str">
        <f t="shared" si="77"/>
        <v/>
      </c>
      <c r="L370" s="263" t="str">
        <f t="shared" si="78"/>
        <v/>
      </c>
      <c r="M370" s="263" t="str">
        <f t="shared" si="79"/>
        <v/>
      </c>
      <c r="N370" s="263">
        <f t="shared" si="80"/>
        <v>6</v>
      </c>
      <c r="O370" s="294">
        <f t="shared" si="81"/>
        <v>6</v>
      </c>
      <c r="Q370" s="263" t="str">
        <f t="shared" si="82"/>
        <v>22</v>
      </c>
      <c r="R370" s="292" t="str">
        <f t="shared" si="83"/>
        <v>2.2.22a</v>
      </c>
      <c r="S370" s="13" t="str">
        <f t="shared" si="84"/>
        <v/>
      </c>
      <c r="T370" s="13" t="str">
        <f t="shared" si="86"/>
        <v/>
      </c>
      <c r="U370" s="81" t="str">
        <f t="shared" si="87"/>
        <v/>
      </c>
      <c r="X370"/>
      <c r="Y370"/>
      <c r="Z370"/>
      <c r="AA370"/>
      <c r="AB370"/>
      <c r="AC370"/>
      <c r="AD370"/>
      <c r="AE370"/>
      <c r="AF370"/>
      <c r="AG370"/>
    </row>
    <row r="371" spans="1:33" x14ac:dyDescent="0.25">
      <c r="A371" s="263">
        <v>369</v>
      </c>
      <c r="B371" s="292" t="str">
        <f t="shared" si="85"/>
        <v>2.2.22b</v>
      </c>
      <c r="C371" s="263">
        <v>2</v>
      </c>
      <c r="D371" s="263">
        <v>2</v>
      </c>
      <c r="E371" s="263">
        <v>22</v>
      </c>
      <c r="F371" s="263" t="s">
        <v>669</v>
      </c>
      <c r="G371" s="13" t="s">
        <v>735</v>
      </c>
      <c r="H371" s="263">
        <v>5</v>
      </c>
      <c r="I371" s="294" t="str">
        <f t="shared" si="75"/>
        <v/>
      </c>
      <c r="J371" s="263" t="str">
        <f t="shared" si="76"/>
        <v/>
      </c>
      <c r="K371" s="263" t="str">
        <f t="shared" si="77"/>
        <v/>
      </c>
      <c r="L371" s="263" t="str">
        <f t="shared" si="78"/>
        <v/>
      </c>
      <c r="M371" s="263" t="str">
        <f t="shared" si="79"/>
        <v/>
      </c>
      <c r="N371" s="263">
        <f t="shared" si="80"/>
        <v>6</v>
      </c>
      <c r="O371" s="294">
        <f t="shared" si="81"/>
        <v>6</v>
      </c>
      <c r="Q371" s="263" t="str">
        <f t="shared" si="82"/>
        <v>22</v>
      </c>
      <c r="R371" s="292" t="str">
        <f t="shared" si="83"/>
        <v>2.2.22b</v>
      </c>
      <c r="S371" s="13" t="str">
        <f t="shared" si="84"/>
        <v/>
      </c>
      <c r="T371" s="13" t="str">
        <f t="shared" si="86"/>
        <v/>
      </c>
      <c r="U371" s="81" t="str">
        <f t="shared" si="87"/>
        <v/>
      </c>
      <c r="X371"/>
      <c r="Y371"/>
      <c r="Z371"/>
      <c r="AA371"/>
      <c r="AB371"/>
      <c r="AC371"/>
      <c r="AD371"/>
      <c r="AE371"/>
      <c r="AF371"/>
      <c r="AG371"/>
    </row>
    <row r="372" spans="1:33" x14ac:dyDescent="0.25">
      <c r="A372" s="263">
        <v>370</v>
      </c>
      <c r="B372" s="292" t="str">
        <f t="shared" si="85"/>
        <v>2.3</v>
      </c>
      <c r="C372" s="263">
        <v>2</v>
      </c>
      <c r="D372" s="263">
        <v>3</v>
      </c>
      <c r="E372" s="263" t="s">
        <v>695</v>
      </c>
      <c r="F372" s="263" t="s">
        <v>695</v>
      </c>
      <c r="G372" s="13" t="s">
        <v>411</v>
      </c>
      <c r="H372" s="263" t="s">
        <v>695</v>
      </c>
      <c r="I372" s="294" t="str">
        <f t="shared" si="75"/>
        <v/>
      </c>
      <c r="J372" s="263">
        <f t="shared" si="76"/>
        <v>2</v>
      </c>
      <c r="K372" s="263" t="str">
        <f t="shared" si="77"/>
        <v/>
      </c>
      <c r="L372" s="263" t="str">
        <f t="shared" si="78"/>
        <v/>
      </c>
      <c r="M372" s="263" t="str">
        <f t="shared" si="79"/>
        <v/>
      </c>
      <c r="N372" s="263" t="str">
        <f t="shared" si="80"/>
        <v/>
      </c>
      <c r="O372" s="294">
        <f t="shared" si="81"/>
        <v>2</v>
      </c>
      <c r="Q372" s="263" t="str">
        <f t="shared" si="82"/>
        <v/>
      </c>
      <c r="R372" s="292" t="str">
        <f t="shared" si="83"/>
        <v>2.3</v>
      </c>
      <c r="S372" s="13" t="str">
        <f t="shared" ref="S372" si="88">IF(O372=O371,IF(NOT(R372&gt;R371),1,""),"")</f>
        <v/>
      </c>
      <c r="T372" s="13" t="str">
        <f t="shared" ref="T372" si="89">IF(NOT(R372&gt;R371),1,"")</f>
        <v/>
      </c>
      <c r="U372" s="81" t="str">
        <f t="shared" si="87"/>
        <v/>
      </c>
      <c r="X372"/>
      <c r="Y372"/>
      <c r="Z372"/>
      <c r="AA372"/>
      <c r="AB372"/>
      <c r="AC372"/>
      <c r="AD372"/>
      <c r="AE372"/>
      <c r="AF372"/>
      <c r="AG372"/>
    </row>
    <row r="373" spans="1:33" x14ac:dyDescent="0.25">
      <c r="A373" s="263">
        <v>371</v>
      </c>
      <c r="B373" s="292" t="str">
        <f t="shared" si="85"/>
        <v/>
      </c>
      <c r="C373" s="263" t="s">
        <v>695</v>
      </c>
      <c r="D373" s="263" t="s">
        <v>695</v>
      </c>
      <c r="E373" s="263" t="s">
        <v>695</v>
      </c>
      <c r="F373" s="263" t="s">
        <v>695</v>
      </c>
      <c r="G373" s="13" t="s">
        <v>412</v>
      </c>
      <c r="H373" s="263" t="s">
        <v>695</v>
      </c>
      <c r="I373" s="294" t="str">
        <f t="shared" si="75"/>
        <v/>
      </c>
      <c r="J373" s="263" t="str">
        <f t="shared" si="76"/>
        <v/>
      </c>
      <c r="K373" s="263">
        <f t="shared" si="77"/>
        <v>3</v>
      </c>
      <c r="L373" s="263" t="str">
        <f t="shared" si="78"/>
        <v/>
      </c>
      <c r="M373" s="263" t="str">
        <f t="shared" si="79"/>
        <v/>
      </c>
      <c r="N373" s="263" t="str">
        <f t="shared" si="80"/>
        <v/>
      </c>
      <c r="O373" s="294">
        <f t="shared" si="81"/>
        <v>3</v>
      </c>
      <c r="Q373" s="263" t="str">
        <f t="shared" si="82"/>
        <v/>
      </c>
      <c r="R373" s="292" t="str">
        <f t="shared" si="83"/>
        <v/>
      </c>
      <c r="S373" s="13" t="str">
        <f t="shared" si="84"/>
        <v/>
      </c>
      <c r="T373" s="13">
        <f t="shared" si="86"/>
        <v>1</v>
      </c>
      <c r="U373" s="81" t="str">
        <f t="shared" si="87"/>
        <v/>
      </c>
      <c r="X373"/>
      <c r="Y373"/>
      <c r="Z373"/>
      <c r="AA373"/>
      <c r="AB373"/>
      <c r="AC373"/>
      <c r="AD373"/>
      <c r="AE373"/>
      <c r="AF373"/>
      <c r="AG373"/>
    </row>
    <row r="374" spans="1:33" x14ac:dyDescent="0.25">
      <c r="A374" s="263">
        <v>372</v>
      </c>
      <c r="B374" s="292" t="str">
        <f t="shared" si="85"/>
        <v>2.3.01</v>
      </c>
      <c r="C374" s="263">
        <v>2</v>
      </c>
      <c r="D374" s="263">
        <v>3</v>
      </c>
      <c r="E374" s="263">
        <v>1</v>
      </c>
      <c r="F374" s="263" t="s">
        <v>695</v>
      </c>
      <c r="G374" s="13" t="s">
        <v>413</v>
      </c>
      <c r="H374" s="263">
        <v>1</v>
      </c>
      <c r="I374" s="294" t="str">
        <f t="shared" si="75"/>
        <v/>
      </c>
      <c r="J374" s="263" t="str">
        <f t="shared" si="76"/>
        <v/>
      </c>
      <c r="K374" s="263" t="str">
        <f t="shared" si="77"/>
        <v/>
      </c>
      <c r="L374" s="263" t="str">
        <f t="shared" si="78"/>
        <v/>
      </c>
      <c r="M374" s="263">
        <f t="shared" si="79"/>
        <v>5</v>
      </c>
      <c r="N374" s="263" t="str">
        <f t="shared" si="80"/>
        <v/>
      </c>
      <c r="O374" s="294">
        <f t="shared" si="81"/>
        <v>5</v>
      </c>
      <c r="Q374" s="263" t="str">
        <f t="shared" si="82"/>
        <v>01</v>
      </c>
      <c r="R374" s="292" t="str">
        <f t="shared" si="83"/>
        <v>2.3.01</v>
      </c>
      <c r="S374" s="13" t="str">
        <f t="shared" si="84"/>
        <v/>
      </c>
      <c r="T374" s="13" t="str">
        <f t="shared" si="86"/>
        <v/>
      </c>
      <c r="U374" s="81" t="str">
        <f t="shared" si="87"/>
        <v/>
      </c>
      <c r="X374"/>
      <c r="Y374"/>
      <c r="Z374"/>
      <c r="AA374"/>
      <c r="AB374"/>
      <c r="AC374"/>
      <c r="AD374"/>
      <c r="AE374"/>
      <c r="AF374"/>
      <c r="AG374"/>
    </row>
    <row r="375" spans="1:33" x14ac:dyDescent="0.25">
      <c r="A375" s="263">
        <v>373</v>
      </c>
      <c r="B375" s="292" t="str">
        <f t="shared" si="85"/>
        <v>2.3.02</v>
      </c>
      <c r="C375" s="263">
        <v>2</v>
      </c>
      <c r="D375" s="263">
        <v>3</v>
      </c>
      <c r="E375" s="263">
        <v>2</v>
      </c>
      <c r="F375" s="263" t="s">
        <v>695</v>
      </c>
      <c r="G375" s="13" t="s">
        <v>414</v>
      </c>
      <c r="H375" s="263" t="s">
        <v>108</v>
      </c>
      <c r="I375" s="294" t="str">
        <f t="shared" si="75"/>
        <v/>
      </c>
      <c r="J375" s="263" t="str">
        <f t="shared" si="76"/>
        <v/>
      </c>
      <c r="K375" s="263" t="str">
        <f t="shared" si="77"/>
        <v/>
      </c>
      <c r="L375" s="263">
        <f t="shared" si="78"/>
        <v>4</v>
      </c>
      <c r="M375" s="263" t="str">
        <f t="shared" si="79"/>
        <v/>
      </c>
      <c r="N375" s="263" t="str">
        <f t="shared" si="80"/>
        <v/>
      </c>
      <c r="O375" s="294">
        <f t="shared" si="81"/>
        <v>4</v>
      </c>
      <c r="Q375" s="263" t="str">
        <f t="shared" si="82"/>
        <v>02</v>
      </c>
      <c r="R375" s="292" t="str">
        <f t="shared" si="83"/>
        <v>2.3.02</v>
      </c>
      <c r="S375" s="13" t="str">
        <f t="shared" si="84"/>
        <v/>
      </c>
      <c r="T375" s="13" t="str">
        <f t="shared" si="86"/>
        <v/>
      </c>
      <c r="U375" s="81" t="str">
        <f t="shared" si="87"/>
        <v/>
      </c>
      <c r="X375"/>
      <c r="Y375"/>
      <c r="Z375"/>
      <c r="AA375"/>
      <c r="AB375"/>
      <c r="AC375"/>
      <c r="AD375"/>
      <c r="AE375"/>
      <c r="AF375"/>
      <c r="AG375"/>
    </row>
    <row r="376" spans="1:33" x14ac:dyDescent="0.25">
      <c r="A376" s="263">
        <v>374</v>
      </c>
      <c r="B376" s="292" t="str">
        <f t="shared" si="85"/>
        <v>2.3.02a</v>
      </c>
      <c r="C376" s="263">
        <v>2</v>
      </c>
      <c r="D376" s="263">
        <v>3</v>
      </c>
      <c r="E376" s="263">
        <v>2</v>
      </c>
      <c r="F376" s="263" t="s">
        <v>668</v>
      </c>
      <c r="G376" s="13" t="s">
        <v>415</v>
      </c>
      <c r="H376" s="263">
        <v>3</v>
      </c>
      <c r="I376" s="294" t="str">
        <f t="shared" si="75"/>
        <v/>
      </c>
      <c r="J376" s="263" t="str">
        <f t="shared" si="76"/>
        <v/>
      </c>
      <c r="K376" s="263" t="str">
        <f t="shared" si="77"/>
        <v/>
      </c>
      <c r="L376" s="263" t="str">
        <f t="shared" si="78"/>
        <v/>
      </c>
      <c r="M376" s="263" t="str">
        <f t="shared" si="79"/>
        <v/>
      </c>
      <c r="N376" s="263">
        <f t="shared" si="80"/>
        <v>6</v>
      </c>
      <c r="O376" s="294">
        <f t="shared" si="81"/>
        <v>6</v>
      </c>
      <c r="Q376" s="263" t="str">
        <f t="shared" si="82"/>
        <v>02</v>
      </c>
      <c r="R376" s="292" t="str">
        <f t="shared" si="83"/>
        <v>2.3.02a</v>
      </c>
      <c r="S376" s="13" t="str">
        <f t="shared" si="84"/>
        <v/>
      </c>
      <c r="T376" s="13" t="str">
        <f t="shared" si="86"/>
        <v/>
      </c>
      <c r="U376" s="81" t="str">
        <f t="shared" si="87"/>
        <v/>
      </c>
      <c r="X376"/>
      <c r="Y376"/>
      <c r="Z376"/>
      <c r="AA376"/>
      <c r="AB376"/>
      <c r="AC376"/>
      <c r="AD376"/>
      <c r="AE376"/>
      <c r="AF376"/>
      <c r="AG376"/>
    </row>
    <row r="377" spans="1:33" x14ac:dyDescent="0.25">
      <c r="A377" s="263">
        <v>375</v>
      </c>
      <c r="B377" s="292" t="str">
        <f t="shared" si="85"/>
        <v>2.3.02b</v>
      </c>
      <c r="C377" s="263">
        <v>2</v>
      </c>
      <c r="D377" s="263">
        <v>3</v>
      </c>
      <c r="E377" s="263">
        <v>2</v>
      </c>
      <c r="F377" s="263" t="s">
        <v>669</v>
      </c>
      <c r="G377" s="13" t="s">
        <v>416</v>
      </c>
      <c r="H377" s="263">
        <v>2</v>
      </c>
      <c r="I377" s="294" t="str">
        <f t="shared" si="75"/>
        <v/>
      </c>
      <c r="J377" s="263" t="str">
        <f t="shared" si="76"/>
        <v/>
      </c>
      <c r="K377" s="263" t="str">
        <f t="shared" si="77"/>
        <v/>
      </c>
      <c r="L377" s="263" t="str">
        <f t="shared" si="78"/>
        <v/>
      </c>
      <c r="M377" s="263" t="str">
        <f t="shared" si="79"/>
        <v/>
      </c>
      <c r="N377" s="263">
        <f t="shared" si="80"/>
        <v>6</v>
      </c>
      <c r="O377" s="294">
        <f t="shared" si="81"/>
        <v>6</v>
      </c>
      <c r="Q377" s="263" t="str">
        <f t="shared" si="82"/>
        <v>02</v>
      </c>
      <c r="R377" s="292" t="str">
        <f t="shared" si="83"/>
        <v>2.3.02b</v>
      </c>
      <c r="S377" s="13" t="str">
        <f t="shared" si="84"/>
        <v/>
      </c>
      <c r="T377" s="13" t="str">
        <f t="shared" si="86"/>
        <v/>
      </c>
      <c r="U377" s="81" t="str">
        <f t="shared" si="87"/>
        <v/>
      </c>
      <c r="X377"/>
      <c r="Y377"/>
      <c r="Z377"/>
      <c r="AA377"/>
      <c r="AB377"/>
      <c r="AC377"/>
      <c r="AD377"/>
      <c r="AE377"/>
      <c r="AF377"/>
      <c r="AG377"/>
    </row>
    <row r="378" spans="1:33" x14ac:dyDescent="0.25">
      <c r="A378" s="263">
        <v>376</v>
      </c>
      <c r="B378" s="292" t="str">
        <f t="shared" si="85"/>
        <v>2.3.02c</v>
      </c>
      <c r="C378" s="263">
        <v>2</v>
      </c>
      <c r="D378" s="263">
        <v>3</v>
      </c>
      <c r="E378" s="263">
        <v>2</v>
      </c>
      <c r="F378" s="263" t="s">
        <v>670</v>
      </c>
      <c r="G378" s="13" t="s">
        <v>417</v>
      </c>
      <c r="H378" s="263">
        <v>3</v>
      </c>
      <c r="I378" s="294" t="str">
        <f t="shared" si="75"/>
        <v/>
      </c>
      <c r="J378" s="263" t="str">
        <f t="shared" si="76"/>
        <v/>
      </c>
      <c r="K378" s="263" t="str">
        <f t="shared" si="77"/>
        <v/>
      </c>
      <c r="L378" s="263" t="str">
        <f t="shared" si="78"/>
        <v/>
      </c>
      <c r="M378" s="263" t="str">
        <f t="shared" si="79"/>
        <v/>
      </c>
      <c r="N378" s="263">
        <f t="shared" si="80"/>
        <v>6</v>
      </c>
      <c r="O378" s="294">
        <f t="shared" si="81"/>
        <v>6</v>
      </c>
      <c r="Q378" s="263" t="str">
        <f t="shared" si="82"/>
        <v>02</v>
      </c>
      <c r="R378" s="292" t="str">
        <f t="shared" si="83"/>
        <v>2.3.02c</v>
      </c>
      <c r="S378" s="13" t="str">
        <f t="shared" si="84"/>
        <v/>
      </c>
      <c r="T378" s="13" t="str">
        <f t="shared" si="86"/>
        <v/>
      </c>
      <c r="U378" s="81" t="str">
        <f t="shared" si="87"/>
        <v/>
      </c>
      <c r="X378"/>
      <c r="Y378"/>
      <c r="Z378"/>
      <c r="AA378"/>
      <c r="AB378"/>
      <c r="AC378"/>
      <c r="AD378"/>
      <c r="AE378"/>
      <c r="AF378"/>
      <c r="AG378"/>
    </row>
    <row r="379" spans="1:33" x14ac:dyDescent="0.25">
      <c r="A379" s="263">
        <v>377</v>
      </c>
      <c r="B379" s="292" t="str">
        <f t="shared" si="85"/>
        <v>2.3.02d</v>
      </c>
      <c r="C379" s="263">
        <v>2</v>
      </c>
      <c r="D379" s="263">
        <v>3</v>
      </c>
      <c r="E379" s="263">
        <v>2</v>
      </c>
      <c r="F379" s="263" t="s">
        <v>671</v>
      </c>
      <c r="G379" s="13" t="s">
        <v>418</v>
      </c>
      <c r="H379" s="263">
        <v>3</v>
      </c>
      <c r="I379" s="294" t="str">
        <f t="shared" si="75"/>
        <v/>
      </c>
      <c r="J379" s="263" t="str">
        <f t="shared" si="76"/>
        <v/>
      </c>
      <c r="K379" s="263" t="str">
        <f t="shared" si="77"/>
        <v/>
      </c>
      <c r="L379" s="263" t="str">
        <f t="shared" si="78"/>
        <v/>
      </c>
      <c r="M379" s="263" t="str">
        <f t="shared" si="79"/>
        <v/>
      </c>
      <c r="N379" s="263">
        <f t="shared" si="80"/>
        <v>6</v>
      </c>
      <c r="O379" s="294">
        <f t="shared" si="81"/>
        <v>6</v>
      </c>
      <c r="Q379" s="263" t="str">
        <f t="shared" si="82"/>
        <v>02</v>
      </c>
      <c r="R379" s="292" t="str">
        <f t="shared" si="83"/>
        <v>2.3.02d</v>
      </c>
      <c r="S379" s="13" t="str">
        <f t="shared" si="84"/>
        <v/>
      </c>
      <c r="T379" s="13" t="str">
        <f t="shared" si="86"/>
        <v/>
      </c>
      <c r="U379" s="81" t="str">
        <f t="shared" si="87"/>
        <v/>
      </c>
      <c r="X379"/>
      <c r="Y379"/>
      <c r="Z379"/>
      <c r="AA379"/>
      <c r="AB379"/>
      <c r="AC379"/>
      <c r="AD379"/>
      <c r="AE379"/>
      <c r="AF379"/>
      <c r="AG379"/>
    </row>
    <row r="380" spans="1:33" x14ac:dyDescent="0.25">
      <c r="A380" s="263">
        <v>378</v>
      </c>
      <c r="B380" s="292" t="str">
        <f t="shared" si="85"/>
        <v>2.3.03</v>
      </c>
      <c r="C380" s="263">
        <v>2</v>
      </c>
      <c r="D380" s="263">
        <v>3</v>
      </c>
      <c r="E380" s="263">
        <v>3</v>
      </c>
      <c r="F380" s="263" t="s">
        <v>695</v>
      </c>
      <c r="G380" s="13" t="s">
        <v>419</v>
      </c>
      <c r="H380" s="263" t="s">
        <v>108</v>
      </c>
      <c r="I380" s="294" t="str">
        <f t="shared" si="75"/>
        <v/>
      </c>
      <c r="J380" s="263" t="str">
        <f t="shared" si="76"/>
        <v/>
      </c>
      <c r="K380" s="263" t="str">
        <f t="shared" si="77"/>
        <v/>
      </c>
      <c r="L380" s="263">
        <f t="shared" si="78"/>
        <v>4</v>
      </c>
      <c r="M380" s="263" t="str">
        <f t="shared" si="79"/>
        <v/>
      </c>
      <c r="N380" s="263" t="str">
        <f t="shared" si="80"/>
        <v/>
      </c>
      <c r="O380" s="294">
        <f t="shared" si="81"/>
        <v>4</v>
      </c>
      <c r="Q380" s="263" t="str">
        <f t="shared" si="82"/>
        <v>03</v>
      </c>
      <c r="R380" s="292" t="str">
        <f t="shared" si="83"/>
        <v>2.3.03</v>
      </c>
      <c r="S380" s="13" t="str">
        <f t="shared" si="84"/>
        <v/>
      </c>
      <c r="T380" s="13" t="str">
        <f t="shared" si="86"/>
        <v/>
      </c>
      <c r="U380" s="81" t="str">
        <f t="shared" si="87"/>
        <v/>
      </c>
      <c r="X380"/>
      <c r="Y380"/>
      <c r="Z380"/>
      <c r="AA380"/>
      <c r="AB380"/>
      <c r="AC380"/>
      <c r="AD380"/>
      <c r="AE380"/>
      <c r="AF380"/>
      <c r="AG380"/>
    </row>
    <row r="381" spans="1:33" x14ac:dyDescent="0.25">
      <c r="A381" s="263">
        <v>379</v>
      </c>
      <c r="B381" s="292" t="str">
        <f t="shared" si="85"/>
        <v>2.3.03a</v>
      </c>
      <c r="C381" s="263">
        <v>2</v>
      </c>
      <c r="D381" s="263">
        <v>3</v>
      </c>
      <c r="E381" s="263">
        <v>3</v>
      </c>
      <c r="F381" s="263" t="s">
        <v>668</v>
      </c>
      <c r="G381" s="13" t="s">
        <v>420</v>
      </c>
      <c r="H381" s="263">
        <v>2</v>
      </c>
      <c r="I381" s="294" t="str">
        <f t="shared" ref="I381:I444" si="90">IF(AND(LEN(C381)=1,LEN(D381)=0),1,"")</f>
        <v/>
      </c>
      <c r="J381" s="263" t="str">
        <f t="shared" ref="J381:J444" si="91">IF(AND(LEN(C381)=1,LEN(D381)=1,LEN(E381)=0,LEN(F381)=0),2,"")</f>
        <v/>
      </c>
      <c r="K381" s="263" t="str">
        <f t="shared" ref="K381:K444" si="92">IF(AND(LEN(C381)=0,LEN(E381)=0),3,"")</f>
        <v/>
      </c>
      <c r="L381" s="263" t="str">
        <f t="shared" ref="L381:L444" si="93">IF(AND(LEN(C381)&gt;0,LEN(D381&gt;0),LEN(E381)&gt;0,LEN(F381)=0,H381="N/A"),4,"")</f>
        <v/>
      </c>
      <c r="M381" s="263" t="str">
        <f t="shared" ref="M381:M444" si="94">IF(AND(LEN(C381)&gt;0,LEN(D381&gt;0),LEN(E381)&gt;0,LEN(F381)=0,H381&gt;0,H381&lt;6),5,"")</f>
        <v/>
      </c>
      <c r="N381" s="263">
        <f t="shared" ref="N381:N444" si="95">IF(AND(LEN(C381)&gt;0,LEN(D381&gt;0),LEN(E381)&gt;0,LEN(F381)&gt;0,H381&gt;0,H381&lt;6),6,"")</f>
        <v>6</v>
      </c>
      <c r="O381" s="294">
        <f t="shared" ref="O381:O444" si="96">SUM(I381:N381)</f>
        <v>6</v>
      </c>
      <c r="Q381" s="263" t="str">
        <f t="shared" ref="Q381:Q444" si="97">IF(LEN(E381)&gt;0,TEXT(E381,"00"),"")</f>
        <v>03</v>
      </c>
      <c r="R381" s="292" t="str">
        <f t="shared" ref="R381:R444" si="98">IF(O381=1,C381,IF(O381=2,C381&amp;"."&amp;D381,IF(O381=3,"",IF(O381=4,C381&amp;"."&amp;D381&amp;"."&amp;Q381,IF(O381=5,C381&amp;"."&amp;D381&amp;"."&amp;Q381,IF(O381=6,C381&amp;"."&amp;D381&amp;"."&amp;Q381&amp;F381,""))))))</f>
        <v>2.3.03a</v>
      </c>
      <c r="S381" s="13" t="str">
        <f t="shared" ref="S381:S444" si="99">IF(O381=O380,IF(NOT(R381&gt;R380),1,""),"")</f>
        <v/>
      </c>
      <c r="T381" s="13" t="str">
        <f t="shared" si="86"/>
        <v/>
      </c>
      <c r="U381" s="81" t="str">
        <f t="shared" si="87"/>
        <v/>
      </c>
      <c r="X381"/>
      <c r="Y381"/>
      <c r="Z381"/>
      <c r="AA381"/>
      <c r="AB381"/>
      <c r="AC381"/>
      <c r="AD381"/>
      <c r="AE381"/>
      <c r="AF381"/>
      <c r="AG381"/>
    </row>
    <row r="382" spans="1:33" x14ac:dyDescent="0.25">
      <c r="A382" s="263">
        <v>380</v>
      </c>
      <c r="B382" s="292" t="str">
        <f t="shared" ref="B382:B445" si="100">R382</f>
        <v>2.3.03b</v>
      </c>
      <c r="C382" s="263">
        <v>2</v>
      </c>
      <c r="D382" s="263">
        <v>3</v>
      </c>
      <c r="E382" s="263">
        <v>3</v>
      </c>
      <c r="F382" s="263" t="s">
        <v>669</v>
      </c>
      <c r="G382" s="13" t="s">
        <v>421</v>
      </c>
      <c r="H382" s="263">
        <v>2</v>
      </c>
      <c r="I382" s="294" t="str">
        <f t="shared" si="90"/>
        <v/>
      </c>
      <c r="J382" s="263" t="str">
        <f t="shared" si="91"/>
        <v/>
      </c>
      <c r="K382" s="263" t="str">
        <f t="shared" si="92"/>
        <v/>
      </c>
      <c r="L382" s="263" t="str">
        <f t="shared" si="93"/>
        <v/>
      </c>
      <c r="M382" s="263" t="str">
        <f t="shared" si="94"/>
        <v/>
      </c>
      <c r="N382" s="263">
        <f t="shared" si="95"/>
        <v>6</v>
      </c>
      <c r="O382" s="294">
        <f t="shared" si="96"/>
        <v>6</v>
      </c>
      <c r="Q382" s="263" t="str">
        <f t="shared" si="97"/>
        <v>03</v>
      </c>
      <c r="R382" s="292" t="str">
        <f t="shared" si="98"/>
        <v>2.3.03b</v>
      </c>
      <c r="S382" s="13" t="str">
        <f t="shared" si="99"/>
        <v/>
      </c>
      <c r="T382" s="13" t="str">
        <f t="shared" ref="T382:T445" si="101">IF(NOT(R382&gt;R381),1,"")</f>
        <v/>
      </c>
      <c r="U382" s="81" t="str">
        <f t="shared" si="87"/>
        <v/>
      </c>
      <c r="X382"/>
      <c r="Y382"/>
      <c r="Z382"/>
      <c r="AA382"/>
      <c r="AB382"/>
      <c r="AC382"/>
      <c r="AD382"/>
      <c r="AE382"/>
      <c r="AF382"/>
      <c r="AG382"/>
    </row>
    <row r="383" spans="1:33" x14ac:dyDescent="0.25">
      <c r="A383" s="263">
        <v>381</v>
      </c>
      <c r="B383" s="292" t="str">
        <f t="shared" si="100"/>
        <v>2.3.03c</v>
      </c>
      <c r="C383" s="263">
        <v>2</v>
      </c>
      <c r="D383" s="263">
        <v>3</v>
      </c>
      <c r="E383" s="263">
        <v>3</v>
      </c>
      <c r="F383" s="263" t="s">
        <v>670</v>
      </c>
      <c r="G383" s="13" t="s">
        <v>422</v>
      </c>
      <c r="H383" s="263">
        <v>2</v>
      </c>
      <c r="I383" s="294" t="str">
        <f t="shared" si="90"/>
        <v/>
      </c>
      <c r="J383" s="263" t="str">
        <f t="shared" si="91"/>
        <v/>
      </c>
      <c r="K383" s="263" t="str">
        <f t="shared" si="92"/>
        <v/>
      </c>
      <c r="L383" s="263" t="str">
        <f t="shared" si="93"/>
        <v/>
      </c>
      <c r="M383" s="263" t="str">
        <f t="shared" si="94"/>
        <v/>
      </c>
      <c r="N383" s="263">
        <f t="shared" si="95"/>
        <v>6</v>
      </c>
      <c r="O383" s="294">
        <f t="shared" si="96"/>
        <v>6</v>
      </c>
      <c r="Q383" s="263" t="str">
        <f t="shared" si="97"/>
        <v>03</v>
      </c>
      <c r="R383" s="292" t="str">
        <f t="shared" si="98"/>
        <v>2.3.03c</v>
      </c>
      <c r="S383" s="13" t="str">
        <f t="shared" si="99"/>
        <v/>
      </c>
      <c r="T383" s="13" t="str">
        <f t="shared" si="101"/>
        <v/>
      </c>
      <c r="U383" s="81" t="str">
        <f t="shared" si="87"/>
        <v/>
      </c>
      <c r="X383"/>
      <c r="Y383"/>
      <c r="Z383"/>
      <c r="AA383"/>
      <c r="AB383"/>
      <c r="AC383"/>
      <c r="AD383"/>
      <c r="AE383"/>
      <c r="AF383"/>
      <c r="AG383"/>
    </row>
    <row r="384" spans="1:33" x14ac:dyDescent="0.25">
      <c r="A384" s="263">
        <v>382</v>
      </c>
      <c r="B384" s="292" t="str">
        <f t="shared" si="100"/>
        <v>2.3.03d</v>
      </c>
      <c r="C384" s="263">
        <v>2</v>
      </c>
      <c r="D384" s="263">
        <v>3</v>
      </c>
      <c r="E384" s="263">
        <v>3</v>
      </c>
      <c r="F384" s="263" t="s">
        <v>671</v>
      </c>
      <c r="G384" s="13" t="s">
        <v>423</v>
      </c>
      <c r="H384" s="263">
        <v>2</v>
      </c>
      <c r="I384" s="294" t="str">
        <f t="shared" si="90"/>
        <v/>
      </c>
      <c r="J384" s="263" t="str">
        <f t="shared" si="91"/>
        <v/>
      </c>
      <c r="K384" s="263" t="str">
        <f t="shared" si="92"/>
        <v/>
      </c>
      <c r="L384" s="263" t="str">
        <f t="shared" si="93"/>
        <v/>
      </c>
      <c r="M384" s="263" t="str">
        <f t="shared" si="94"/>
        <v/>
      </c>
      <c r="N384" s="263">
        <f t="shared" si="95"/>
        <v>6</v>
      </c>
      <c r="O384" s="294">
        <f t="shared" si="96"/>
        <v>6</v>
      </c>
      <c r="Q384" s="263" t="str">
        <f t="shared" si="97"/>
        <v>03</v>
      </c>
      <c r="R384" s="292" t="str">
        <f t="shared" si="98"/>
        <v>2.3.03d</v>
      </c>
      <c r="S384" s="13" t="str">
        <f t="shared" si="99"/>
        <v/>
      </c>
      <c r="T384" s="13" t="str">
        <f t="shared" si="101"/>
        <v/>
      </c>
      <c r="U384" s="81" t="str">
        <f t="shared" si="87"/>
        <v/>
      </c>
      <c r="X384"/>
      <c r="Y384"/>
      <c r="Z384"/>
      <c r="AA384"/>
      <c r="AB384"/>
      <c r="AC384"/>
      <c r="AD384"/>
      <c r="AE384"/>
      <c r="AF384"/>
      <c r="AG384"/>
    </row>
    <row r="385" spans="1:33" x14ac:dyDescent="0.25">
      <c r="A385" s="263">
        <v>383</v>
      </c>
      <c r="B385" s="292" t="str">
        <f t="shared" si="100"/>
        <v>2.3.04</v>
      </c>
      <c r="C385" s="263">
        <v>2</v>
      </c>
      <c r="D385" s="263">
        <v>3</v>
      </c>
      <c r="E385" s="263">
        <v>4</v>
      </c>
      <c r="F385" s="263" t="s">
        <v>695</v>
      </c>
      <c r="G385" s="13" t="s">
        <v>424</v>
      </c>
      <c r="H385" s="263">
        <v>3</v>
      </c>
      <c r="I385" s="294" t="str">
        <f t="shared" si="90"/>
        <v/>
      </c>
      <c r="J385" s="263" t="str">
        <f t="shared" si="91"/>
        <v/>
      </c>
      <c r="K385" s="263" t="str">
        <f t="shared" si="92"/>
        <v/>
      </c>
      <c r="L385" s="263" t="str">
        <f t="shared" si="93"/>
        <v/>
      </c>
      <c r="M385" s="263">
        <f t="shared" si="94"/>
        <v>5</v>
      </c>
      <c r="N385" s="263" t="str">
        <f t="shared" si="95"/>
        <v/>
      </c>
      <c r="O385" s="294">
        <f t="shared" si="96"/>
        <v>5</v>
      </c>
      <c r="Q385" s="263" t="str">
        <f t="shared" si="97"/>
        <v>04</v>
      </c>
      <c r="R385" s="292" t="str">
        <f t="shared" si="98"/>
        <v>2.3.04</v>
      </c>
      <c r="S385" s="13" t="str">
        <f t="shared" si="99"/>
        <v/>
      </c>
      <c r="T385" s="13" t="str">
        <f t="shared" si="101"/>
        <v/>
      </c>
      <c r="U385" s="81" t="str">
        <f t="shared" si="87"/>
        <v/>
      </c>
      <c r="X385"/>
      <c r="Y385"/>
      <c r="Z385"/>
      <c r="AA385"/>
      <c r="AB385"/>
      <c r="AC385"/>
      <c r="AD385"/>
      <c r="AE385"/>
      <c r="AF385"/>
      <c r="AG385"/>
    </row>
    <row r="386" spans="1:33" x14ac:dyDescent="0.25">
      <c r="A386" s="263">
        <v>384</v>
      </c>
      <c r="B386" s="292" t="str">
        <f t="shared" si="100"/>
        <v>2.3.05</v>
      </c>
      <c r="C386" s="263">
        <v>2</v>
      </c>
      <c r="D386" s="263">
        <v>3</v>
      </c>
      <c r="E386" s="263">
        <v>5</v>
      </c>
      <c r="F386" s="263" t="s">
        <v>695</v>
      </c>
      <c r="G386" s="13" t="s">
        <v>425</v>
      </c>
      <c r="H386" s="263">
        <v>3</v>
      </c>
      <c r="I386" s="294" t="str">
        <f t="shared" si="90"/>
        <v/>
      </c>
      <c r="J386" s="263" t="str">
        <f t="shared" si="91"/>
        <v/>
      </c>
      <c r="K386" s="263" t="str">
        <f t="shared" si="92"/>
        <v/>
      </c>
      <c r="L386" s="263" t="str">
        <f t="shared" si="93"/>
        <v/>
      </c>
      <c r="M386" s="263">
        <f t="shared" si="94"/>
        <v>5</v>
      </c>
      <c r="N386" s="263" t="str">
        <f t="shared" si="95"/>
        <v/>
      </c>
      <c r="O386" s="294">
        <f t="shared" si="96"/>
        <v>5</v>
      </c>
      <c r="Q386" s="263" t="str">
        <f t="shared" si="97"/>
        <v>05</v>
      </c>
      <c r="R386" s="292" t="str">
        <f t="shared" si="98"/>
        <v>2.3.05</v>
      </c>
      <c r="S386" s="13" t="str">
        <f t="shared" si="99"/>
        <v/>
      </c>
      <c r="T386" s="13" t="str">
        <f t="shared" si="101"/>
        <v/>
      </c>
      <c r="U386" s="81" t="str">
        <f t="shared" si="87"/>
        <v/>
      </c>
      <c r="X386"/>
      <c r="Y386"/>
      <c r="Z386"/>
      <c r="AA386"/>
      <c r="AB386"/>
      <c r="AC386"/>
      <c r="AD386"/>
      <c r="AE386"/>
      <c r="AF386"/>
      <c r="AG386"/>
    </row>
    <row r="387" spans="1:33" x14ac:dyDescent="0.25">
      <c r="A387" s="263">
        <v>385</v>
      </c>
      <c r="B387" s="292" t="str">
        <f t="shared" si="100"/>
        <v>2.3.06</v>
      </c>
      <c r="C387" s="263">
        <v>2</v>
      </c>
      <c r="D387" s="263">
        <v>3</v>
      </c>
      <c r="E387" s="263">
        <v>6</v>
      </c>
      <c r="F387" s="263" t="s">
        <v>695</v>
      </c>
      <c r="G387" s="13" t="s">
        <v>426</v>
      </c>
      <c r="H387" s="263" t="s">
        <v>108</v>
      </c>
      <c r="I387" s="294" t="str">
        <f t="shared" si="90"/>
        <v/>
      </c>
      <c r="J387" s="263" t="str">
        <f t="shared" si="91"/>
        <v/>
      </c>
      <c r="K387" s="263" t="str">
        <f t="shared" si="92"/>
        <v/>
      </c>
      <c r="L387" s="263">
        <f t="shared" si="93"/>
        <v>4</v>
      </c>
      <c r="M387" s="263" t="str">
        <f t="shared" si="94"/>
        <v/>
      </c>
      <c r="N387" s="263" t="str">
        <f t="shared" si="95"/>
        <v/>
      </c>
      <c r="O387" s="294">
        <f t="shared" si="96"/>
        <v>4</v>
      </c>
      <c r="Q387" s="263" t="str">
        <f t="shared" si="97"/>
        <v>06</v>
      </c>
      <c r="R387" s="292" t="str">
        <f t="shared" si="98"/>
        <v>2.3.06</v>
      </c>
      <c r="S387" s="13" t="str">
        <f t="shared" si="99"/>
        <v/>
      </c>
      <c r="T387" s="13" t="str">
        <f t="shared" si="101"/>
        <v/>
      </c>
      <c r="U387" s="81" t="str">
        <f t="shared" si="87"/>
        <v/>
      </c>
      <c r="X387"/>
      <c r="Y387"/>
      <c r="Z387"/>
      <c r="AA387"/>
      <c r="AB387"/>
      <c r="AC387"/>
      <c r="AD387"/>
      <c r="AE387"/>
      <c r="AF387"/>
      <c r="AG387"/>
    </row>
    <row r="388" spans="1:33" x14ac:dyDescent="0.25">
      <c r="A388" s="263">
        <v>386</v>
      </c>
      <c r="B388" s="292" t="str">
        <f t="shared" si="100"/>
        <v>2.3.06a</v>
      </c>
      <c r="C388" s="263">
        <v>2</v>
      </c>
      <c r="D388" s="263">
        <v>3</v>
      </c>
      <c r="E388" s="263">
        <v>6</v>
      </c>
      <c r="F388" s="263" t="s">
        <v>668</v>
      </c>
      <c r="G388" s="13" t="s">
        <v>427</v>
      </c>
      <c r="H388" s="263">
        <v>3</v>
      </c>
      <c r="I388" s="294" t="str">
        <f t="shared" si="90"/>
        <v/>
      </c>
      <c r="J388" s="263" t="str">
        <f t="shared" si="91"/>
        <v/>
      </c>
      <c r="K388" s="263" t="str">
        <f t="shared" si="92"/>
        <v/>
      </c>
      <c r="L388" s="263" t="str">
        <f t="shared" si="93"/>
        <v/>
      </c>
      <c r="M388" s="263" t="str">
        <f t="shared" si="94"/>
        <v/>
      </c>
      <c r="N388" s="263">
        <f t="shared" si="95"/>
        <v>6</v>
      </c>
      <c r="O388" s="294">
        <f t="shared" si="96"/>
        <v>6</v>
      </c>
      <c r="Q388" s="263" t="str">
        <f t="shared" si="97"/>
        <v>06</v>
      </c>
      <c r="R388" s="292" t="str">
        <f t="shared" si="98"/>
        <v>2.3.06a</v>
      </c>
      <c r="S388" s="13" t="str">
        <f t="shared" si="99"/>
        <v/>
      </c>
      <c r="T388" s="13" t="str">
        <f t="shared" si="101"/>
        <v/>
      </c>
      <c r="U388" s="81" t="str">
        <f t="shared" ref="U388:U451" si="102">IF(O388&lt;4,IF(LEN(H388)=0,"",1),IF(O388=4,IF(H388="N/A","",1),IF(AND(O388&gt;4,O388&lt;7),IF(AND(H388&gt;0,H388&lt;6),"",1),1)))</f>
        <v/>
      </c>
      <c r="X388"/>
      <c r="Y388"/>
      <c r="Z388"/>
      <c r="AA388"/>
      <c r="AB388"/>
      <c r="AC388"/>
      <c r="AD388"/>
      <c r="AE388"/>
      <c r="AF388"/>
      <c r="AG388"/>
    </row>
    <row r="389" spans="1:33" x14ac:dyDescent="0.25">
      <c r="A389" s="263">
        <v>387</v>
      </c>
      <c r="B389" s="292" t="str">
        <f t="shared" si="100"/>
        <v>2.3.06b</v>
      </c>
      <c r="C389" s="263">
        <v>2</v>
      </c>
      <c r="D389" s="263">
        <v>3</v>
      </c>
      <c r="E389" s="263">
        <v>6</v>
      </c>
      <c r="F389" s="263" t="s">
        <v>669</v>
      </c>
      <c r="G389" s="13" t="s">
        <v>428</v>
      </c>
      <c r="H389" s="263">
        <v>3</v>
      </c>
      <c r="I389" s="294" t="str">
        <f t="shared" si="90"/>
        <v/>
      </c>
      <c r="J389" s="263" t="str">
        <f t="shared" si="91"/>
        <v/>
      </c>
      <c r="K389" s="263" t="str">
        <f t="shared" si="92"/>
        <v/>
      </c>
      <c r="L389" s="263" t="str">
        <f t="shared" si="93"/>
        <v/>
      </c>
      <c r="M389" s="263" t="str">
        <f t="shared" si="94"/>
        <v/>
      </c>
      <c r="N389" s="263">
        <f t="shared" si="95"/>
        <v>6</v>
      </c>
      <c r="O389" s="294">
        <f t="shared" si="96"/>
        <v>6</v>
      </c>
      <c r="Q389" s="263" t="str">
        <f t="shared" si="97"/>
        <v>06</v>
      </c>
      <c r="R389" s="292" t="str">
        <f t="shared" si="98"/>
        <v>2.3.06b</v>
      </c>
      <c r="S389" s="13" t="str">
        <f t="shared" si="99"/>
        <v/>
      </c>
      <c r="T389" s="13" t="str">
        <f t="shared" si="101"/>
        <v/>
      </c>
      <c r="U389" s="81" t="str">
        <f t="shared" si="102"/>
        <v/>
      </c>
      <c r="X389"/>
      <c r="Y389"/>
      <c r="Z389"/>
      <c r="AA389"/>
      <c r="AB389"/>
      <c r="AC389"/>
      <c r="AD389"/>
      <c r="AE389"/>
      <c r="AF389"/>
      <c r="AG389"/>
    </row>
    <row r="390" spans="1:33" x14ac:dyDescent="0.25">
      <c r="A390" s="263">
        <v>388</v>
      </c>
      <c r="B390" s="292" t="str">
        <f t="shared" si="100"/>
        <v>2.3.06c</v>
      </c>
      <c r="C390" s="263">
        <v>2</v>
      </c>
      <c r="D390" s="263">
        <v>3</v>
      </c>
      <c r="E390" s="263">
        <v>6</v>
      </c>
      <c r="F390" s="263" t="s">
        <v>670</v>
      </c>
      <c r="G390" s="13" t="s">
        <v>429</v>
      </c>
      <c r="H390" s="263">
        <v>3</v>
      </c>
      <c r="I390" s="294" t="str">
        <f t="shared" si="90"/>
        <v/>
      </c>
      <c r="J390" s="263" t="str">
        <f t="shared" si="91"/>
        <v/>
      </c>
      <c r="K390" s="263" t="str">
        <f t="shared" si="92"/>
        <v/>
      </c>
      <c r="L390" s="263" t="str">
        <f t="shared" si="93"/>
        <v/>
      </c>
      <c r="M390" s="263" t="str">
        <f t="shared" si="94"/>
        <v/>
      </c>
      <c r="N390" s="263">
        <f t="shared" si="95"/>
        <v>6</v>
      </c>
      <c r="O390" s="294">
        <f t="shared" si="96"/>
        <v>6</v>
      </c>
      <c r="Q390" s="263" t="str">
        <f t="shared" si="97"/>
        <v>06</v>
      </c>
      <c r="R390" s="292" t="str">
        <f t="shared" si="98"/>
        <v>2.3.06c</v>
      </c>
      <c r="S390" s="13" t="str">
        <f t="shared" si="99"/>
        <v/>
      </c>
      <c r="T390" s="13" t="str">
        <f t="shared" si="101"/>
        <v/>
      </c>
      <c r="U390" s="81" t="str">
        <f t="shared" si="102"/>
        <v/>
      </c>
      <c r="X390"/>
      <c r="Y390"/>
      <c r="Z390"/>
      <c r="AA390"/>
      <c r="AB390"/>
      <c r="AC390"/>
      <c r="AD390"/>
      <c r="AE390"/>
      <c r="AF390"/>
      <c r="AG390"/>
    </row>
    <row r="391" spans="1:33" x14ac:dyDescent="0.25">
      <c r="A391" s="263">
        <v>389</v>
      </c>
      <c r="B391" s="292" t="str">
        <f t="shared" si="100"/>
        <v>2.3.06d</v>
      </c>
      <c r="C391" s="263">
        <v>2</v>
      </c>
      <c r="D391" s="263">
        <v>3</v>
      </c>
      <c r="E391" s="263">
        <v>6</v>
      </c>
      <c r="F391" s="263" t="s">
        <v>671</v>
      </c>
      <c r="G391" s="13" t="s">
        <v>430</v>
      </c>
      <c r="H391" s="263">
        <v>3</v>
      </c>
      <c r="I391" s="294" t="str">
        <f t="shared" si="90"/>
        <v/>
      </c>
      <c r="J391" s="263" t="str">
        <f t="shared" si="91"/>
        <v/>
      </c>
      <c r="K391" s="263" t="str">
        <f t="shared" si="92"/>
        <v/>
      </c>
      <c r="L391" s="263" t="str">
        <f t="shared" si="93"/>
        <v/>
      </c>
      <c r="M391" s="263" t="str">
        <f t="shared" si="94"/>
        <v/>
      </c>
      <c r="N391" s="263">
        <f t="shared" si="95"/>
        <v>6</v>
      </c>
      <c r="O391" s="294">
        <f t="shared" si="96"/>
        <v>6</v>
      </c>
      <c r="Q391" s="263" t="str">
        <f t="shared" si="97"/>
        <v>06</v>
      </c>
      <c r="R391" s="292" t="str">
        <f t="shared" si="98"/>
        <v>2.3.06d</v>
      </c>
      <c r="S391" s="13" t="str">
        <f t="shared" si="99"/>
        <v/>
      </c>
      <c r="T391" s="13" t="str">
        <f t="shared" si="101"/>
        <v/>
      </c>
      <c r="U391" s="81" t="str">
        <f t="shared" si="102"/>
        <v/>
      </c>
      <c r="X391"/>
      <c r="Y391"/>
      <c r="Z391"/>
      <c r="AA391"/>
      <c r="AB391"/>
      <c r="AC391"/>
      <c r="AD391"/>
      <c r="AE391"/>
      <c r="AF391"/>
      <c r="AG391"/>
    </row>
    <row r="392" spans="1:33" x14ac:dyDescent="0.25">
      <c r="A392" s="263">
        <v>390</v>
      </c>
      <c r="B392" s="292" t="str">
        <f t="shared" si="100"/>
        <v>2.3.06e</v>
      </c>
      <c r="C392" s="263">
        <v>2</v>
      </c>
      <c r="D392" s="263">
        <v>3</v>
      </c>
      <c r="E392" s="263">
        <v>6</v>
      </c>
      <c r="F392" s="263" t="s">
        <v>672</v>
      </c>
      <c r="G392" s="13" t="s">
        <v>431</v>
      </c>
      <c r="H392" s="263">
        <v>4</v>
      </c>
      <c r="I392" s="294" t="str">
        <f t="shared" si="90"/>
        <v/>
      </c>
      <c r="J392" s="263" t="str">
        <f t="shared" si="91"/>
        <v/>
      </c>
      <c r="K392" s="263" t="str">
        <f t="shared" si="92"/>
        <v/>
      </c>
      <c r="L392" s="263" t="str">
        <f t="shared" si="93"/>
        <v/>
      </c>
      <c r="M392" s="263" t="str">
        <f t="shared" si="94"/>
        <v/>
      </c>
      <c r="N392" s="263">
        <f t="shared" si="95"/>
        <v>6</v>
      </c>
      <c r="O392" s="294">
        <f t="shared" si="96"/>
        <v>6</v>
      </c>
      <c r="Q392" s="263" t="str">
        <f t="shared" si="97"/>
        <v>06</v>
      </c>
      <c r="R392" s="292" t="str">
        <f t="shared" si="98"/>
        <v>2.3.06e</v>
      </c>
      <c r="S392" s="13" t="str">
        <f t="shared" si="99"/>
        <v/>
      </c>
      <c r="T392" s="13" t="str">
        <f t="shared" si="101"/>
        <v/>
      </c>
      <c r="U392" s="81" t="str">
        <f t="shared" si="102"/>
        <v/>
      </c>
      <c r="X392"/>
      <c r="Y392"/>
      <c r="Z392"/>
      <c r="AA392"/>
      <c r="AB392"/>
      <c r="AC392"/>
      <c r="AD392"/>
      <c r="AE392"/>
      <c r="AF392"/>
      <c r="AG392"/>
    </row>
    <row r="393" spans="1:33" x14ac:dyDescent="0.25">
      <c r="A393" s="263">
        <v>391</v>
      </c>
      <c r="B393" s="292" t="str">
        <f t="shared" si="100"/>
        <v>2.3.06f</v>
      </c>
      <c r="C393" s="263">
        <v>2</v>
      </c>
      <c r="D393" s="263">
        <v>3</v>
      </c>
      <c r="E393" s="263">
        <v>6</v>
      </c>
      <c r="F393" s="263" t="s">
        <v>673</v>
      </c>
      <c r="G393" s="13" t="s">
        <v>432</v>
      </c>
      <c r="H393" s="263">
        <v>3</v>
      </c>
      <c r="I393" s="294" t="str">
        <f t="shared" si="90"/>
        <v/>
      </c>
      <c r="J393" s="263" t="str">
        <f t="shared" si="91"/>
        <v/>
      </c>
      <c r="K393" s="263" t="str">
        <f t="shared" si="92"/>
        <v/>
      </c>
      <c r="L393" s="263" t="str">
        <f t="shared" si="93"/>
        <v/>
      </c>
      <c r="M393" s="263" t="str">
        <f t="shared" si="94"/>
        <v/>
      </c>
      <c r="N393" s="263">
        <f t="shared" si="95"/>
        <v>6</v>
      </c>
      <c r="O393" s="294">
        <f t="shared" si="96"/>
        <v>6</v>
      </c>
      <c r="Q393" s="263" t="str">
        <f t="shared" si="97"/>
        <v>06</v>
      </c>
      <c r="R393" s="292" t="str">
        <f t="shared" si="98"/>
        <v>2.3.06f</v>
      </c>
      <c r="S393" s="13" t="str">
        <f t="shared" si="99"/>
        <v/>
      </c>
      <c r="T393" s="13" t="str">
        <f t="shared" si="101"/>
        <v/>
      </c>
      <c r="U393" s="81" t="str">
        <f t="shared" si="102"/>
        <v/>
      </c>
      <c r="X393"/>
      <c r="Y393"/>
      <c r="Z393"/>
      <c r="AA393"/>
      <c r="AB393"/>
      <c r="AC393"/>
      <c r="AD393"/>
      <c r="AE393"/>
      <c r="AF393"/>
      <c r="AG393"/>
    </row>
    <row r="394" spans="1:33" x14ac:dyDescent="0.25">
      <c r="A394" s="263">
        <v>392</v>
      </c>
      <c r="B394" s="292" t="str">
        <f t="shared" si="100"/>
        <v>2.3.06g</v>
      </c>
      <c r="C394" s="263">
        <v>2</v>
      </c>
      <c r="D394" s="263">
        <v>3</v>
      </c>
      <c r="E394" s="263">
        <v>6</v>
      </c>
      <c r="F394" s="263" t="s">
        <v>674</v>
      </c>
      <c r="G394" s="13" t="s">
        <v>433</v>
      </c>
      <c r="H394" s="263">
        <v>3</v>
      </c>
      <c r="I394" s="294" t="str">
        <f t="shared" si="90"/>
        <v/>
      </c>
      <c r="J394" s="263" t="str">
        <f t="shared" si="91"/>
        <v/>
      </c>
      <c r="K394" s="263" t="str">
        <f t="shared" si="92"/>
        <v/>
      </c>
      <c r="L394" s="263" t="str">
        <f t="shared" si="93"/>
        <v/>
      </c>
      <c r="M394" s="263" t="str">
        <f t="shared" si="94"/>
        <v/>
      </c>
      <c r="N394" s="263">
        <f t="shared" si="95"/>
        <v>6</v>
      </c>
      <c r="O394" s="294">
        <f t="shared" si="96"/>
        <v>6</v>
      </c>
      <c r="Q394" s="263" t="str">
        <f t="shared" si="97"/>
        <v>06</v>
      </c>
      <c r="R394" s="292" t="str">
        <f t="shared" si="98"/>
        <v>2.3.06g</v>
      </c>
      <c r="S394" s="13" t="str">
        <f t="shared" si="99"/>
        <v/>
      </c>
      <c r="T394" s="13" t="str">
        <f t="shared" si="101"/>
        <v/>
      </c>
      <c r="U394" s="81" t="str">
        <f t="shared" si="102"/>
        <v/>
      </c>
      <c r="X394"/>
      <c r="Y394"/>
      <c r="Z394"/>
      <c r="AA394"/>
      <c r="AB394"/>
      <c r="AC394"/>
      <c r="AD394"/>
      <c r="AE394"/>
      <c r="AF394"/>
      <c r="AG394"/>
    </row>
    <row r="395" spans="1:33" x14ac:dyDescent="0.25">
      <c r="A395" s="263">
        <v>393</v>
      </c>
      <c r="B395" s="292" t="str">
        <f t="shared" si="100"/>
        <v>2.3.07</v>
      </c>
      <c r="C395" s="263">
        <v>2</v>
      </c>
      <c r="D395" s="263">
        <v>3</v>
      </c>
      <c r="E395" s="263">
        <v>7</v>
      </c>
      <c r="F395" s="263" t="s">
        <v>695</v>
      </c>
      <c r="G395" s="13" t="s">
        <v>736</v>
      </c>
      <c r="H395" s="263" t="s">
        <v>108</v>
      </c>
      <c r="I395" s="294" t="str">
        <f t="shared" si="90"/>
        <v/>
      </c>
      <c r="J395" s="263" t="str">
        <f t="shared" si="91"/>
        <v/>
      </c>
      <c r="K395" s="263" t="str">
        <f t="shared" si="92"/>
        <v/>
      </c>
      <c r="L395" s="263">
        <f t="shared" si="93"/>
        <v>4</v>
      </c>
      <c r="M395" s="263" t="str">
        <f t="shared" si="94"/>
        <v/>
      </c>
      <c r="N395" s="263" t="str">
        <f t="shared" si="95"/>
        <v/>
      </c>
      <c r="O395" s="294">
        <f t="shared" si="96"/>
        <v>4</v>
      </c>
      <c r="Q395" s="263" t="str">
        <f t="shared" si="97"/>
        <v>07</v>
      </c>
      <c r="R395" s="292" t="str">
        <f t="shared" si="98"/>
        <v>2.3.07</v>
      </c>
      <c r="S395" s="13" t="str">
        <f t="shared" si="99"/>
        <v/>
      </c>
      <c r="T395" s="13" t="str">
        <f t="shared" si="101"/>
        <v/>
      </c>
      <c r="U395" s="81" t="str">
        <f t="shared" si="102"/>
        <v/>
      </c>
      <c r="X395"/>
      <c r="Y395"/>
      <c r="Z395"/>
      <c r="AA395"/>
      <c r="AB395"/>
      <c r="AC395"/>
      <c r="AD395"/>
      <c r="AE395"/>
      <c r="AF395"/>
      <c r="AG395"/>
    </row>
    <row r="396" spans="1:33" x14ac:dyDescent="0.25">
      <c r="A396" s="263">
        <v>394</v>
      </c>
      <c r="B396" s="292" t="str">
        <f t="shared" si="100"/>
        <v>2.3.07a</v>
      </c>
      <c r="C396" s="263">
        <v>2</v>
      </c>
      <c r="D396" s="263">
        <v>3</v>
      </c>
      <c r="E396" s="263">
        <v>7</v>
      </c>
      <c r="F396" s="263" t="s">
        <v>668</v>
      </c>
      <c r="G396" s="13" t="s">
        <v>737</v>
      </c>
      <c r="H396" s="263">
        <v>5</v>
      </c>
      <c r="I396" s="294" t="str">
        <f t="shared" si="90"/>
        <v/>
      </c>
      <c r="J396" s="263" t="str">
        <f t="shared" si="91"/>
        <v/>
      </c>
      <c r="K396" s="263" t="str">
        <f t="shared" si="92"/>
        <v/>
      </c>
      <c r="L396" s="263" t="str">
        <f t="shared" si="93"/>
        <v/>
      </c>
      <c r="M396" s="263" t="str">
        <f t="shared" si="94"/>
        <v/>
      </c>
      <c r="N396" s="263">
        <f t="shared" si="95"/>
        <v>6</v>
      </c>
      <c r="O396" s="294">
        <f t="shared" si="96"/>
        <v>6</v>
      </c>
      <c r="Q396" s="263" t="str">
        <f t="shared" si="97"/>
        <v>07</v>
      </c>
      <c r="R396" s="292" t="str">
        <f t="shared" si="98"/>
        <v>2.3.07a</v>
      </c>
      <c r="S396" s="13" t="str">
        <f t="shared" si="99"/>
        <v/>
      </c>
      <c r="T396" s="13" t="str">
        <f t="shared" si="101"/>
        <v/>
      </c>
      <c r="U396" s="81" t="str">
        <f t="shared" si="102"/>
        <v/>
      </c>
      <c r="X396"/>
      <c r="Y396"/>
      <c r="Z396"/>
      <c r="AA396"/>
      <c r="AB396"/>
      <c r="AC396"/>
      <c r="AD396"/>
      <c r="AE396"/>
      <c r="AF396"/>
      <c r="AG396"/>
    </row>
    <row r="397" spans="1:33" x14ac:dyDescent="0.25">
      <c r="A397" s="263">
        <v>395</v>
      </c>
      <c r="B397" s="292" t="str">
        <f t="shared" si="100"/>
        <v>2.3.07b</v>
      </c>
      <c r="C397" s="263">
        <v>2</v>
      </c>
      <c r="D397" s="263">
        <v>3</v>
      </c>
      <c r="E397" s="263">
        <v>7</v>
      </c>
      <c r="F397" s="263" t="s">
        <v>669</v>
      </c>
      <c r="G397" s="13" t="s">
        <v>738</v>
      </c>
      <c r="H397" s="263">
        <v>5</v>
      </c>
      <c r="I397" s="294" t="str">
        <f t="shared" si="90"/>
        <v/>
      </c>
      <c r="J397" s="263" t="str">
        <f t="shared" si="91"/>
        <v/>
      </c>
      <c r="K397" s="263" t="str">
        <f t="shared" si="92"/>
        <v/>
      </c>
      <c r="L397" s="263" t="str">
        <f t="shared" si="93"/>
        <v/>
      </c>
      <c r="M397" s="263" t="str">
        <f t="shared" si="94"/>
        <v/>
      </c>
      <c r="N397" s="263">
        <f t="shared" si="95"/>
        <v>6</v>
      </c>
      <c r="O397" s="294">
        <f t="shared" si="96"/>
        <v>6</v>
      </c>
      <c r="Q397" s="263" t="str">
        <f t="shared" si="97"/>
        <v>07</v>
      </c>
      <c r="R397" s="292" t="str">
        <f t="shared" si="98"/>
        <v>2.3.07b</v>
      </c>
      <c r="S397" s="13" t="str">
        <f t="shared" si="99"/>
        <v/>
      </c>
      <c r="T397" s="13" t="str">
        <f t="shared" si="101"/>
        <v/>
      </c>
      <c r="U397" s="81" t="str">
        <f t="shared" si="102"/>
        <v/>
      </c>
      <c r="X397"/>
      <c r="Y397"/>
      <c r="Z397"/>
      <c r="AA397"/>
      <c r="AB397"/>
      <c r="AC397"/>
      <c r="AD397"/>
      <c r="AE397"/>
      <c r="AF397"/>
      <c r="AG397"/>
    </row>
    <row r="398" spans="1:33" x14ac:dyDescent="0.25">
      <c r="A398" s="263">
        <v>396</v>
      </c>
      <c r="B398" s="292" t="str">
        <f t="shared" si="100"/>
        <v>2.3.08</v>
      </c>
      <c r="C398" s="263">
        <v>2</v>
      </c>
      <c r="D398" s="263">
        <v>3</v>
      </c>
      <c r="E398" s="263">
        <v>8</v>
      </c>
      <c r="F398" s="263" t="s">
        <v>695</v>
      </c>
      <c r="G398" s="13" t="s">
        <v>434</v>
      </c>
      <c r="H398" s="263">
        <v>5</v>
      </c>
      <c r="I398" s="294" t="str">
        <f t="shared" si="90"/>
        <v/>
      </c>
      <c r="J398" s="263" t="str">
        <f t="shared" si="91"/>
        <v/>
      </c>
      <c r="K398" s="263" t="str">
        <f t="shared" si="92"/>
        <v/>
      </c>
      <c r="L398" s="263" t="str">
        <f t="shared" si="93"/>
        <v/>
      </c>
      <c r="M398" s="263">
        <f t="shared" si="94"/>
        <v>5</v>
      </c>
      <c r="N398" s="263" t="str">
        <f t="shared" si="95"/>
        <v/>
      </c>
      <c r="O398" s="294">
        <f t="shared" si="96"/>
        <v>5</v>
      </c>
      <c r="Q398" s="263" t="str">
        <f t="shared" si="97"/>
        <v>08</v>
      </c>
      <c r="R398" s="292" t="str">
        <f t="shared" si="98"/>
        <v>2.3.08</v>
      </c>
      <c r="S398" s="13" t="str">
        <f t="shared" si="99"/>
        <v/>
      </c>
      <c r="T398" s="13" t="str">
        <f t="shared" si="101"/>
        <v/>
      </c>
      <c r="U398" s="81" t="str">
        <f t="shared" si="102"/>
        <v/>
      </c>
      <c r="X398"/>
      <c r="Y398"/>
      <c r="Z398"/>
      <c r="AA398"/>
      <c r="AB398"/>
      <c r="AC398"/>
      <c r="AD398"/>
      <c r="AE398"/>
      <c r="AF398"/>
      <c r="AG398"/>
    </row>
    <row r="399" spans="1:33" x14ac:dyDescent="0.25">
      <c r="A399" s="263">
        <v>397</v>
      </c>
      <c r="B399" s="292" t="str">
        <f t="shared" si="100"/>
        <v>2.3.09</v>
      </c>
      <c r="C399" s="263">
        <v>2</v>
      </c>
      <c r="D399" s="263">
        <v>3</v>
      </c>
      <c r="E399" s="263">
        <v>9</v>
      </c>
      <c r="F399" s="263" t="s">
        <v>695</v>
      </c>
      <c r="G399" s="13" t="s">
        <v>435</v>
      </c>
      <c r="H399" s="263" t="s">
        <v>108</v>
      </c>
      <c r="I399" s="294" t="str">
        <f t="shared" si="90"/>
        <v/>
      </c>
      <c r="J399" s="263" t="str">
        <f t="shared" si="91"/>
        <v/>
      </c>
      <c r="K399" s="263" t="str">
        <f t="shared" si="92"/>
        <v/>
      </c>
      <c r="L399" s="263">
        <f t="shared" si="93"/>
        <v>4</v>
      </c>
      <c r="M399" s="263" t="str">
        <f t="shared" si="94"/>
        <v/>
      </c>
      <c r="N399" s="263" t="str">
        <f t="shared" si="95"/>
        <v/>
      </c>
      <c r="O399" s="294">
        <f t="shared" si="96"/>
        <v>4</v>
      </c>
      <c r="Q399" s="263" t="str">
        <f t="shared" si="97"/>
        <v>09</v>
      </c>
      <c r="R399" s="292" t="str">
        <f t="shared" si="98"/>
        <v>2.3.09</v>
      </c>
      <c r="S399" s="13" t="str">
        <f t="shared" si="99"/>
        <v/>
      </c>
      <c r="T399" s="13" t="str">
        <f t="shared" si="101"/>
        <v/>
      </c>
      <c r="U399" s="81" t="str">
        <f t="shared" si="102"/>
        <v/>
      </c>
      <c r="X399"/>
      <c r="Y399"/>
      <c r="Z399"/>
      <c r="AA399"/>
      <c r="AB399"/>
      <c r="AC399"/>
      <c r="AD399"/>
      <c r="AE399"/>
      <c r="AF399"/>
      <c r="AG399"/>
    </row>
    <row r="400" spans="1:33" x14ac:dyDescent="0.25">
      <c r="A400" s="263">
        <v>398</v>
      </c>
      <c r="B400" s="292" t="str">
        <f t="shared" si="100"/>
        <v>2.3.09a</v>
      </c>
      <c r="C400" s="263">
        <v>2</v>
      </c>
      <c r="D400" s="263">
        <v>3</v>
      </c>
      <c r="E400" s="263">
        <v>9</v>
      </c>
      <c r="F400" s="263" t="s">
        <v>668</v>
      </c>
      <c r="G400" s="13" t="s">
        <v>436</v>
      </c>
      <c r="H400" s="263">
        <v>4</v>
      </c>
      <c r="I400" s="294" t="str">
        <f t="shared" si="90"/>
        <v/>
      </c>
      <c r="J400" s="263" t="str">
        <f t="shared" si="91"/>
        <v/>
      </c>
      <c r="K400" s="263" t="str">
        <f t="shared" si="92"/>
        <v/>
      </c>
      <c r="L400" s="263" t="str">
        <f t="shared" si="93"/>
        <v/>
      </c>
      <c r="M400" s="263" t="str">
        <f t="shared" si="94"/>
        <v/>
      </c>
      <c r="N400" s="263">
        <f t="shared" si="95"/>
        <v>6</v>
      </c>
      <c r="O400" s="294">
        <f t="shared" si="96"/>
        <v>6</v>
      </c>
      <c r="Q400" s="263" t="str">
        <f t="shared" si="97"/>
        <v>09</v>
      </c>
      <c r="R400" s="292" t="str">
        <f t="shared" si="98"/>
        <v>2.3.09a</v>
      </c>
      <c r="S400" s="13" t="str">
        <f t="shared" si="99"/>
        <v/>
      </c>
      <c r="T400" s="13" t="str">
        <f t="shared" si="101"/>
        <v/>
      </c>
      <c r="U400" s="81" t="str">
        <f t="shared" si="102"/>
        <v/>
      </c>
      <c r="X400"/>
      <c r="Y400"/>
      <c r="Z400"/>
      <c r="AA400"/>
      <c r="AB400"/>
      <c r="AC400"/>
      <c r="AD400"/>
      <c r="AE400"/>
      <c r="AF400"/>
      <c r="AG400"/>
    </row>
    <row r="401" spans="1:33" x14ac:dyDescent="0.25">
      <c r="A401" s="263">
        <v>399</v>
      </c>
      <c r="B401" s="292" t="str">
        <f t="shared" si="100"/>
        <v>2.3.09b</v>
      </c>
      <c r="C401" s="263">
        <v>2</v>
      </c>
      <c r="D401" s="263">
        <v>3</v>
      </c>
      <c r="E401" s="263">
        <v>9</v>
      </c>
      <c r="F401" s="263" t="s">
        <v>669</v>
      </c>
      <c r="G401" s="13" t="s">
        <v>437</v>
      </c>
      <c r="H401" s="263">
        <v>4</v>
      </c>
      <c r="I401" s="294" t="str">
        <f t="shared" si="90"/>
        <v/>
      </c>
      <c r="J401" s="263" t="str">
        <f t="shared" si="91"/>
        <v/>
      </c>
      <c r="K401" s="263" t="str">
        <f t="shared" si="92"/>
        <v/>
      </c>
      <c r="L401" s="263" t="str">
        <f t="shared" si="93"/>
        <v/>
      </c>
      <c r="M401" s="263" t="str">
        <f t="shared" si="94"/>
        <v/>
      </c>
      <c r="N401" s="263">
        <f t="shared" si="95"/>
        <v>6</v>
      </c>
      <c r="O401" s="294">
        <f t="shared" si="96"/>
        <v>6</v>
      </c>
      <c r="Q401" s="263" t="str">
        <f t="shared" si="97"/>
        <v>09</v>
      </c>
      <c r="R401" s="292" t="str">
        <f t="shared" si="98"/>
        <v>2.3.09b</v>
      </c>
      <c r="S401" s="13" t="str">
        <f t="shared" si="99"/>
        <v/>
      </c>
      <c r="T401" s="13" t="str">
        <f t="shared" si="101"/>
        <v/>
      </c>
      <c r="U401" s="81" t="str">
        <f t="shared" si="102"/>
        <v/>
      </c>
      <c r="X401"/>
      <c r="Y401"/>
      <c r="Z401"/>
      <c r="AA401"/>
      <c r="AB401"/>
      <c r="AC401"/>
      <c r="AD401"/>
      <c r="AE401"/>
      <c r="AF401"/>
      <c r="AG401"/>
    </row>
    <row r="402" spans="1:33" x14ac:dyDescent="0.25">
      <c r="A402" s="263">
        <v>400</v>
      </c>
      <c r="B402" s="292" t="str">
        <f t="shared" si="100"/>
        <v>2.3.09c</v>
      </c>
      <c r="C402" s="263">
        <v>2</v>
      </c>
      <c r="D402" s="263">
        <v>3</v>
      </c>
      <c r="E402" s="263">
        <v>9</v>
      </c>
      <c r="F402" s="263" t="s">
        <v>670</v>
      </c>
      <c r="G402" s="13" t="s">
        <v>438</v>
      </c>
      <c r="H402" s="263">
        <v>4</v>
      </c>
      <c r="I402" s="294" t="str">
        <f t="shared" si="90"/>
        <v/>
      </c>
      <c r="J402" s="263" t="str">
        <f t="shared" si="91"/>
        <v/>
      </c>
      <c r="K402" s="263" t="str">
        <f t="shared" si="92"/>
        <v/>
      </c>
      <c r="L402" s="263" t="str">
        <f t="shared" si="93"/>
        <v/>
      </c>
      <c r="M402" s="263" t="str">
        <f t="shared" si="94"/>
        <v/>
      </c>
      <c r="N402" s="263">
        <f t="shared" si="95"/>
        <v>6</v>
      </c>
      <c r="O402" s="294">
        <f t="shared" si="96"/>
        <v>6</v>
      </c>
      <c r="Q402" s="263" t="str">
        <f t="shared" si="97"/>
        <v>09</v>
      </c>
      <c r="R402" s="292" t="str">
        <f t="shared" si="98"/>
        <v>2.3.09c</v>
      </c>
      <c r="S402" s="13" t="str">
        <f t="shared" si="99"/>
        <v/>
      </c>
      <c r="T402" s="13" t="str">
        <f t="shared" si="101"/>
        <v/>
      </c>
      <c r="U402" s="81" t="str">
        <f t="shared" si="102"/>
        <v/>
      </c>
      <c r="X402"/>
      <c r="Y402"/>
      <c r="Z402"/>
      <c r="AA402"/>
      <c r="AB402"/>
      <c r="AC402"/>
      <c r="AD402"/>
      <c r="AE402"/>
      <c r="AF402"/>
      <c r="AG402"/>
    </row>
    <row r="403" spans="1:33" x14ac:dyDescent="0.25">
      <c r="A403" s="263">
        <v>401</v>
      </c>
      <c r="B403" s="292" t="str">
        <f t="shared" si="100"/>
        <v>2.3.09d</v>
      </c>
      <c r="C403" s="263">
        <v>2</v>
      </c>
      <c r="D403" s="263">
        <v>3</v>
      </c>
      <c r="E403" s="263">
        <v>9</v>
      </c>
      <c r="F403" s="263" t="s">
        <v>671</v>
      </c>
      <c r="G403" s="13" t="s">
        <v>439</v>
      </c>
      <c r="H403" s="263">
        <v>4</v>
      </c>
      <c r="I403" s="294" t="str">
        <f t="shared" si="90"/>
        <v/>
      </c>
      <c r="J403" s="263" t="str">
        <f t="shared" si="91"/>
        <v/>
      </c>
      <c r="K403" s="263" t="str">
        <f t="shared" si="92"/>
        <v/>
      </c>
      <c r="L403" s="263" t="str">
        <f t="shared" si="93"/>
        <v/>
      </c>
      <c r="M403" s="263" t="str">
        <f t="shared" si="94"/>
        <v/>
      </c>
      <c r="N403" s="263">
        <f t="shared" si="95"/>
        <v>6</v>
      </c>
      <c r="O403" s="294">
        <f t="shared" si="96"/>
        <v>6</v>
      </c>
      <c r="Q403" s="263" t="str">
        <f t="shared" si="97"/>
        <v>09</v>
      </c>
      <c r="R403" s="292" t="str">
        <f t="shared" si="98"/>
        <v>2.3.09d</v>
      </c>
      <c r="S403" s="13" t="str">
        <f t="shared" si="99"/>
        <v/>
      </c>
      <c r="T403" s="13" t="str">
        <f t="shared" si="101"/>
        <v/>
      </c>
      <c r="U403" s="81" t="str">
        <f t="shared" si="102"/>
        <v/>
      </c>
      <c r="X403"/>
      <c r="Y403"/>
      <c r="Z403"/>
      <c r="AA403"/>
      <c r="AB403"/>
      <c r="AC403"/>
      <c r="AD403"/>
      <c r="AE403"/>
      <c r="AF403"/>
      <c r="AG403"/>
    </row>
    <row r="404" spans="1:33" x14ac:dyDescent="0.25">
      <c r="A404" s="263">
        <v>402</v>
      </c>
      <c r="B404" s="292" t="str">
        <f t="shared" si="100"/>
        <v>2.3.09e</v>
      </c>
      <c r="C404" s="263">
        <v>2</v>
      </c>
      <c r="D404" s="263">
        <v>3</v>
      </c>
      <c r="E404" s="263">
        <v>9</v>
      </c>
      <c r="F404" s="263" t="s">
        <v>672</v>
      </c>
      <c r="G404" s="13" t="s">
        <v>440</v>
      </c>
      <c r="H404" s="263">
        <v>5</v>
      </c>
      <c r="I404" s="294" t="str">
        <f t="shared" si="90"/>
        <v/>
      </c>
      <c r="J404" s="263" t="str">
        <f t="shared" si="91"/>
        <v/>
      </c>
      <c r="K404" s="263" t="str">
        <f t="shared" si="92"/>
        <v/>
      </c>
      <c r="L404" s="263" t="str">
        <f t="shared" si="93"/>
        <v/>
      </c>
      <c r="M404" s="263" t="str">
        <f t="shared" si="94"/>
        <v/>
      </c>
      <c r="N404" s="263">
        <f t="shared" si="95"/>
        <v>6</v>
      </c>
      <c r="O404" s="294">
        <f t="shared" si="96"/>
        <v>6</v>
      </c>
      <c r="Q404" s="263" t="str">
        <f t="shared" si="97"/>
        <v>09</v>
      </c>
      <c r="R404" s="292" t="str">
        <f t="shared" si="98"/>
        <v>2.3.09e</v>
      </c>
      <c r="S404" s="13" t="str">
        <f t="shared" si="99"/>
        <v/>
      </c>
      <c r="T404" s="13" t="str">
        <f t="shared" si="101"/>
        <v/>
      </c>
      <c r="U404" s="81" t="str">
        <f t="shared" si="102"/>
        <v/>
      </c>
      <c r="X404"/>
      <c r="Y404"/>
      <c r="Z404"/>
      <c r="AA404"/>
      <c r="AB404"/>
      <c r="AC404"/>
      <c r="AD404"/>
      <c r="AE404"/>
      <c r="AF404"/>
      <c r="AG404"/>
    </row>
    <row r="405" spans="1:33" x14ac:dyDescent="0.25">
      <c r="A405" s="263">
        <v>403</v>
      </c>
      <c r="B405" s="292" t="str">
        <f t="shared" si="100"/>
        <v>2.3.09f</v>
      </c>
      <c r="C405" s="263">
        <v>2</v>
      </c>
      <c r="D405" s="263">
        <v>3</v>
      </c>
      <c r="E405" s="263">
        <v>9</v>
      </c>
      <c r="F405" s="263" t="s">
        <v>673</v>
      </c>
      <c r="G405" s="13" t="s">
        <v>441</v>
      </c>
      <c r="H405" s="263">
        <v>5</v>
      </c>
      <c r="I405" s="294" t="str">
        <f t="shared" si="90"/>
        <v/>
      </c>
      <c r="J405" s="263" t="str">
        <f t="shared" si="91"/>
        <v/>
      </c>
      <c r="K405" s="263" t="str">
        <f t="shared" si="92"/>
        <v/>
      </c>
      <c r="L405" s="263" t="str">
        <f t="shared" si="93"/>
        <v/>
      </c>
      <c r="M405" s="263" t="str">
        <f t="shared" si="94"/>
        <v/>
      </c>
      <c r="N405" s="263">
        <f t="shared" si="95"/>
        <v>6</v>
      </c>
      <c r="O405" s="294">
        <f t="shared" si="96"/>
        <v>6</v>
      </c>
      <c r="Q405" s="263" t="str">
        <f t="shared" si="97"/>
        <v>09</v>
      </c>
      <c r="R405" s="292" t="str">
        <f t="shared" si="98"/>
        <v>2.3.09f</v>
      </c>
      <c r="S405" s="13" t="str">
        <f t="shared" si="99"/>
        <v/>
      </c>
      <c r="T405" s="13" t="str">
        <f t="shared" si="101"/>
        <v/>
      </c>
      <c r="U405" s="81" t="str">
        <f t="shared" si="102"/>
        <v/>
      </c>
      <c r="X405"/>
      <c r="Y405"/>
      <c r="Z405"/>
      <c r="AA405"/>
      <c r="AB405"/>
      <c r="AC405"/>
      <c r="AD405"/>
      <c r="AE405"/>
      <c r="AF405"/>
      <c r="AG405"/>
    </row>
    <row r="406" spans="1:33" x14ac:dyDescent="0.25">
      <c r="A406" s="263">
        <v>404</v>
      </c>
      <c r="B406" s="292" t="str">
        <f t="shared" si="100"/>
        <v>2.3.10</v>
      </c>
      <c r="C406" s="263">
        <v>2</v>
      </c>
      <c r="D406" s="263">
        <v>3</v>
      </c>
      <c r="E406" s="263">
        <v>10</v>
      </c>
      <c r="F406" s="263" t="s">
        <v>695</v>
      </c>
      <c r="G406" s="13" t="s">
        <v>663</v>
      </c>
      <c r="H406" s="263" t="s">
        <v>108</v>
      </c>
      <c r="I406" s="294" t="str">
        <f t="shared" si="90"/>
        <v/>
      </c>
      <c r="J406" s="263" t="str">
        <f t="shared" si="91"/>
        <v/>
      </c>
      <c r="K406" s="263" t="str">
        <f t="shared" si="92"/>
        <v/>
      </c>
      <c r="L406" s="263">
        <f t="shared" si="93"/>
        <v>4</v>
      </c>
      <c r="M406" s="263" t="str">
        <f t="shared" si="94"/>
        <v/>
      </c>
      <c r="N406" s="263" t="str">
        <f t="shared" si="95"/>
        <v/>
      </c>
      <c r="O406" s="294">
        <f t="shared" si="96"/>
        <v>4</v>
      </c>
      <c r="Q406" s="263" t="str">
        <f t="shared" si="97"/>
        <v>10</v>
      </c>
      <c r="R406" s="292" t="str">
        <f t="shared" si="98"/>
        <v>2.3.10</v>
      </c>
      <c r="S406" s="13" t="str">
        <f t="shared" si="99"/>
        <v/>
      </c>
      <c r="T406" s="13" t="str">
        <f t="shared" si="101"/>
        <v/>
      </c>
      <c r="U406" s="81" t="str">
        <f t="shared" si="102"/>
        <v/>
      </c>
      <c r="X406"/>
      <c r="Y406"/>
      <c r="Z406"/>
      <c r="AA406"/>
      <c r="AB406"/>
      <c r="AC406"/>
      <c r="AD406"/>
      <c r="AE406"/>
      <c r="AF406"/>
      <c r="AG406"/>
    </row>
    <row r="407" spans="1:33" x14ac:dyDescent="0.25">
      <c r="A407" s="263">
        <v>405</v>
      </c>
      <c r="B407" s="292" t="str">
        <f t="shared" si="100"/>
        <v>2.3.10a</v>
      </c>
      <c r="C407" s="263">
        <v>2</v>
      </c>
      <c r="D407" s="263">
        <v>3</v>
      </c>
      <c r="E407" s="263">
        <v>10</v>
      </c>
      <c r="F407" s="263" t="s">
        <v>668</v>
      </c>
      <c r="G407" s="13" t="s">
        <v>442</v>
      </c>
      <c r="H407" s="263">
        <v>4</v>
      </c>
      <c r="I407" s="294" t="str">
        <f t="shared" si="90"/>
        <v/>
      </c>
      <c r="J407" s="263" t="str">
        <f t="shared" si="91"/>
        <v/>
      </c>
      <c r="K407" s="263" t="str">
        <f t="shared" si="92"/>
        <v/>
      </c>
      <c r="L407" s="263" t="str">
        <f t="shared" si="93"/>
        <v/>
      </c>
      <c r="M407" s="263" t="str">
        <f t="shared" si="94"/>
        <v/>
      </c>
      <c r="N407" s="263">
        <f t="shared" si="95"/>
        <v>6</v>
      </c>
      <c r="O407" s="294">
        <f t="shared" si="96"/>
        <v>6</v>
      </c>
      <c r="Q407" s="263" t="str">
        <f t="shared" si="97"/>
        <v>10</v>
      </c>
      <c r="R407" s="292" t="str">
        <f t="shared" si="98"/>
        <v>2.3.10a</v>
      </c>
      <c r="S407" s="13" t="str">
        <f t="shared" si="99"/>
        <v/>
      </c>
      <c r="T407" s="13" t="str">
        <f t="shared" si="101"/>
        <v/>
      </c>
      <c r="U407" s="81" t="str">
        <f t="shared" si="102"/>
        <v/>
      </c>
      <c r="X407"/>
      <c r="Y407"/>
      <c r="Z407"/>
      <c r="AA407"/>
      <c r="AB407"/>
      <c r="AC407"/>
      <c r="AD407"/>
      <c r="AE407"/>
      <c r="AF407"/>
      <c r="AG407"/>
    </row>
    <row r="408" spans="1:33" x14ac:dyDescent="0.25">
      <c r="A408" s="263">
        <v>406</v>
      </c>
      <c r="B408" s="292" t="str">
        <f t="shared" si="100"/>
        <v>2.3.10b</v>
      </c>
      <c r="C408" s="263">
        <v>2</v>
      </c>
      <c r="D408" s="263">
        <v>3</v>
      </c>
      <c r="E408" s="263">
        <v>10</v>
      </c>
      <c r="F408" s="263" t="s">
        <v>669</v>
      </c>
      <c r="G408" s="13" t="s">
        <v>739</v>
      </c>
      <c r="H408" s="263">
        <v>4</v>
      </c>
      <c r="I408" s="294" t="str">
        <f t="shared" si="90"/>
        <v/>
      </c>
      <c r="J408" s="263" t="str">
        <f t="shared" si="91"/>
        <v/>
      </c>
      <c r="K408" s="263" t="str">
        <f t="shared" si="92"/>
        <v/>
      </c>
      <c r="L408" s="263" t="str">
        <f t="shared" si="93"/>
        <v/>
      </c>
      <c r="M408" s="263" t="str">
        <f t="shared" si="94"/>
        <v/>
      </c>
      <c r="N408" s="263">
        <f t="shared" si="95"/>
        <v>6</v>
      </c>
      <c r="O408" s="294">
        <f t="shared" si="96"/>
        <v>6</v>
      </c>
      <c r="Q408" s="263" t="str">
        <f t="shared" si="97"/>
        <v>10</v>
      </c>
      <c r="R408" s="292" t="str">
        <f t="shared" si="98"/>
        <v>2.3.10b</v>
      </c>
      <c r="S408" s="13" t="str">
        <f t="shared" si="99"/>
        <v/>
      </c>
      <c r="T408" s="13" t="str">
        <f t="shared" si="101"/>
        <v/>
      </c>
      <c r="U408" s="81" t="str">
        <f t="shared" si="102"/>
        <v/>
      </c>
      <c r="X408"/>
      <c r="Y408"/>
      <c r="Z408"/>
      <c r="AA408"/>
      <c r="AB408"/>
      <c r="AC408"/>
      <c r="AD408"/>
      <c r="AE408"/>
      <c r="AF408"/>
      <c r="AG408"/>
    </row>
    <row r="409" spans="1:33" x14ac:dyDescent="0.25">
      <c r="A409" s="263">
        <v>407</v>
      </c>
      <c r="B409" s="292" t="str">
        <f t="shared" si="100"/>
        <v>2.3.10c</v>
      </c>
      <c r="C409" s="263">
        <v>2</v>
      </c>
      <c r="D409" s="263">
        <v>3</v>
      </c>
      <c r="E409" s="263">
        <v>10</v>
      </c>
      <c r="F409" s="263" t="s">
        <v>670</v>
      </c>
      <c r="G409" s="13" t="s">
        <v>443</v>
      </c>
      <c r="H409" s="263">
        <v>4</v>
      </c>
      <c r="I409" s="294" t="str">
        <f t="shared" si="90"/>
        <v/>
      </c>
      <c r="J409" s="263" t="str">
        <f t="shared" si="91"/>
        <v/>
      </c>
      <c r="K409" s="263" t="str">
        <f t="shared" si="92"/>
        <v/>
      </c>
      <c r="L409" s="263" t="str">
        <f t="shared" si="93"/>
        <v/>
      </c>
      <c r="M409" s="263" t="str">
        <f t="shared" si="94"/>
        <v/>
      </c>
      <c r="N409" s="263">
        <f t="shared" si="95"/>
        <v>6</v>
      </c>
      <c r="O409" s="294">
        <f t="shared" si="96"/>
        <v>6</v>
      </c>
      <c r="Q409" s="263" t="str">
        <f t="shared" si="97"/>
        <v>10</v>
      </c>
      <c r="R409" s="292" t="str">
        <f t="shared" si="98"/>
        <v>2.3.10c</v>
      </c>
      <c r="S409" s="13" t="str">
        <f t="shared" si="99"/>
        <v/>
      </c>
      <c r="T409" s="13" t="str">
        <f t="shared" si="101"/>
        <v/>
      </c>
      <c r="U409" s="81" t="str">
        <f t="shared" si="102"/>
        <v/>
      </c>
      <c r="X409"/>
      <c r="Y409"/>
      <c r="Z409"/>
      <c r="AA409"/>
      <c r="AB409"/>
      <c r="AC409"/>
      <c r="AD409"/>
      <c r="AE409"/>
      <c r="AF409"/>
      <c r="AG409"/>
    </row>
    <row r="410" spans="1:33" x14ac:dyDescent="0.25">
      <c r="A410" s="263">
        <v>408</v>
      </c>
      <c r="B410" s="292" t="str">
        <f t="shared" si="100"/>
        <v>2.3.10d</v>
      </c>
      <c r="C410" s="263">
        <v>2</v>
      </c>
      <c r="D410" s="263">
        <v>3</v>
      </c>
      <c r="E410" s="263">
        <v>10</v>
      </c>
      <c r="F410" s="263" t="s">
        <v>671</v>
      </c>
      <c r="G410" s="13" t="s">
        <v>444</v>
      </c>
      <c r="H410" s="263">
        <v>4</v>
      </c>
      <c r="I410" s="294" t="str">
        <f t="shared" si="90"/>
        <v/>
      </c>
      <c r="J410" s="263" t="str">
        <f t="shared" si="91"/>
        <v/>
      </c>
      <c r="K410" s="263" t="str">
        <f t="shared" si="92"/>
        <v/>
      </c>
      <c r="L410" s="263" t="str">
        <f t="shared" si="93"/>
        <v/>
      </c>
      <c r="M410" s="263" t="str">
        <f t="shared" si="94"/>
        <v/>
      </c>
      <c r="N410" s="263">
        <f t="shared" si="95"/>
        <v>6</v>
      </c>
      <c r="O410" s="294">
        <f t="shared" si="96"/>
        <v>6</v>
      </c>
      <c r="Q410" s="263" t="str">
        <f t="shared" si="97"/>
        <v>10</v>
      </c>
      <c r="R410" s="292" t="str">
        <f t="shared" si="98"/>
        <v>2.3.10d</v>
      </c>
      <c r="S410" s="13" t="str">
        <f t="shared" si="99"/>
        <v/>
      </c>
      <c r="T410" s="13" t="str">
        <f t="shared" si="101"/>
        <v/>
      </c>
      <c r="U410" s="81" t="str">
        <f t="shared" si="102"/>
        <v/>
      </c>
      <c r="X410"/>
      <c r="Y410"/>
      <c r="Z410"/>
      <c r="AA410"/>
      <c r="AB410"/>
      <c r="AC410"/>
      <c r="AD410"/>
      <c r="AE410"/>
      <c r="AF410"/>
      <c r="AG410"/>
    </row>
    <row r="411" spans="1:33" x14ac:dyDescent="0.25">
      <c r="A411" s="263">
        <v>409</v>
      </c>
      <c r="B411" s="292" t="str">
        <f t="shared" si="100"/>
        <v>2.3.10e</v>
      </c>
      <c r="C411" s="263">
        <v>2</v>
      </c>
      <c r="D411" s="263">
        <v>3</v>
      </c>
      <c r="E411" s="263">
        <v>10</v>
      </c>
      <c r="F411" s="263" t="s">
        <v>672</v>
      </c>
      <c r="G411" s="13" t="s">
        <v>445</v>
      </c>
      <c r="H411" s="263">
        <v>5</v>
      </c>
      <c r="I411" s="294" t="str">
        <f t="shared" si="90"/>
        <v/>
      </c>
      <c r="J411" s="263" t="str">
        <f t="shared" si="91"/>
        <v/>
      </c>
      <c r="K411" s="263" t="str">
        <f t="shared" si="92"/>
        <v/>
      </c>
      <c r="L411" s="263" t="str">
        <f t="shared" si="93"/>
        <v/>
      </c>
      <c r="M411" s="263" t="str">
        <f t="shared" si="94"/>
        <v/>
      </c>
      <c r="N411" s="263">
        <f t="shared" si="95"/>
        <v>6</v>
      </c>
      <c r="O411" s="294">
        <f t="shared" si="96"/>
        <v>6</v>
      </c>
      <c r="Q411" s="263" t="str">
        <f t="shared" si="97"/>
        <v>10</v>
      </c>
      <c r="R411" s="292" t="str">
        <f t="shared" si="98"/>
        <v>2.3.10e</v>
      </c>
      <c r="S411" s="13" t="str">
        <f t="shared" si="99"/>
        <v/>
      </c>
      <c r="T411" s="13" t="str">
        <f t="shared" si="101"/>
        <v/>
      </c>
      <c r="U411" s="81" t="str">
        <f t="shared" si="102"/>
        <v/>
      </c>
      <c r="X411"/>
      <c r="Y411"/>
      <c r="Z411"/>
      <c r="AA411"/>
      <c r="AB411"/>
      <c r="AC411"/>
      <c r="AD411"/>
      <c r="AE411"/>
      <c r="AF411"/>
      <c r="AG411"/>
    </row>
    <row r="412" spans="1:33" x14ac:dyDescent="0.25">
      <c r="A412" s="263">
        <v>410</v>
      </c>
      <c r="B412" s="292" t="str">
        <f t="shared" si="100"/>
        <v>2.3.10f</v>
      </c>
      <c r="C412" s="263">
        <v>2</v>
      </c>
      <c r="D412" s="263">
        <v>3</v>
      </c>
      <c r="E412" s="263">
        <v>10</v>
      </c>
      <c r="F412" s="263" t="s">
        <v>673</v>
      </c>
      <c r="G412" s="13" t="s">
        <v>441</v>
      </c>
      <c r="H412" s="263">
        <v>5</v>
      </c>
      <c r="I412" s="294" t="str">
        <f t="shared" si="90"/>
        <v/>
      </c>
      <c r="J412" s="263" t="str">
        <f t="shared" si="91"/>
        <v/>
      </c>
      <c r="K412" s="263" t="str">
        <f t="shared" si="92"/>
        <v/>
      </c>
      <c r="L412" s="263" t="str">
        <f t="shared" si="93"/>
        <v/>
      </c>
      <c r="M412" s="263" t="str">
        <f t="shared" si="94"/>
        <v/>
      </c>
      <c r="N412" s="263">
        <f t="shared" si="95"/>
        <v>6</v>
      </c>
      <c r="O412" s="294">
        <f t="shared" si="96"/>
        <v>6</v>
      </c>
      <c r="Q412" s="263" t="str">
        <f t="shared" si="97"/>
        <v>10</v>
      </c>
      <c r="R412" s="292" t="str">
        <f t="shared" si="98"/>
        <v>2.3.10f</v>
      </c>
      <c r="S412" s="13" t="str">
        <f t="shared" si="99"/>
        <v/>
      </c>
      <c r="T412" s="13" t="str">
        <f t="shared" si="101"/>
        <v/>
      </c>
      <c r="U412" s="81" t="str">
        <f t="shared" si="102"/>
        <v/>
      </c>
      <c r="X412"/>
      <c r="Y412"/>
      <c r="Z412"/>
      <c r="AA412"/>
      <c r="AB412"/>
      <c r="AC412"/>
      <c r="AD412"/>
      <c r="AE412"/>
      <c r="AF412"/>
      <c r="AG412"/>
    </row>
    <row r="413" spans="1:33" x14ac:dyDescent="0.25">
      <c r="A413" s="263">
        <v>411</v>
      </c>
      <c r="B413" s="292" t="str">
        <f t="shared" si="100"/>
        <v>2.3.11</v>
      </c>
      <c r="C413" s="263">
        <v>2</v>
      </c>
      <c r="D413" s="263">
        <v>3</v>
      </c>
      <c r="E413" s="263">
        <v>11</v>
      </c>
      <c r="F413" s="263" t="s">
        <v>695</v>
      </c>
      <c r="G413" s="13" t="s">
        <v>740</v>
      </c>
      <c r="H413" s="263" t="s">
        <v>108</v>
      </c>
      <c r="I413" s="294" t="str">
        <f t="shared" si="90"/>
        <v/>
      </c>
      <c r="J413" s="263" t="str">
        <f t="shared" si="91"/>
        <v/>
      </c>
      <c r="K413" s="263" t="str">
        <f t="shared" si="92"/>
        <v/>
      </c>
      <c r="L413" s="263">
        <f t="shared" si="93"/>
        <v>4</v>
      </c>
      <c r="M413" s="263" t="str">
        <f t="shared" si="94"/>
        <v/>
      </c>
      <c r="N413" s="263" t="str">
        <f t="shared" si="95"/>
        <v/>
      </c>
      <c r="O413" s="294">
        <f t="shared" si="96"/>
        <v>4</v>
      </c>
      <c r="Q413" s="263" t="str">
        <f t="shared" si="97"/>
        <v>11</v>
      </c>
      <c r="R413" s="292" t="str">
        <f t="shared" si="98"/>
        <v>2.3.11</v>
      </c>
      <c r="S413" s="13" t="str">
        <f t="shared" si="99"/>
        <v/>
      </c>
      <c r="T413" s="13" t="str">
        <f t="shared" si="101"/>
        <v/>
      </c>
      <c r="U413" s="81" t="str">
        <f t="shared" si="102"/>
        <v/>
      </c>
      <c r="X413"/>
      <c r="Y413"/>
      <c r="Z413"/>
      <c r="AA413"/>
      <c r="AB413"/>
      <c r="AC413"/>
      <c r="AD413"/>
      <c r="AE413"/>
      <c r="AF413"/>
      <c r="AG413"/>
    </row>
    <row r="414" spans="1:33" x14ac:dyDescent="0.25">
      <c r="A414" s="263">
        <v>412</v>
      </c>
      <c r="B414" s="292" t="str">
        <f t="shared" si="100"/>
        <v>2.3.11a</v>
      </c>
      <c r="C414" s="263">
        <v>2</v>
      </c>
      <c r="D414" s="263">
        <v>3</v>
      </c>
      <c r="E414" s="263">
        <v>11</v>
      </c>
      <c r="F414" s="263" t="s">
        <v>668</v>
      </c>
      <c r="G414" s="13" t="s">
        <v>741</v>
      </c>
      <c r="H414" s="263">
        <v>5</v>
      </c>
      <c r="I414" s="294" t="str">
        <f t="shared" si="90"/>
        <v/>
      </c>
      <c r="J414" s="263" t="str">
        <f t="shared" si="91"/>
        <v/>
      </c>
      <c r="K414" s="263" t="str">
        <f t="shared" si="92"/>
        <v/>
      </c>
      <c r="L414" s="263" t="str">
        <f t="shared" si="93"/>
        <v/>
      </c>
      <c r="M414" s="263" t="str">
        <f t="shared" si="94"/>
        <v/>
      </c>
      <c r="N414" s="263">
        <f t="shared" si="95"/>
        <v>6</v>
      </c>
      <c r="O414" s="294">
        <f t="shared" si="96"/>
        <v>6</v>
      </c>
      <c r="Q414" s="263" t="str">
        <f t="shared" si="97"/>
        <v>11</v>
      </c>
      <c r="R414" s="292" t="str">
        <f t="shared" si="98"/>
        <v>2.3.11a</v>
      </c>
      <c r="S414" s="13" t="str">
        <f t="shared" si="99"/>
        <v/>
      </c>
      <c r="T414" s="13" t="str">
        <f t="shared" si="101"/>
        <v/>
      </c>
      <c r="U414" s="81" t="str">
        <f t="shared" si="102"/>
        <v/>
      </c>
      <c r="X414"/>
      <c r="Y414"/>
      <c r="Z414"/>
      <c r="AA414"/>
      <c r="AB414"/>
      <c r="AC414"/>
      <c r="AD414"/>
      <c r="AE414"/>
      <c r="AF414"/>
      <c r="AG414"/>
    </row>
    <row r="415" spans="1:33" x14ac:dyDescent="0.25">
      <c r="A415" s="263">
        <v>413</v>
      </c>
      <c r="B415" s="292" t="str">
        <f t="shared" si="100"/>
        <v>2.3.11b</v>
      </c>
      <c r="C415" s="263">
        <v>2</v>
      </c>
      <c r="D415" s="263">
        <v>3</v>
      </c>
      <c r="E415" s="263">
        <v>11</v>
      </c>
      <c r="F415" s="263" t="s">
        <v>669</v>
      </c>
      <c r="G415" s="13" t="s">
        <v>704</v>
      </c>
      <c r="H415" s="263">
        <v>5</v>
      </c>
      <c r="I415" s="294" t="str">
        <f t="shared" si="90"/>
        <v/>
      </c>
      <c r="J415" s="263" t="str">
        <f t="shared" si="91"/>
        <v/>
      </c>
      <c r="K415" s="263" t="str">
        <f t="shared" si="92"/>
        <v/>
      </c>
      <c r="L415" s="263" t="str">
        <f t="shared" si="93"/>
        <v/>
      </c>
      <c r="M415" s="263" t="str">
        <f t="shared" si="94"/>
        <v/>
      </c>
      <c r="N415" s="263">
        <f t="shared" si="95"/>
        <v>6</v>
      </c>
      <c r="O415" s="294">
        <f t="shared" si="96"/>
        <v>6</v>
      </c>
      <c r="Q415" s="263" t="str">
        <f t="shared" si="97"/>
        <v>11</v>
      </c>
      <c r="R415" s="292" t="str">
        <f t="shared" si="98"/>
        <v>2.3.11b</v>
      </c>
      <c r="S415" s="13" t="str">
        <f t="shared" si="99"/>
        <v/>
      </c>
      <c r="T415" s="13" t="str">
        <f t="shared" si="101"/>
        <v/>
      </c>
      <c r="U415" s="81" t="str">
        <f t="shared" si="102"/>
        <v/>
      </c>
      <c r="X415"/>
      <c r="Y415"/>
      <c r="Z415"/>
      <c r="AA415"/>
      <c r="AB415"/>
      <c r="AC415"/>
      <c r="AD415"/>
      <c r="AE415"/>
      <c r="AF415"/>
      <c r="AG415"/>
    </row>
    <row r="416" spans="1:33" x14ac:dyDescent="0.25">
      <c r="A416" s="263">
        <v>414</v>
      </c>
      <c r="B416" s="292" t="str">
        <f t="shared" si="100"/>
        <v/>
      </c>
      <c r="C416" s="263" t="s">
        <v>695</v>
      </c>
      <c r="D416" s="263" t="s">
        <v>695</v>
      </c>
      <c r="E416" s="263" t="s">
        <v>695</v>
      </c>
      <c r="F416" s="263" t="s">
        <v>695</v>
      </c>
      <c r="G416" s="13" t="s">
        <v>446</v>
      </c>
      <c r="H416" s="263" t="s">
        <v>695</v>
      </c>
      <c r="I416" s="294" t="str">
        <f t="shared" si="90"/>
        <v/>
      </c>
      <c r="J416" s="263" t="str">
        <f t="shared" si="91"/>
        <v/>
      </c>
      <c r="K416" s="263">
        <f t="shared" si="92"/>
        <v>3</v>
      </c>
      <c r="L416" s="263" t="str">
        <f t="shared" si="93"/>
        <v/>
      </c>
      <c r="M416" s="263" t="str">
        <f t="shared" si="94"/>
        <v/>
      </c>
      <c r="N416" s="263" t="str">
        <f t="shared" si="95"/>
        <v/>
      </c>
      <c r="O416" s="294">
        <f t="shared" si="96"/>
        <v>3</v>
      </c>
      <c r="Q416" s="263" t="str">
        <f t="shared" si="97"/>
        <v/>
      </c>
      <c r="R416" s="292" t="str">
        <f t="shared" si="98"/>
        <v/>
      </c>
      <c r="S416" s="13" t="str">
        <f t="shared" si="99"/>
        <v/>
      </c>
      <c r="T416" s="13">
        <f t="shared" si="101"/>
        <v>1</v>
      </c>
      <c r="U416" s="81" t="str">
        <f t="shared" si="102"/>
        <v/>
      </c>
      <c r="X416"/>
      <c r="Y416"/>
      <c r="Z416"/>
      <c r="AA416"/>
      <c r="AB416"/>
      <c r="AC416"/>
      <c r="AD416"/>
      <c r="AE416"/>
      <c r="AF416"/>
      <c r="AG416"/>
    </row>
    <row r="417" spans="1:33" x14ac:dyDescent="0.25">
      <c r="A417" s="263">
        <v>415</v>
      </c>
      <c r="B417" s="292" t="str">
        <f t="shared" si="100"/>
        <v>2.3.12</v>
      </c>
      <c r="C417" s="263">
        <v>2</v>
      </c>
      <c r="D417" s="263">
        <v>3</v>
      </c>
      <c r="E417" s="263">
        <v>12</v>
      </c>
      <c r="F417" s="263" t="s">
        <v>695</v>
      </c>
      <c r="G417" s="13" t="s">
        <v>447</v>
      </c>
      <c r="H417" s="263">
        <v>2</v>
      </c>
      <c r="I417" s="294" t="str">
        <f t="shared" si="90"/>
        <v/>
      </c>
      <c r="J417" s="263" t="str">
        <f t="shared" si="91"/>
        <v/>
      </c>
      <c r="K417" s="263" t="str">
        <f t="shared" si="92"/>
        <v/>
      </c>
      <c r="L417" s="263" t="str">
        <f t="shared" si="93"/>
        <v/>
      </c>
      <c r="M417" s="263">
        <f t="shared" si="94"/>
        <v>5</v>
      </c>
      <c r="N417" s="263" t="str">
        <f t="shared" si="95"/>
        <v/>
      </c>
      <c r="O417" s="294">
        <f t="shared" si="96"/>
        <v>5</v>
      </c>
      <c r="Q417" s="263" t="str">
        <f t="shared" si="97"/>
        <v>12</v>
      </c>
      <c r="R417" s="292" t="str">
        <f t="shared" si="98"/>
        <v>2.3.12</v>
      </c>
      <c r="S417" s="13" t="str">
        <f t="shared" si="99"/>
        <v/>
      </c>
      <c r="T417" s="13" t="str">
        <f t="shared" si="101"/>
        <v/>
      </c>
      <c r="U417" s="81" t="str">
        <f t="shared" si="102"/>
        <v/>
      </c>
      <c r="X417"/>
      <c r="Y417"/>
      <c r="Z417"/>
      <c r="AA417"/>
      <c r="AB417"/>
      <c r="AC417"/>
      <c r="AD417"/>
      <c r="AE417"/>
      <c r="AF417"/>
      <c r="AG417"/>
    </row>
    <row r="418" spans="1:33" x14ac:dyDescent="0.25">
      <c r="A418" s="263">
        <v>416</v>
      </c>
      <c r="B418" s="292" t="str">
        <f t="shared" si="100"/>
        <v>2.3.13</v>
      </c>
      <c r="C418" s="263">
        <v>2</v>
      </c>
      <c r="D418" s="263">
        <v>3</v>
      </c>
      <c r="E418" s="263">
        <v>13</v>
      </c>
      <c r="F418" s="263" t="s">
        <v>695</v>
      </c>
      <c r="G418" s="13" t="s">
        <v>448</v>
      </c>
      <c r="H418" s="263" t="s">
        <v>108</v>
      </c>
      <c r="I418" s="294" t="str">
        <f t="shared" si="90"/>
        <v/>
      </c>
      <c r="J418" s="263" t="str">
        <f t="shared" si="91"/>
        <v/>
      </c>
      <c r="K418" s="263" t="str">
        <f t="shared" si="92"/>
        <v/>
      </c>
      <c r="L418" s="263">
        <f t="shared" si="93"/>
        <v>4</v>
      </c>
      <c r="M418" s="263" t="str">
        <f t="shared" si="94"/>
        <v/>
      </c>
      <c r="N418" s="263" t="str">
        <f t="shared" si="95"/>
        <v/>
      </c>
      <c r="O418" s="294">
        <f t="shared" si="96"/>
        <v>4</v>
      </c>
      <c r="Q418" s="263" t="str">
        <f t="shared" si="97"/>
        <v>13</v>
      </c>
      <c r="R418" s="292" t="str">
        <f t="shared" si="98"/>
        <v>2.3.13</v>
      </c>
      <c r="S418" s="13" t="str">
        <f t="shared" si="99"/>
        <v/>
      </c>
      <c r="T418" s="13" t="str">
        <f t="shared" si="101"/>
        <v/>
      </c>
      <c r="U418" s="81" t="str">
        <f t="shared" si="102"/>
        <v/>
      </c>
      <c r="X418"/>
      <c r="Y418"/>
      <c r="Z418"/>
      <c r="AA418"/>
      <c r="AB418"/>
      <c r="AC418"/>
      <c r="AD418"/>
      <c r="AE418"/>
      <c r="AF418"/>
      <c r="AG418"/>
    </row>
    <row r="419" spans="1:33" x14ac:dyDescent="0.25">
      <c r="A419" s="263">
        <v>417</v>
      </c>
      <c r="B419" s="292" t="str">
        <f t="shared" si="100"/>
        <v>2.3.13a</v>
      </c>
      <c r="C419" s="263">
        <v>2</v>
      </c>
      <c r="D419" s="263">
        <v>3</v>
      </c>
      <c r="E419" s="263">
        <v>13</v>
      </c>
      <c r="F419" s="263" t="s">
        <v>668</v>
      </c>
      <c r="G419" s="13" t="s">
        <v>449</v>
      </c>
      <c r="H419" s="263">
        <v>3</v>
      </c>
      <c r="I419" s="294" t="str">
        <f t="shared" si="90"/>
        <v/>
      </c>
      <c r="J419" s="263" t="str">
        <f t="shared" si="91"/>
        <v/>
      </c>
      <c r="K419" s="263" t="str">
        <f t="shared" si="92"/>
        <v/>
      </c>
      <c r="L419" s="263" t="str">
        <f t="shared" si="93"/>
        <v/>
      </c>
      <c r="M419" s="263" t="str">
        <f t="shared" si="94"/>
        <v/>
      </c>
      <c r="N419" s="263">
        <f t="shared" si="95"/>
        <v>6</v>
      </c>
      <c r="O419" s="294">
        <f t="shared" si="96"/>
        <v>6</v>
      </c>
      <c r="Q419" s="263" t="str">
        <f t="shared" si="97"/>
        <v>13</v>
      </c>
      <c r="R419" s="292" t="str">
        <f t="shared" si="98"/>
        <v>2.3.13a</v>
      </c>
      <c r="S419" s="13" t="str">
        <f t="shared" si="99"/>
        <v/>
      </c>
      <c r="T419" s="13" t="str">
        <f t="shared" si="101"/>
        <v/>
      </c>
      <c r="U419" s="81" t="str">
        <f t="shared" si="102"/>
        <v/>
      </c>
      <c r="X419"/>
      <c r="Y419"/>
      <c r="Z419"/>
      <c r="AA419"/>
      <c r="AB419"/>
      <c r="AC419"/>
      <c r="AD419"/>
      <c r="AE419"/>
      <c r="AF419"/>
      <c r="AG419"/>
    </row>
    <row r="420" spans="1:33" x14ac:dyDescent="0.25">
      <c r="A420" s="263">
        <v>418</v>
      </c>
      <c r="B420" s="292" t="str">
        <f t="shared" si="100"/>
        <v>2.3.13b</v>
      </c>
      <c r="C420" s="263">
        <v>2</v>
      </c>
      <c r="D420" s="263">
        <v>3</v>
      </c>
      <c r="E420" s="263">
        <v>13</v>
      </c>
      <c r="F420" s="263" t="s">
        <v>669</v>
      </c>
      <c r="G420" s="13" t="s">
        <v>450</v>
      </c>
      <c r="H420" s="263">
        <v>3</v>
      </c>
      <c r="I420" s="294" t="str">
        <f t="shared" si="90"/>
        <v/>
      </c>
      <c r="J420" s="263" t="str">
        <f t="shared" si="91"/>
        <v/>
      </c>
      <c r="K420" s="263" t="str">
        <f t="shared" si="92"/>
        <v/>
      </c>
      <c r="L420" s="263" t="str">
        <f t="shared" si="93"/>
        <v/>
      </c>
      <c r="M420" s="263" t="str">
        <f t="shared" si="94"/>
        <v/>
      </c>
      <c r="N420" s="263">
        <f t="shared" si="95"/>
        <v>6</v>
      </c>
      <c r="O420" s="294">
        <f t="shared" si="96"/>
        <v>6</v>
      </c>
      <c r="Q420" s="263" t="str">
        <f t="shared" si="97"/>
        <v>13</v>
      </c>
      <c r="R420" s="292" t="str">
        <f t="shared" si="98"/>
        <v>2.3.13b</v>
      </c>
      <c r="S420" s="13" t="str">
        <f t="shared" si="99"/>
        <v/>
      </c>
      <c r="T420" s="13" t="str">
        <f t="shared" si="101"/>
        <v/>
      </c>
      <c r="U420" s="81" t="str">
        <f t="shared" si="102"/>
        <v/>
      </c>
      <c r="X420"/>
      <c r="Y420"/>
      <c r="Z420"/>
      <c r="AA420"/>
      <c r="AB420"/>
      <c r="AC420"/>
      <c r="AD420"/>
      <c r="AE420"/>
      <c r="AF420"/>
      <c r="AG420"/>
    </row>
    <row r="421" spans="1:33" x14ac:dyDescent="0.25">
      <c r="A421" s="263">
        <v>419</v>
      </c>
      <c r="B421" s="292" t="str">
        <f t="shared" si="100"/>
        <v>2.3.13c</v>
      </c>
      <c r="C421" s="263">
        <v>2</v>
      </c>
      <c r="D421" s="263">
        <v>3</v>
      </c>
      <c r="E421" s="263">
        <v>13</v>
      </c>
      <c r="F421" s="263" t="s">
        <v>670</v>
      </c>
      <c r="G421" s="13" t="s">
        <v>451</v>
      </c>
      <c r="H421" s="263">
        <v>3</v>
      </c>
      <c r="I421" s="294" t="str">
        <f t="shared" si="90"/>
        <v/>
      </c>
      <c r="J421" s="263" t="str">
        <f t="shared" si="91"/>
        <v/>
      </c>
      <c r="K421" s="263" t="str">
        <f t="shared" si="92"/>
        <v/>
      </c>
      <c r="L421" s="263" t="str">
        <f t="shared" si="93"/>
        <v/>
      </c>
      <c r="M421" s="263" t="str">
        <f t="shared" si="94"/>
        <v/>
      </c>
      <c r="N421" s="263">
        <f t="shared" si="95"/>
        <v>6</v>
      </c>
      <c r="O421" s="294">
        <f t="shared" si="96"/>
        <v>6</v>
      </c>
      <c r="Q421" s="263" t="str">
        <f t="shared" si="97"/>
        <v>13</v>
      </c>
      <c r="R421" s="292" t="str">
        <f t="shared" si="98"/>
        <v>2.3.13c</v>
      </c>
      <c r="S421" s="13" t="str">
        <f t="shared" si="99"/>
        <v/>
      </c>
      <c r="T421" s="13" t="str">
        <f t="shared" si="101"/>
        <v/>
      </c>
      <c r="U421" s="81" t="str">
        <f t="shared" si="102"/>
        <v/>
      </c>
      <c r="X421"/>
      <c r="Y421"/>
      <c r="Z421"/>
      <c r="AA421"/>
      <c r="AB421"/>
      <c r="AC421"/>
      <c r="AD421"/>
      <c r="AE421"/>
      <c r="AF421"/>
      <c r="AG421"/>
    </row>
    <row r="422" spans="1:33" x14ac:dyDescent="0.25">
      <c r="A422" s="263">
        <v>420</v>
      </c>
      <c r="B422" s="292" t="str">
        <f t="shared" si="100"/>
        <v>2.3.13d</v>
      </c>
      <c r="C422" s="263">
        <v>2</v>
      </c>
      <c r="D422" s="263">
        <v>3</v>
      </c>
      <c r="E422" s="263">
        <v>13</v>
      </c>
      <c r="F422" s="263" t="s">
        <v>671</v>
      </c>
      <c r="G422" s="13" t="s">
        <v>452</v>
      </c>
      <c r="H422" s="263">
        <v>3</v>
      </c>
      <c r="I422" s="294" t="str">
        <f t="shared" si="90"/>
        <v/>
      </c>
      <c r="J422" s="263" t="str">
        <f t="shared" si="91"/>
        <v/>
      </c>
      <c r="K422" s="263" t="str">
        <f t="shared" si="92"/>
        <v/>
      </c>
      <c r="L422" s="263" t="str">
        <f t="shared" si="93"/>
        <v/>
      </c>
      <c r="M422" s="263" t="str">
        <f t="shared" si="94"/>
        <v/>
      </c>
      <c r="N422" s="263">
        <f t="shared" si="95"/>
        <v>6</v>
      </c>
      <c r="O422" s="294">
        <f t="shared" si="96"/>
        <v>6</v>
      </c>
      <c r="Q422" s="263" t="str">
        <f t="shared" si="97"/>
        <v>13</v>
      </c>
      <c r="R422" s="292" t="str">
        <f t="shared" si="98"/>
        <v>2.3.13d</v>
      </c>
      <c r="S422" s="13" t="str">
        <f t="shared" si="99"/>
        <v/>
      </c>
      <c r="T422" s="13" t="str">
        <f t="shared" si="101"/>
        <v/>
      </c>
      <c r="U422" s="81" t="str">
        <f t="shared" si="102"/>
        <v/>
      </c>
      <c r="X422"/>
      <c r="Y422"/>
      <c r="Z422"/>
      <c r="AA422"/>
      <c r="AB422"/>
      <c r="AC422"/>
      <c r="AD422"/>
      <c r="AE422"/>
      <c r="AF422"/>
      <c r="AG422"/>
    </row>
    <row r="423" spans="1:33" x14ac:dyDescent="0.25">
      <c r="A423" s="263">
        <v>421</v>
      </c>
      <c r="B423" s="292" t="str">
        <f t="shared" si="100"/>
        <v>2.3.13e</v>
      </c>
      <c r="C423" s="263">
        <v>2</v>
      </c>
      <c r="D423" s="263">
        <v>3</v>
      </c>
      <c r="E423" s="263">
        <v>13</v>
      </c>
      <c r="F423" s="263" t="s">
        <v>672</v>
      </c>
      <c r="G423" s="13" t="s">
        <v>453</v>
      </c>
      <c r="H423" s="263">
        <v>4</v>
      </c>
      <c r="I423" s="294" t="str">
        <f t="shared" si="90"/>
        <v/>
      </c>
      <c r="J423" s="263" t="str">
        <f t="shared" si="91"/>
        <v/>
      </c>
      <c r="K423" s="263" t="str">
        <f t="shared" si="92"/>
        <v/>
      </c>
      <c r="L423" s="263" t="str">
        <f t="shared" si="93"/>
        <v/>
      </c>
      <c r="M423" s="263" t="str">
        <f t="shared" si="94"/>
        <v/>
      </c>
      <c r="N423" s="263">
        <f t="shared" si="95"/>
        <v>6</v>
      </c>
      <c r="O423" s="294">
        <f t="shared" si="96"/>
        <v>6</v>
      </c>
      <c r="Q423" s="263" t="str">
        <f t="shared" si="97"/>
        <v>13</v>
      </c>
      <c r="R423" s="292" t="str">
        <f t="shared" si="98"/>
        <v>2.3.13e</v>
      </c>
      <c r="S423" s="13" t="str">
        <f t="shared" si="99"/>
        <v/>
      </c>
      <c r="T423" s="13" t="str">
        <f t="shared" si="101"/>
        <v/>
      </c>
      <c r="U423" s="81" t="str">
        <f t="shared" si="102"/>
        <v/>
      </c>
      <c r="X423"/>
      <c r="Y423"/>
      <c r="Z423"/>
      <c r="AA423"/>
      <c r="AB423"/>
      <c r="AC423"/>
      <c r="AD423"/>
      <c r="AE423"/>
      <c r="AF423"/>
      <c r="AG423"/>
    </row>
    <row r="424" spans="1:33" x14ac:dyDescent="0.25">
      <c r="A424" s="263">
        <v>422</v>
      </c>
      <c r="B424" s="292" t="str">
        <f t="shared" si="100"/>
        <v>2.3.14</v>
      </c>
      <c r="C424" s="263">
        <v>2</v>
      </c>
      <c r="D424" s="263">
        <v>3</v>
      </c>
      <c r="E424" s="263">
        <v>14</v>
      </c>
      <c r="F424" s="263" t="s">
        <v>695</v>
      </c>
      <c r="G424" s="13" t="s">
        <v>454</v>
      </c>
      <c r="H424" s="263" t="s">
        <v>108</v>
      </c>
      <c r="I424" s="294" t="str">
        <f t="shared" si="90"/>
        <v/>
      </c>
      <c r="J424" s="263" t="str">
        <f t="shared" si="91"/>
        <v/>
      </c>
      <c r="K424" s="263" t="str">
        <f t="shared" si="92"/>
        <v/>
      </c>
      <c r="L424" s="263">
        <f t="shared" si="93"/>
        <v>4</v>
      </c>
      <c r="M424" s="263" t="str">
        <f t="shared" si="94"/>
        <v/>
      </c>
      <c r="N424" s="263" t="str">
        <f t="shared" si="95"/>
        <v/>
      </c>
      <c r="O424" s="294">
        <f t="shared" si="96"/>
        <v>4</v>
      </c>
      <c r="Q424" s="263" t="str">
        <f t="shared" si="97"/>
        <v>14</v>
      </c>
      <c r="R424" s="292" t="str">
        <f t="shared" si="98"/>
        <v>2.3.14</v>
      </c>
      <c r="S424" s="13" t="str">
        <f t="shared" si="99"/>
        <v/>
      </c>
      <c r="T424" s="13" t="str">
        <f t="shared" si="101"/>
        <v/>
      </c>
      <c r="U424" s="81" t="str">
        <f t="shared" si="102"/>
        <v/>
      </c>
      <c r="X424"/>
      <c r="Y424"/>
      <c r="Z424"/>
      <c r="AA424"/>
      <c r="AB424"/>
      <c r="AC424"/>
      <c r="AD424"/>
      <c r="AE424"/>
      <c r="AF424"/>
      <c r="AG424"/>
    </row>
    <row r="425" spans="1:33" x14ac:dyDescent="0.25">
      <c r="A425" s="263">
        <v>423</v>
      </c>
      <c r="B425" s="292" t="str">
        <f t="shared" si="100"/>
        <v>2.3.14a</v>
      </c>
      <c r="C425" s="263">
        <v>2</v>
      </c>
      <c r="D425" s="263">
        <v>3</v>
      </c>
      <c r="E425" s="263">
        <v>14</v>
      </c>
      <c r="F425" s="263" t="s">
        <v>668</v>
      </c>
      <c r="G425" s="13" t="s">
        <v>455</v>
      </c>
      <c r="H425" s="263">
        <v>3</v>
      </c>
      <c r="I425" s="294" t="str">
        <f t="shared" si="90"/>
        <v/>
      </c>
      <c r="J425" s="263" t="str">
        <f t="shared" si="91"/>
        <v/>
      </c>
      <c r="K425" s="263" t="str">
        <f t="shared" si="92"/>
        <v/>
      </c>
      <c r="L425" s="263" t="str">
        <f t="shared" si="93"/>
        <v/>
      </c>
      <c r="M425" s="263" t="str">
        <f t="shared" si="94"/>
        <v/>
      </c>
      <c r="N425" s="263">
        <f t="shared" si="95"/>
        <v>6</v>
      </c>
      <c r="O425" s="294">
        <f t="shared" si="96"/>
        <v>6</v>
      </c>
      <c r="Q425" s="263" t="str">
        <f t="shared" si="97"/>
        <v>14</v>
      </c>
      <c r="R425" s="292" t="str">
        <f t="shared" si="98"/>
        <v>2.3.14a</v>
      </c>
      <c r="S425" s="13" t="str">
        <f t="shared" si="99"/>
        <v/>
      </c>
      <c r="T425" s="13" t="str">
        <f t="shared" si="101"/>
        <v/>
      </c>
      <c r="U425" s="81" t="str">
        <f t="shared" si="102"/>
        <v/>
      </c>
      <c r="X425"/>
      <c r="Y425"/>
      <c r="Z425"/>
      <c r="AA425"/>
      <c r="AB425"/>
      <c r="AC425"/>
      <c r="AD425"/>
      <c r="AE425"/>
      <c r="AF425"/>
      <c r="AG425"/>
    </row>
    <row r="426" spans="1:33" x14ac:dyDescent="0.25">
      <c r="A426" s="263">
        <v>424</v>
      </c>
      <c r="B426" s="292" t="str">
        <f t="shared" si="100"/>
        <v>2.3.14b</v>
      </c>
      <c r="C426" s="263">
        <v>2</v>
      </c>
      <c r="D426" s="263">
        <v>3</v>
      </c>
      <c r="E426" s="263">
        <v>14</v>
      </c>
      <c r="F426" s="263" t="s">
        <v>669</v>
      </c>
      <c r="G426" s="13" t="s">
        <v>456</v>
      </c>
      <c r="H426" s="263">
        <v>5</v>
      </c>
      <c r="I426" s="294" t="str">
        <f t="shared" si="90"/>
        <v/>
      </c>
      <c r="J426" s="263" t="str">
        <f t="shared" si="91"/>
        <v/>
      </c>
      <c r="K426" s="263" t="str">
        <f t="shared" si="92"/>
        <v/>
      </c>
      <c r="L426" s="263" t="str">
        <f t="shared" si="93"/>
        <v/>
      </c>
      <c r="M426" s="263" t="str">
        <f t="shared" si="94"/>
        <v/>
      </c>
      <c r="N426" s="263">
        <f t="shared" si="95"/>
        <v>6</v>
      </c>
      <c r="O426" s="294">
        <f t="shared" si="96"/>
        <v>6</v>
      </c>
      <c r="Q426" s="263" t="str">
        <f t="shared" si="97"/>
        <v>14</v>
      </c>
      <c r="R426" s="292" t="str">
        <f t="shared" si="98"/>
        <v>2.3.14b</v>
      </c>
      <c r="S426" s="13" t="str">
        <f t="shared" si="99"/>
        <v/>
      </c>
      <c r="T426" s="13" t="str">
        <f t="shared" si="101"/>
        <v/>
      </c>
      <c r="U426" s="81" t="str">
        <f t="shared" si="102"/>
        <v/>
      </c>
      <c r="X426"/>
      <c r="Y426"/>
      <c r="Z426"/>
      <c r="AA426"/>
      <c r="AB426"/>
      <c r="AC426"/>
      <c r="AD426"/>
      <c r="AE426"/>
      <c r="AF426"/>
      <c r="AG426"/>
    </row>
    <row r="427" spans="1:33" x14ac:dyDescent="0.25">
      <c r="A427" s="263">
        <v>425</v>
      </c>
      <c r="B427" s="292" t="str">
        <f t="shared" si="100"/>
        <v>2.3.14c</v>
      </c>
      <c r="C427" s="263">
        <v>2</v>
      </c>
      <c r="D427" s="263">
        <v>3</v>
      </c>
      <c r="E427" s="263">
        <v>14</v>
      </c>
      <c r="F427" s="263" t="s">
        <v>670</v>
      </c>
      <c r="G427" s="13" t="s">
        <v>457</v>
      </c>
      <c r="H427" s="263">
        <v>5</v>
      </c>
      <c r="I427" s="294" t="str">
        <f t="shared" si="90"/>
        <v/>
      </c>
      <c r="J427" s="263" t="str">
        <f t="shared" si="91"/>
        <v/>
      </c>
      <c r="K427" s="263" t="str">
        <f t="shared" si="92"/>
        <v/>
      </c>
      <c r="L427" s="263" t="str">
        <f t="shared" si="93"/>
        <v/>
      </c>
      <c r="M427" s="263" t="str">
        <f t="shared" si="94"/>
        <v/>
      </c>
      <c r="N427" s="263">
        <f t="shared" si="95"/>
        <v>6</v>
      </c>
      <c r="O427" s="294">
        <f t="shared" si="96"/>
        <v>6</v>
      </c>
      <c r="Q427" s="263" t="str">
        <f t="shared" si="97"/>
        <v>14</v>
      </c>
      <c r="R427" s="292" t="str">
        <f t="shared" si="98"/>
        <v>2.3.14c</v>
      </c>
      <c r="S427" s="13" t="str">
        <f t="shared" si="99"/>
        <v/>
      </c>
      <c r="T427" s="13" t="str">
        <f t="shared" si="101"/>
        <v/>
      </c>
      <c r="U427" s="81" t="str">
        <f t="shared" si="102"/>
        <v/>
      </c>
      <c r="X427"/>
      <c r="Y427"/>
      <c r="Z427"/>
      <c r="AA427"/>
      <c r="AB427"/>
      <c r="AC427"/>
      <c r="AD427"/>
      <c r="AE427"/>
      <c r="AF427"/>
      <c r="AG427"/>
    </row>
    <row r="428" spans="1:33" x14ac:dyDescent="0.25">
      <c r="A428" s="263">
        <v>426</v>
      </c>
      <c r="B428" s="292" t="str">
        <f t="shared" si="100"/>
        <v>2.3.14d</v>
      </c>
      <c r="C428" s="263">
        <v>2</v>
      </c>
      <c r="D428" s="263">
        <v>3</v>
      </c>
      <c r="E428" s="263">
        <v>14</v>
      </c>
      <c r="F428" s="263" t="s">
        <v>671</v>
      </c>
      <c r="G428" s="13" t="s">
        <v>458</v>
      </c>
      <c r="H428" s="263">
        <v>5</v>
      </c>
      <c r="I428" s="294" t="str">
        <f t="shared" si="90"/>
        <v/>
      </c>
      <c r="J428" s="263" t="str">
        <f t="shared" si="91"/>
        <v/>
      </c>
      <c r="K428" s="263" t="str">
        <f t="shared" si="92"/>
        <v/>
      </c>
      <c r="L428" s="263" t="str">
        <f t="shared" si="93"/>
        <v/>
      </c>
      <c r="M428" s="263" t="str">
        <f t="shared" si="94"/>
        <v/>
      </c>
      <c r="N428" s="263">
        <f t="shared" si="95"/>
        <v>6</v>
      </c>
      <c r="O428" s="294">
        <f t="shared" si="96"/>
        <v>6</v>
      </c>
      <c r="Q428" s="263" t="str">
        <f t="shared" si="97"/>
        <v>14</v>
      </c>
      <c r="R428" s="292" t="str">
        <f t="shared" si="98"/>
        <v>2.3.14d</v>
      </c>
      <c r="S428" s="13" t="str">
        <f t="shared" si="99"/>
        <v/>
      </c>
      <c r="T428" s="13" t="str">
        <f t="shared" si="101"/>
        <v/>
      </c>
      <c r="U428" s="81" t="str">
        <f t="shared" si="102"/>
        <v/>
      </c>
      <c r="X428"/>
      <c r="Y428"/>
      <c r="Z428"/>
      <c r="AA428"/>
      <c r="AB428"/>
      <c r="AC428"/>
      <c r="AD428"/>
      <c r="AE428"/>
      <c r="AF428"/>
      <c r="AG428"/>
    </row>
    <row r="429" spans="1:33" x14ac:dyDescent="0.25">
      <c r="A429" s="263">
        <v>427</v>
      </c>
      <c r="B429" s="292" t="str">
        <f t="shared" si="100"/>
        <v>2.3.14e</v>
      </c>
      <c r="C429" s="263">
        <v>2</v>
      </c>
      <c r="D429" s="263">
        <v>3</v>
      </c>
      <c r="E429" s="263">
        <v>14</v>
      </c>
      <c r="F429" s="263" t="s">
        <v>672</v>
      </c>
      <c r="G429" s="13" t="s">
        <v>459</v>
      </c>
      <c r="H429" s="263">
        <v>5</v>
      </c>
      <c r="I429" s="294" t="str">
        <f t="shared" si="90"/>
        <v/>
      </c>
      <c r="J429" s="263" t="str">
        <f t="shared" si="91"/>
        <v/>
      </c>
      <c r="K429" s="263" t="str">
        <f t="shared" si="92"/>
        <v/>
      </c>
      <c r="L429" s="263" t="str">
        <f t="shared" si="93"/>
        <v/>
      </c>
      <c r="M429" s="263" t="str">
        <f t="shared" si="94"/>
        <v/>
      </c>
      <c r="N429" s="263">
        <f t="shared" si="95"/>
        <v>6</v>
      </c>
      <c r="O429" s="294">
        <f t="shared" si="96"/>
        <v>6</v>
      </c>
      <c r="Q429" s="263" t="str">
        <f t="shared" si="97"/>
        <v>14</v>
      </c>
      <c r="R429" s="292" t="str">
        <f t="shared" si="98"/>
        <v>2.3.14e</v>
      </c>
      <c r="S429" s="13" t="str">
        <f t="shared" si="99"/>
        <v/>
      </c>
      <c r="T429" s="13" t="str">
        <f t="shared" si="101"/>
        <v/>
      </c>
      <c r="U429" s="81" t="str">
        <f t="shared" si="102"/>
        <v/>
      </c>
      <c r="X429"/>
      <c r="Y429"/>
      <c r="Z429"/>
      <c r="AA429"/>
      <c r="AB429"/>
      <c r="AC429"/>
      <c r="AD429"/>
      <c r="AE429"/>
      <c r="AF429"/>
      <c r="AG429"/>
    </row>
    <row r="430" spans="1:33" x14ac:dyDescent="0.25">
      <c r="A430" s="263">
        <v>428</v>
      </c>
      <c r="B430" s="292" t="str">
        <f t="shared" si="100"/>
        <v>2.3.14f</v>
      </c>
      <c r="C430" s="263">
        <v>2</v>
      </c>
      <c r="D430" s="263">
        <v>3</v>
      </c>
      <c r="E430" s="263">
        <v>14</v>
      </c>
      <c r="F430" s="263" t="s">
        <v>673</v>
      </c>
      <c r="G430" s="13" t="s">
        <v>460</v>
      </c>
      <c r="H430" s="263">
        <v>3</v>
      </c>
      <c r="I430" s="294" t="str">
        <f t="shared" si="90"/>
        <v/>
      </c>
      <c r="J430" s="263" t="str">
        <f t="shared" si="91"/>
        <v/>
      </c>
      <c r="K430" s="263" t="str">
        <f t="shared" si="92"/>
        <v/>
      </c>
      <c r="L430" s="263" t="str">
        <f t="shared" si="93"/>
        <v/>
      </c>
      <c r="M430" s="263" t="str">
        <f t="shared" si="94"/>
        <v/>
      </c>
      <c r="N430" s="263">
        <f t="shared" si="95"/>
        <v>6</v>
      </c>
      <c r="O430" s="294">
        <f t="shared" si="96"/>
        <v>6</v>
      </c>
      <c r="Q430" s="263" t="str">
        <f t="shared" si="97"/>
        <v>14</v>
      </c>
      <c r="R430" s="292" t="str">
        <f t="shared" si="98"/>
        <v>2.3.14f</v>
      </c>
      <c r="S430" s="13" t="str">
        <f t="shared" si="99"/>
        <v/>
      </c>
      <c r="T430" s="13" t="str">
        <f t="shared" si="101"/>
        <v/>
      </c>
      <c r="U430" s="81" t="str">
        <f t="shared" si="102"/>
        <v/>
      </c>
      <c r="X430"/>
      <c r="Y430"/>
      <c r="Z430"/>
      <c r="AA430"/>
      <c r="AB430"/>
      <c r="AC430"/>
      <c r="AD430"/>
      <c r="AE430"/>
      <c r="AF430"/>
      <c r="AG430"/>
    </row>
    <row r="431" spans="1:33" x14ac:dyDescent="0.25">
      <c r="A431" s="263">
        <v>429</v>
      </c>
      <c r="B431" s="292" t="str">
        <f t="shared" si="100"/>
        <v>2.3.15</v>
      </c>
      <c r="C431" s="263">
        <v>2</v>
      </c>
      <c r="D431" s="263">
        <v>3</v>
      </c>
      <c r="E431" s="263">
        <v>15</v>
      </c>
      <c r="F431" s="263" t="s">
        <v>695</v>
      </c>
      <c r="G431" s="13" t="s">
        <v>461</v>
      </c>
      <c r="H431" s="263">
        <v>3</v>
      </c>
      <c r="I431" s="294" t="str">
        <f t="shared" si="90"/>
        <v/>
      </c>
      <c r="J431" s="263" t="str">
        <f t="shared" si="91"/>
        <v/>
      </c>
      <c r="K431" s="263" t="str">
        <f t="shared" si="92"/>
        <v/>
      </c>
      <c r="L431" s="263" t="str">
        <f t="shared" si="93"/>
        <v/>
      </c>
      <c r="M431" s="263">
        <f t="shared" si="94"/>
        <v>5</v>
      </c>
      <c r="N431" s="263" t="str">
        <f t="shared" si="95"/>
        <v/>
      </c>
      <c r="O431" s="294">
        <f t="shared" si="96"/>
        <v>5</v>
      </c>
      <c r="Q431" s="263" t="str">
        <f t="shared" si="97"/>
        <v>15</v>
      </c>
      <c r="R431" s="292" t="str">
        <f t="shared" si="98"/>
        <v>2.3.15</v>
      </c>
      <c r="S431" s="13" t="str">
        <f t="shared" si="99"/>
        <v/>
      </c>
      <c r="T431" s="13" t="str">
        <f t="shared" si="101"/>
        <v/>
      </c>
      <c r="U431" s="81" t="str">
        <f t="shared" si="102"/>
        <v/>
      </c>
      <c r="X431"/>
      <c r="Y431"/>
      <c r="Z431"/>
      <c r="AA431"/>
      <c r="AB431"/>
      <c r="AC431"/>
      <c r="AD431"/>
      <c r="AE431"/>
      <c r="AF431"/>
      <c r="AG431"/>
    </row>
    <row r="432" spans="1:33" x14ac:dyDescent="0.25">
      <c r="A432" s="263">
        <v>430</v>
      </c>
      <c r="B432" s="292" t="str">
        <f t="shared" si="100"/>
        <v>2.3.16</v>
      </c>
      <c r="C432" s="263">
        <v>2</v>
      </c>
      <c r="D432" s="263">
        <v>3</v>
      </c>
      <c r="E432" s="263">
        <v>16</v>
      </c>
      <c r="F432" s="263" t="s">
        <v>695</v>
      </c>
      <c r="G432" s="13" t="s">
        <v>462</v>
      </c>
      <c r="H432" s="263">
        <v>4</v>
      </c>
      <c r="I432" s="294" t="str">
        <f t="shared" si="90"/>
        <v/>
      </c>
      <c r="J432" s="263" t="str">
        <f t="shared" si="91"/>
        <v/>
      </c>
      <c r="K432" s="263" t="str">
        <f t="shared" si="92"/>
        <v/>
      </c>
      <c r="L432" s="263" t="str">
        <f t="shared" si="93"/>
        <v/>
      </c>
      <c r="M432" s="263">
        <f t="shared" si="94"/>
        <v>5</v>
      </c>
      <c r="N432" s="263" t="str">
        <f t="shared" si="95"/>
        <v/>
      </c>
      <c r="O432" s="294">
        <f t="shared" si="96"/>
        <v>5</v>
      </c>
      <c r="Q432" s="263" t="str">
        <f t="shared" si="97"/>
        <v>16</v>
      </c>
      <c r="R432" s="292" t="str">
        <f t="shared" si="98"/>
        <v>2.3.16</v>
      </c>
      <c r="S432" s="13" t="str">
        <f t="shared" si="99"/>
        <v/>
      </c>
      <c r="T432" s="13" t="str">
        <f t="shared" si="101"/>
        <v/>
      </c>
      <c r="U432" s="81" t="str">
        <f t="shared" si="102"/>
        <v/>
      </c>
      <c r="X432"/>
      <c r="Y432"/>
      <c r="Z432"/>
      <c r="AA432"/>
      <c r="AB432"/>
      <c r="AC432"/>
      <c r="AD432"/>
      <c r="AE432"/>
      <c r="AF432"/>
      <c r="AG432"/>
    </row>
    <row r="433" spans="1:33" x14ac:dyDescent="0.25">
      <c r="A433" s="263">
        <v>431</v>
      </c>
      <c r="B433" s="292" t="str">
        <f t="shared" si="100"/>
        <v>2.3.17</v>
      </c>
      <c r="C433" s="263">
        <v>2</v>
      </c>
      <c r="D433" s="263">
        <v>3</v>
      </c>
      <c r="E433" s="263">
        <v>17</v>
      </c>
      <c r="F433" s="263" t="s">
        <v>695</v>
      </c>
      <c r="G433" s="13" t="s">
        <v>463</v>
      </c>
      <c r="H433" s="263" t="s">
        <v>108</v>
      </c>
      <c r="I433" s="294" t="str">
        <f t="shared" si="90"/>
        <v/>
      </c>
      <c r="J433" s="263" t="str">
        <f t="shared" si="91"/>
        <v/>
      </c>
      <c r="K433" s="263" t="str">
        <f t="shared" si="92"/>
        <v/>
      </c>
      <c r="L433" s="263">
        <f t="shared" si="93"/>
        <v>4</v>
      </c>
      <c r="M433" s="263" t="str">
        <f t="shared" si="94"/>
        <v/>
      </c>
      <c r="N433" s="263" t="str">
        <f t="shared" si="95"/>
        <v/>
      </c>
      <c r="O433" s="294">
        <f t="shared" si="96"/>
        <v>4</v>
      </c>
      <c r="Q433" s="263" t="str">
        <f t="shared" si="97"/>
        <v>17</v>
      </c>
      <c r="R433" s="292" t="str">
        <f t="shared" si="98"/>
        <v>2.3.17</v>
      </c>
      <c r="S433" s="13" t="str">
        <f t="shared" si="99"/>
        <v/>
      </c>
      <c r="T433" s="13" t="str">
        <f t="shared" si="101"/>
        <v/>
      </c>
      <c r="U433" s="81" t="str">
        <f t="shared" si="102"/>
        <v/>
      </c>
      <c r="X433"/>
      <c r="Y433"/>
      <c r="Z433"/>
      <c r="AA433"/>
      <c r="AB433"/>
      <c r="AC433"/>
      <c r="AD433"/>
      <c r="AE433"/>
      <c r="AF433"/>
      <c r="AG433"/>
    </row>
    <row r="434" spans="1:33" x14ac:dyDescent="0.25">
      <c r="A434" s="263">
        <v>432</v>
      </c>
      <c r="B434" s="292" t="str">
        <f t="shared" si="100"/>
        <v>2.3.17a</v>
      </c>
      <c r="C434" s="263">
        <v>2</v>
      </c>
      <c r="D434" s="263">
        <v>3</v>
      </c>
      <c r="E434" s="263">
        <v>17</v>
      </c>
      <c r="F434" s="263" t="s">
        <v>668</v>
      </c>
      <c r="G434" s="13" t="s">
        <v>464</v>
      </c>
      <c r="H434" s="263">
        <v>5</v>
      </c>
      <c r="I434" s="294" t="str">
        <f t="shared" si="90"/>
        <v/>
      </c>
      <c r="J434" s="263" t="str">
        <f t="shared" si="91"/>
        <v/>
      </c>
      <c r="K434" s="263" t="str">
        <f t="shared" si="92"/>
        <v/>
      </c>
      <c r="L434" s="263" t="str">
        <f t="shared" si="93"/>
        <v/>
      </c>
      <c r="M434" s="263" t="str">
        <f t="shared" si="94"/>
        <v/>
      </c>
      <c r="N434" s="263">
        <f t="shared" si="95"/>
        <v>6</v>
      </c>
      <c r="O434" s="294">
        <f t="shared" si="96"/>
        <v>6</v>
      </c>
      <c r="Q434" s="263" t="str">
        <f t="shared" si="97"/>
        <v>17</v>
      </c>
      <c r="R434" s="292" t="str">
        <f t="shared" si="98"/>
        <v>2.3.17a</v>
      </c>
      <c r="S434" s="13" t="str">
        <f t="shared" si="99"/>
        <v/>
      </c>
      <c r="T434" s="13" t="str">
        <f t="shared" si="101"/>
        <v/>
      </c>
      <c r="U434" s="81" t="str">
        <f t="shared" si="102"/>
        <v/>
      </c>
      <c r="X434"/>
      <c r="Y434"/>
      <c r="Z434"/>
      <c r="AA434"/>
      <c r="AB434"/>
      <c r="AC434"/>
      <c r="AD434"/>
      <c r="AE434"/>
      <c r="AF434"/>
      <c r="AG434"/>
    </row>
    <row r="435" spans="1:33" x14ac:dyDescent="0.25">
      <c r="A435" s="263">
        <v>433</v>
      </c>
      <c r="B435" s="292" t="str">
        <f t="shared" si="100"/>
        <v>2.3.17b</v>
      </c>
      <c r="C435" s="263">
        <v>2</v>
      </c>
      <c r="D435" s="263">
        <v>3</v>
      </c>
      <c r="E435" s="263">
        <v>17</v>
      </c>
      <c r="F435" s="263" t="s">
        <v>669</v>
      </c>
      <c r="G435" s="13" t="s">
        <v>465</v>
      </c>
      <c r="H435" s="263">
        <v>5</v>
      </c>
      <c r="I435" s="294" t="str">
        <f t="shared" si="90"/>
        <v/>
      </c>
      <c r="J435" s="263" t="str">
        <f t="shared" si="91"/>
        <v/>
      </c>
      <c r="K435" s="263" t="str">
        <f t="shared" si="92"/>
        <v/>
      </c>
      <c r="L435" s="263" t="str">
        <f t="shared" si="93"/>
        <v/>
      </c>
      <c r="M435" s="263" t="str">
        <f t="shared" si="94"/>
        <v/>
      </c>
      <c r="N435" s="263">
        <f t="shared" si="95"/>
        <v>6</v>
      </c>
      <c r="O435" s="294">
        <f t="shared" si="96"/>
        <v>6</v>
      </c>
      <c r="Q435" s="263" t="str">
        <f t="shared" si="97"/>
        <v>17</v>
      </c>
      <c r="R435" s="292" t="str">
        <f t="shared" si="98"/>
        <v>2.3.17b</v>
      </c>
      <c r="S435" s="13" t="str">
        <f t="shared" si="99"/>
        <v/>
      </c>
      <c r="T435" s="13" t="str">
        <f t="shared" si="101"/>
        <v/>
      </c>
      <c r="U435" s="81" t="str">
        <f t="shared" si="102"/>
        <v/>
      </c>
      <c r="X435"/>
      <c r="Y435"/>
      <c r="Z435"/>
      <c r="AA435"/>
      <c r="AB435"/>
      <c r="AC435"/>
      <c r="AD435"/>
      <c r="AE435"/>
      <c r="AF435"/>
      <c r="AG435"/>
    </row>
    <row r="436" spans="1:33" x14ac:dyDescent="0.25">
      <c r="A436" s="263">
        <v>434</v>
      </c>
      <c r="B436" s="292" t="str">
        <f t="shared" si="100"/>
        <v>2.3.17c</v>
      </c>
      <c r="C436" s="263">
        <v>2</v>
      </c>
      <c r="D436" s="263">
        <v>3</v>
      </c>
      <c r="E436" s="263">
        <v>17</v>
      </c>
      <c r="F436" s="263" t="s">
        <v>670</v>
      </c>
      <c r="G436" s="13" t="s">
        <v>466</v>
      </c>
      <c r="H436" s="263">
        <v>5</v>
      </c>
      <c r="I436" s="294" t="str">
        <f t="shared" si="90"/>
        <v/>
      </c>
      <c r="J436" s="263" t="str">
        <f t="shared" si="91"/>
        <v/>
      </c>
      <c r="K436" s="263" t="str">
        <f t="shared" si="92"/>
        <v/>
      </c>
      <c r="L436" s="263" t="str">
        <f t="shared" si="93"/>
        <v/>
      </c>
      <c r="M436" s="263" t="str">
        <f t="shared" si="94"/>
        <v/>
      </c>
      <c r="N436" s="263">
        <f t="shared" si="95"/>
        <v>6</v>
      </c>
      <c r="O436" s="294">
        <f t="shared" si="96"/>
        <v>6</v>
      </c>
      <c r="Q436" s="263" t="str">
        <f t="shared" si="97"/>
        <v>17</v>
      </c>
      <c r="R436" s="292" t="str">
        <f t="shared" si="98"/>
        <v>2.3.17c</v>
      </c>
      <c r="S436" s="13" t="str">
        <f t="shared" si="99"/>
        <v/>
      </c>
      <c r="T436" s="13" t="str">
        <f t="shared" si="101"/>
        <v/>
      </c>
      <c r="U436" s="81" t="str">
        <f t="shared" si="102"/>
        <v/>
      </c>
      <c r="X436"/>
      <c r="Y436"/>
      <c r="Z436"/>
      <c r="AA436"/>
      <c r="AB436"/>
      <c r="AC436"/>
      <c r="AD436"/>
      <c r="AE436"/>
      <c r="AF436"/>
      <c r="AG436"/>
    </row>
    <row r="437" spans="1:33" x14ac:dyDescent="0.25">
      <c r="A437" s="263">
        <v>435</v>
      </c>
      <c r="B437" s="292" t="str">
        <f t="shared" si="100"/>
        <v>2.3.17d</v>
      </c>
      <c r="C437" s="263">
        <v>2</v>
      </c>
      <c r="D437" s="263">
        <v>3</v>
      </c>
      <c r="E437" s="263">
        <v>17</v>
      </c>
      <c r="F437" s="263" t="s">
        <v>671</v>
      </c>
      <c r="G437" s="13" t="s">
        <v>467</v>
      </c>
      <c r="H437" s="263">
        <v>5</v>
      </c>
      <c r="I437" s="294" t="str">
        <f t="shared" si="90"/>
        <v/>
      </c>
      <c r="J437" s="263" t="str">
        <f t="shared" si="91"/>
        <v/>
      </c>
      <c r="K437" s="263" t="str">
        <f t="shared" si="92"/>
        <v/>
      </c>
      <c r="L437" s="263" t="str">
        <f t="shared" si="93"/>
        <v/>
      </c>
      <c r="M437" s="263" t="str">
        <f t="shared" si="94"/>
        <v/>
      </c>
      <c r="N437" s="263">
        <f t="shared" si="95"/>
        <v>6</v>
      </c>
      <c r="O437" s="294">
        <f t="shared" si="96"/>
        <v>6</v>
      </c>
      <c r="Q437" s="263" t="str">
        <f t="shared" si="97"/>
        <v>17</v>
      </c>
      <c r="R437" s="292" t="str">
        <f t="shared" si="98"/>
        <v>2.3.17d</v>
      </c>
      <c r="S437" s="13" t="str">
        <f t="shared" si="99"/>
        <v/>
      </c>
      <c r="T437" s="13" t="str">
        <f t="shared" si="101"/>
        <v/>
      </c>
      <c r="U437" s="81" t="str">
        <f t="shared" si="102"/>
        <v/>
      </c>
      <c r="X437"/>
      <c r="Y437"/>
      <c r="Z437"/>
      <c r="AA437"/>
      <c r="AB437"/>
      <c r="AC437"/>
      <c r="AD437"/>
      <c r="AE437"/>
      <c r="AF437"/>
      <c r="AG437"/>
    </row>
    <row r="438" spans="1:33" x14ac:dyDescent="0.25">
      <c r="A438" s="263">
        <v>436</v>
      </c>
      <c r="B438" s="292" t="str">
        <f t="shared" si="100"/>
        <v/>
      </c>
      <c r="C438" s="263" t="s">
        <v>695</v>
      </c>
      <c r="D438" s="263" t="s">
        <v>695</v>
      </c>
      <c r="E438" s="263" t="s">
        <v>695</v>
      </c>
      <c r="F438" s="263" t="s">
        <v>695</v>
      </c>
      <c r="G438" s="13" t="s">
        <v>19</v>
      </c>
      <c r="H438" s="263" t="s">
        <v>695</v>
      </c>
      <c r="I438" s="294" t="str">
        <f t="shared" si="90"/>
        <v/>
      </c>
      <c r="J438" s="263" t="str">
        <f t="shared" si="91"/>
        <v/>
      </c>
      <c r="K438" s="263">
        <f t="shared" si="92"/>
        <v>3</v>
      </c>
      <c r="L438" s="263" t="str">
        <f t="shared" si="93"/>
        <v/>
      </c>
      <c r="M438" s="263" t="str">
        <f t="shared" si="94"/>
        <v/>
      </c>
      <c r="N438" s="263" t="str">
        <f t="shared" si="95"/>
        <v/>
      </c>
      <c r="O438" s="294">
        <f t="shared" si="96"/>
        <v>3</v>
      </c>
      <c r="Q438" s="263" t="str">
        <f t="shared" si="97"/>
        <v/>
      </c>
      <c r="R438" s="292" t="str">
        <f t="shared" si="98"/>
        <v/>
      </c>
      <c r="S438" s="13" t="str">
        <f t="shared" si="99"/>
        <v/>
      </c>
      <c r="T438" s="13">
        <f t="shared" si="101"/>
        <v>1</v>
      </c>
      <c r="U438" s="81" t="str">
        <f t="shared" si="102"/>
        <v/>
      </c>
      <c r="X438"/>
      <c r="Y438"/>
      <c r="Z438"/>
      <c r="AA438"/>
      <c r="AB438"/>
      <c r="AC438"/>
      <c r="AD438"/>
      <c r="AE438"/>
      <c r="AF438"/>
      <c r="AG438"/>
    </row>
    <row r="439" spans="1:33" x14ac:dyDescent="0.25">
      <c r="A439" s="263">
        <v>437</v>
      </c>
      <c r="B439" s="292" t="str">
        <f t="shared" si="100"/>
        <v>2.3.18</v>
      </c>
      <c r="C439" s="263">
        <v>2</v>
      </c>
      <c r="D439" s="263">
        <v>3</v>
      </c>
      <c r="E439" s="263">
        <v>18</v>
      </c>
      <c r="F439" s="263" t="s">
        <v>695</v>
      </c>
      <c r="G439" s="13" t="s">
        <v>468</v>
      </c>
      <c r="H439" s="263">
        <v>2</v>
      </c>
      <c r="I439" s="294" t="str">
        <f t="shared" si="90"/>
        <v/>
      </c>
      <c r="J439" s="263" t="str">
        <f t="shared" si="91"/>
        <v/>
      </c>
      <c r="K439" s="263" t="str">
        <f t="shared" si="92"/>
        <v/>
      </c>
      <c r="L439" s="263" t="str">
        <f t="shared" si="93"/>
        <v/>
      </c>
      <c r="M439" s="263">
        <f t="shared" si="94"/>
        <v>5</v>
      </c>
      <c r="N439" s="263" t="str">
        <f t="shared" si="95"/>
        <v/>
      </c>
      <c r="O439" s="294">
        <f t="shared" si="96"/>
        <v>5</v>
      </c>
      <c r="Q439" s="263" t="str">
        <f t="shared" si="97"/>
        <v>18</v>
      </c>
      <c r="R439" s="292" t="str">
        <f t="shared" si="98"/>
        <v>2.3.18</v>
      </c>
      <c r="S439" s="13" t="str">
        <f t="shared" si="99"/>
        <v/>
      </c>
      <c r="T439" s="13" t="str">
        <f t="shared" si="101"/>
        <v/>
      </c>
      <c r="U439" s="81" t="str">
        <f t="shared" si="102"/>
        <v/>
      </c>
      <c r="X439"/>
      <c r="Y439"/>
      <c r="Z439"/>
      <c r="AA439"/>
      <c r="AB439"/>
      <c r="AC439"/>
      <c r="AD439"/>
      <c r="AE439"/>
      <c r="AF439"/>
      <c r="AG439"/>
    </row>
    <row r="440" spans="1:33" x14ac:dyDescent="0.25">
      <c r="A440" s="263">
        <v>438</v>
      </c>
      <c r="B440" s="292" t="str">
        <f t="shared" si="100"/>
        <v>2.3.19</v>
      </c>
      <c r="C440" s="263">
        <v>2</v>
      </c>
      <c r="D440" s="263">
        <v>3</v>
      </c>
      <c r="E440" s="263">
        <v>19</v>
      </c>
      <c r="F440" s="263" t="s">
        <v>695</v>
      </c>
      <c r="G440" s="13" t="s">
        <v>469</v>
      </c>
      <c r="H440" s="263">
        <v>3</v>
      </c>
      <c r="I440" s="294" t="str">
        <f t="shared" si="90"/>
        <v/>
      </c>
      <c r="J440" s="263" t="str">
        <f t="shared" si="91"/>
        <v/>
      </c>
      <c r="K440" s="263" t="str">
        <f t="shared" si="92"/>
        <v/>
      </c>
      <c r="L440" s="263" t="str">
        <f t="shared" si="93"/>
        <v/>
      </c>
      <c r="M440" s="263">
        <f t="shared" si="94"/>
        <v>5</v>
      </c>
      <c r="N440" s="263" t="str">
        <f t="shared" si="95"/>
        <v/>
      </c>
      <c r="O440" s="294">
        <f t="shared" si="96"/>
        <v>5</v>
      </c>
      <c r="Q440" s="263" t="str">
        <f t="shared" si="97"/>
        <v>19</v>
      </c>
      <c r="R440" s="292" t="str">
        <f t="shared" si="98"/>
        <v>2.3.19</v>
      </c>
      <c r="S440" s="13" t="str">
        <f t="shared" si="99"/>
        <v/>
      </c>
      <c r="T440" s="13" t="str">
        <f t="shared" si="101"/>
        <v/>
      </c>
      <c r="U440" s="81" t="str">
        <f t="shared" si="102"/>
        <v/>
      </c>
      <c r="X440"/>
      <c r="Y440"/>
      <c r="Z440"/>
      <c r="AA440"/>
      <c r="AB440"/>
      <c r="AC440"/>
      <c r="AD440"/>
      <c r="AE440"/>
      <c r="AF440"/>
      <c r="AG440"/>
    </row>
    <row r="441" spans="1:33" x14ac:dyDescent="0.25">
      <c r="A441" s="263">
        <v>439</v>
      </c>
      <c r="B441" s="292" t="str">
        <f t="shared" si="100"/>
        <v>2.3.20</v>
      </c>
      <c r="C441" s="263">
        <v>2</v>
      </c>
      <c r="D441" s="263">
        <v>3</v>
      </c>
      <c r="E441" s="263">
        <v>20</v>
      </c>
      <c r="F441" s="263" t="s">
        <v>695</v>
      </c>
      <c r="G441" s="13" t="s">
        <v>470</v>
      </c>
      <c r="H441" s="263" t="s">
        <v>108</v>
      </c>
      <c r="I441" s="294" t="str">
        <f t="shared" si="90"/>
        <v/>
      </c>
      <c r="J441" s="263" t="str">
        <f t="shared" si="91"/>
        <v/>
      </c>
      <c r="K441" s="263" t="str">
        <f t="shared" si="92"/>
        <v/>
      </c>
      <c r="L441" s="263">
        <f t="shared" si="93"/>
        <v>4</v>
      </c>
      <c r="M441" s="263" t="str">
        <f t="shared" si="94"/>
        <v/>
      </c>
      <c r="N441" s="263" t="str">
        <f t="shared" si="95"/>
        <v/>
      </c>
      <c r="O441" s="294">
        <f t="shared" si="96"/>
        <v>4</v>
      </c>
      <c r="Q441" s="263" t="str">
        <f t="shared" si="97"/>
        <v>20</v>
      </c>
      <c r="R441" s="292" t="str">
        <f t="shared" si="98"/>
        <v>2.3.20</v>
      </c>
      <c r="S441" s="13" t="str">
        <f t="shared" si="99"/>
        <v/>
      </c>
      <c r="T441" s="13" t="str">
        <f t="shared" si="101"/>
        <v/>
      </c>
      <c r="U441" s="81" t="str">
        <f t="shared" si="102"/>
        <v/>
      </c>
      <c r="X441"/>
      <c r="Y441"/>
      <c r="Z441"/>
      <c r="AA441"/>
      <c r="AB441"/>
      <c r="AC441"/>
      <c r="AD441"/>
      <c r="AE441"/>
      <c r="AF441"/>
      <c r="AG441"/>
    </row>
    <row r="442" spans="1:33" x14ac:dyDescent="0.25">
      <c r="A442" s="263">
        <v>440</v>
      </c>
      <c r="B442" s="292" t="str">
        <f t="shared" si="100"/>
        <v>2.3.20a</v>
      </c>
      <c r="C442" s="263">
        <v>2</v>
      </c>
      <c r="D442" s="263">
        <v>3</v>
      </c>
      <c r="E442" s="263">
        <v>20</v>
      </c>
      <c r="F442" s="263" t="s">
        <v>668</v>
      </c>
      <c r="G442" s="13" t="s">
        <v>471</v>
      </c>
      <c r="H442" s="263">
        <v>3</v>
      </c>
      <c r="I442" s="294" t="str">
        <f t="shared" si="90"/>
        <v/>
      </c>
      <c r="J442" s="263" t="str">
        <f t="shared" si="91"/>
        <v/>
      </c>
      <c r="K442" s="263" t="str">
        <f t="shared" si="92"/>
        <v/>
      </c>
      <c r="L442" s="263" t="str">
        <f t="shared" si="93"/>
        <v/>
      </c>
      <c r="M442" s="263" t="str">
        <f t="shared" si="94"/>
        <v/>
      </c>
      <c r="N442" s="263">
        <f t="shared" si="95"/>
        <v>6</v>
      </c>
      <c r="O442" s="294">
        <f t="shared" si="96"/>
        <v>6</v>
      </c>
      <c r="Q442" s="263" t="str">
        <f t="shared" si="97"/>
        <v>20</v>
      </c>
      <c r="R442" s="292" t="str">
        <f t="shared" si="98"/>
        <v>2.3.20a</v>
      </c>
      <c r="S442" s="13" t="str">
        <f t="shared" si="99"/>
        <v/>
      </c>
      <c r="T442" s="13" t="str">
        <f t="shared" si="101"/>
        <v/>
      </c>
      <c r="U442" s="81" t="str">
        <f t="shared" si="102"/>
        <v/>
      </c>
      <c r="X442"/>
      <c r="Y442"/>
      <c r="Z442"/>
      <c r="AA442"/>
      <c r="AB442"/>
      <c r="AC442"/>
      <c r="AD442"/>
      <c r="AE442"/>
      <c r="AF442"/>
      <c r="AG442"/>
    </row>
    <row r="443" spans="1:33" x14ac:dyDescent="0.25">
      <c r="A443" s="263">
        <v>441</v>
      </c>
      <c r="B443" s="292" t="str">
        <f t="shared" si="100"/>
        <v>2.3.20b</v>
      </c>
      <c r="C443" s="263">
        <v>2</v>
      </c>
      <c r="D443" s="263">
        <v>3</v>
      </c>
      <c r="E443" s="263">
        <v>20</v>
      </c>
      <c r="F443" s="263" t="s">
        <v>669</v>
      </c>
      <c r="G443" s="13" t="s">
        <v>472</v>
      </c>
      <c r="H443" s="263">
        <v>3</v>
      </c>
      <c r="I443" s="294" t="str">
        <f t="shared" si="90"/>
        <v/>
      </c>
      <c r="J443" s="263" t="str">
        <f t="shared" si="91"/>
        <v/>
      </c>
      <c r="K443" s="263" t="str">
        <f t="shared" si="92"/>
        <v/>
      </c>
      <c r="L443" s="263" t="str">
        <f t="shared" si="93"/>
        <v/>
      </c>
      <c r="M443" s="263" t="str">
        <f t="shared" si="94"/>
        <v/>
      </c>
      <c r="N443" s="263">
        <f t="shared" si="95"/>
        <v>6</v>
      </c>
      <c r="O443" s="294">
        <f t="shared" si="96"/>
        <v>6</v>
      </c>
      <c r="Q443" s="263" t="str">
        <f t="shared" si="97"/>
        <v>20</v>
      </c>
      <c r="R443" s="292" t="str">
        <f t="shared" si="98"/>
        <v>2.3.20b</v>
      </c>
      <c r="S443" s="13" t="str">
        <f t="shared" si="99"/>
        <v/>
      </c>
      <c r="T443" s="13" t="str">
        <f t="shared" si="101"/>
        <v/>
      </c>
      <c r="U443" s="81" t="str">
        <f t="shared" si="102"/>
        <v/>
      </c>
      <c r="X443"/>
      <c r="Y443"/>
      <c r="Z443"/>
      <c r="AA443"/>
      <c r="AB443"/>
      <c r="AC443"/>
      <c r="AD443"/>
      <c r="AE443"/>
      <c r="AF443"/>
      <c r="AG443"/>
    </row>
    <row r="444" spans="1:33" x14ac:dyDescent="0.25">
      <c r="A444" s="263">
        <v>442</v>
      </c>
      <c r="B444" s="292" t="str">
        <f t="shared" si="100"/>
        <v>2.3.20c</v>
      </c>
      <c r="C444" s="263">
        <v>2</v>
      </c>
      <c r="D444" s="263">
        <v>3</v>
      </c>
      <c r="E444" s="263">
        <v>20</v>
      </c>
      <c r="F444" s="263" t="s">
        <v>670</v>
      </c>
      <c r="G444" s="13" t="s">
        <v>473</v>
      </c>
      <c r="H444" s="263">
        <v>3</v>
      </c>
      <c r="I444" s="294" t="str">
        <f t="shared" si="90"/>
        <v/>
      </c>
      <c r="J444" s="263" t="str">
        <f t="shared" si="91"/>
        <v/>
      </c>
      <c r="K444" s="263" t="str">
        <f t="shared" si="92"/>
        <v/>
      </c>
      <c r="L444" s="263" t="str">
        <f t="shared" si="93"/>
        <v/>
      </c>
      <c r="M444" s="263" t="str">
        <f t="shared" si="94"/>
        <v/>
      </c>
      <c r="N444" s="263">
        <f t="shared" si="95"/>
        <v>6</v>
      </c>
      <c r="O444" s="294">
        <f t="shared" si="96"/>
        <v>6</v>
      </c>
      <c r="Q444" s="263" t="str">
        <f t="shared" si="97"/>
        <v>20</v>
      </c>
      <c r="R444" s="292" t="str">
        <f t="shared" si="98"/>
        <v>2.3.20c</v>
      </c>
      <c r="S444" s="13" t="str">
        <f t="shared" si="99"/>
        <v/>
      </c>
      <c r="T444" s="13" t="str">
        <f t="shared" si="101"/>
        <v/>
      </c>
      <c r="U444" s="81" t="str">
        <f t="shared" si="102"/>
        <v/>
      </c>
      <c r="X444"/>
      <c r="Y444"/>
      <c r="Z444"/>
      <c r="AA444"/>
      <c r="AB444"/>
      <c r="AC444"/>
      <c r="AD444"/>
      <c r="AE444"/>
      <c r="AF444"/>
      <c r="AG444"/>
    </row>
    <row r="445" spans="1:33" x14ac:dyDescent="0.25">
      <c r="A445" s="263">
        <v>443</v>
      </c>
      <c r="B445" s="292" t="str">
        <f t="shared" si="100"/>
        <v>2.3.20d</v>
      </c>
      <c r="C445" s="263">
        <v>2</v>
      </c>
      <c r="D445" s="263">
        <v>3</v>
      </c>
      <c r="E445" s="263">
        <v>20</v>
      </c>
      <c r="F445" s="263" t="s">
        <v>671</v>
      </c>
      <c r="G445" s="13" t="s">
        <v>474</v>
      </c>
      <c r="H445" s="263">
        <v>3</v>
      </c>
      <c r="I445" s="294" t="str">
        <f t="shared" ref="I445:I507" si="103">IF(AND(LEN(C445)=1,LEN(D445)=0),1,"")</f>
        <v/>
      </c>
      <c r="J445" s="263" t="str">
        <f t="shared" ref="J445:J507" si="104">IF(AND(LEN(C445)=1,LEN(D445)=1,LEN(E445)=0,LEN(F445)=0),2,"")</f>
        <v/>
      </c>
      <c r="K445" s="263" t="str">
        <f t="shared" ref="K445:K507" si="105">IF(AND(LEN(C445)=0,LEN(E445)=0),3,"")</f>
        <v/>
      </c>
      <c r="L445" s="263" t="str">
        <f t="shared" ref="L445:L507" si="106">IF(AND(LEN(C445)&gt;0,LEN(D445&gt;0),LEN(E445)&gt;0,LEN(F445)=0,H445="N/A"),4,"")</f>
        <v/>
      </c>
      <c r="M445" s="263" t="str">
        <f t="shared" ref="M445:M507" si="107">IF(AND(LEN(C445)&gt;0,LEN(D445&gt;0),LEN(E445)&gt;0,LEN(F445)=0,H445&gt;0,H445&lt;6),5,"")</f>
        <v/>
      </c>
      <c r="N445" s="263">
        <f t="shared" ref="N445:N507" si="108">IF(AND(LEN(C445)&gt;0,LEN(D445&gt;0),LEN(E445)&gt;0,LEN(F445)&gt;0,H445&gt;0,H445&lt;6),6,"")</f>
        <v>6</v>
      </c>
      <c r="O445" s="294">
        <f t="shared" ref="O445:O507" si="109">SUM(I445:N445)</f>
        <v>6</v>
      </c>
      <c r="Q445" s="263" t="str">
        <f t="shared" ref="Q445:Q507" si="110">IF(LEN(E445)&gt;0,TEXT(E445,"00"),"")</f>
        <v>20</v>
      </c>
      <c r="R445" s="292" t="str">
        <f t="shared" ref="R445:R507" si="111">IF(O445=1,C445,IF(O445=2,C445&amp;"."&amp;D445,IF(O445=3,"",IF(O445=4,C445&amp;"."&amp;D445&amp;"."&amp;Q445,IF(O445=5,C445&amp;"."&amp;D445&amp;"."&amp;Q445,IF(O445=6,C445&amp;"."&amp;D445&amp;"."&amp;Q445&amp;F445,""))))))</f>
        <v>2.3.20d</v>
      </c>
      <c r="S445" s="13" t="str">
        <f t="shared" ref="S445:S507" si="112">IF(O445=O444,IF(NOT(R445&gt;R444),1,""),"")</f>
        <v/>
      </c>
      <c r="T445" s="13" t="str">
        <f t="shared" si="101"/>
        <v/>
      </c>
      <c r="U445" s="81" t="str">
        <f t="shared" si="102"/>
        <v/>
      </c>
      <c r="X445"/>
      <c r="Y445"/>
      <c r="Z445"/>
      <c r="AA445"/>
      <c r="AB445"/>
      <c r="AC445"/>
      <c r="AD445"/>
      <c r="AE445"/>
      <c r="AF445"/>
      <c r="AG445"/>
    </row>
    <row r="446" spans="1:33" x14ac:dyDescent="0.25">
      <c r="A446" s="263">
        <v>444</v>
      </c>
      <c r="B446" s="292" t="str">
        <f t="shared" ref="B446:B508" si="113">R446</f>
        <v>2.3.21</v>
      </c>
      <c r="C446" s="263">
        <v>2</v>
      </c>
      <c r="D446" s="263">
        <v>3</v>
      </c>
      <c r="E446" s="263">
        <v>21</v>
      </c>
      <c r="F446" s="263" t="s">
        <v>695</v>
      </c>
      <c r="G446" s="13" t="s">
        <v>475</v>
      </c>
      <c r="H446" s="263" t="s">
        <v>108</v>
      </c>
      <c r="I446" s="294" t="str">
        <f t="shared" si="103"/>
        <v/>
      </c>
      <c r="J446" s="263" t="str">
        <f t="shared" si="104"/>
        <v/>
      </c>
      <c r="K446" s="263" t="str">
        <f t="shared" si="105"/>
        <v/>
      </c>
      <c r="L446" s="263">
        <f t="shared" si="106"/>
        <v>4</v>
      </c>
      <c r="M446" s="263" t="str">
        <f t="shared" si="107"/>
        <v/>
      </c>
      <c r="N446" s="263" t="str">
        <f t="shared" si="108"/>
        <v/>
      </c>
      <c r="O446" s="294">
        <f t="shared" si="109"/>
        <v>4</v>
      </c>
      <c r="Q446" s="263" t="str">
        <f t="shared" si="110"/>
        <v>21</v>
      </c>
      <c r="R446" s="292" t="str">
        <f t="shared" si="111"/>
        <v>2.3.21</v>
      </c>
      <c r="S446" s="13" t="str">
        <f t="shared" si="112"/>
        <v/>
      </c>
      <c r="T446" s="13" t="str">
        <f t="shared" ref="T446:T508" si="114">IF(NOT(R446&gt;R445),1,"")</f>
        <v/>
      </c>
      <c r="U446" s="81" t="str">
        <f t="shared" si="102"/>
        <v/>
      </c>
      <c r="X446"/>
      <c r="Y446"/>
      <c r="Z446"/>
      <c r="AA446"/>
      <c r="AB446"/>
      <c r="AC446"/>
      <c r="AD446"/>
      <c r="AE446"/>
      <c r="AF446"/>
      <c r="AG446"/>
    </row>
    <row r="447" spans="1:33" x14ac:dyDescent="0.25">
      <c r="A447" s="263">
        <v>445</v>
      </c>
      <c r="B447" s="292" t="str">
        <f t="shared" si="113"/>
        <v>2.3.21a</v>
      </c>
      <c r="C447" s="263">
        <v>2</v>
      </c>
      <c r="D447" s="263">
        <v>3</v>
      </c>
      <c r="E447" s="263">
        <v>21</v>
      </c>
      <c r="F447" s="263" t="s">
        <v>668</v>
      </c>
      <c r="G447" s="13" t="s">
        <v>476</v>
      </c>
      <c r="H447" s="263">
        <v>3</v>
      </c>
      <c r="I447" s="294" t="str">
        <f t="shared" si="103"/>
        <v/>
      </c>
      <c r="J447" s="263" t="str">
        <f t="shared" si="104"/>
        <v/>
      </c>
      <c r="K447" s="263" t="str">
        <f t="shared" si="105"/>
        <v/>
      </c>
      <c r="L447" s="263" t="str">
        <f t="shared" si="106"/>
        <v/>
      </c>
      <c r="M447" s="263" t="str">
        <f t="shared" si="107"/>
        <v/>
      </c>
      <c r="N447" s="263">
        <f t="shared" si="108"/>
        <v>6</v>
      </c>
      <c r="O447" s="294">
        <f t="shared" si="109"/>
        <v>6</v>
      </c>
      <c r="Q447" s="263" t="str">
        <f t="shared" si="110"/>
        <v>21</v>
      </c>
      <c r="R447" s="292" t="str">
        <f t="shared" si="111"/>
        <v>2.3.21a</v>
      </c>
      <c r="S447" s="13" t="str">
        <f t="shared" si="112"/>
        <v/>
      </c>
      <c r="T447" s="13" t="str">
        <f t="shared" si="114"/>
        <v/>
      </c>
      <c r="U447" s="81" t="str">
        <f t="shared" si="102"/>
        <v/>
      </c>
      <c r="X447"/>
      <c r="Y447"/>
      <c r="Z447"/>
      <c r="AA447"/>
      <c r="AB447"/>
      <c r="AC447"/>
      <c r="AD447"/>
      <c r="AE447"/>
      <c r="AF447"/>
      <c r="AG447"/>
    </row>
    <row r="448" spans="1:33" x14ac:dyDescent="0.25">
      <c r="A448" s="263">
        <v>446</v>
      </c>
      <c r="B448" s="292" t="str">
        <f t="shared" si="113"/>
        <v>2.3.21b</v>
      </c>
      <c r="C448" s="263">
        <v>2</v>
      </c>
      <c r="D448" s="263">
        <v>3</v>
      </c>
      <c r="E448" s="263">
        <v>21</v>
      </c>
      <c r="F448" s="263" t="s">
        <v>669</v>
      </c>
      <c r="G448" s="13" t="s">
        <v>477</v>
      </c>
      <c r="H448" s="263">
        <v>3</v>
      </c>
      <c r="I448" s="294" t="str">
        <f t="shared" si="103"/>
        <v/>
      </c>
      <c r="J448" s="263" t="str">
        <f t="shared" si="104"/>
        <v/>
      </c>
      <c r="K448" s="263" t="str">
        <f t="shared" si="105"/>
        <v/>
      </c>
      <c r="L448" s="263" t="str">
        <f t="shared" si="106"/>
        <v/>
      </c>
      <c r="M448" s="263" t="str">
        <f t="shared" si="107"/>
        <v/>
      </c>
      <c r="N448" s="263">
        <f t="shared" si="108"/>
        <v>6</v>
      </c>
      <c r="O448" s="294">
        <f t="shared" si="109"/>
        <v>6</v>
      </c>
      <c r="Q448" s="263" t="str">
        <f t="shared" si="110"/>
        <v>21</v>
      </c>
      <c r="R448" s="292" t="str">
        <f t="shared" si="111"/>
        <v>2.3.21b</v>
      </c>
      <c r="S448" s="13" t="str">
        <f t="shared" si="112"/>
        <v/>
      </c>
      <c r="T448" s="13" t="str">
        <f t="shared" si="114"/>
        <v/>
      </c>
      <c r="U448" s="81" t="str">
        <f t="shared" si="102"/>
        <v/>
      </c>
      <c r="X448"/>
      <c r="Y448"/>
      <c r="Z448"/>
      <c r="AA448"/>
      <c r="AB448"/>
      <c r="AC448"/>
      <c r="AD448"/>
      <c r="AE448"/>
      <c r="AF448"/>
      <c r="AG448"/>
    </row>
    <row r="449" spans="1:33" x14ac:dyDescent="0.25">
      <c r="A449" s="263">
        <v>447</v>
      </c>
      <c r="B449" s="292" t="str">
        <f t="shared" si="113"/>
        <v>2.3.21c</v>
      </c>
      <c r="C449" s="263">
        <v>2</v>
      </c>
      <c r="D449" s="263">
        <v>3</v>
      </c>
      <c r="E449" s="263">
        <v>21</v>
      </c>
      <c r="F449" s="263" t="s">
        <v>670</v>
      </c>
      <c r="G449" s="13" t="s">
        <v>478</v>
      </c>
      <c r="H449" s="263">
        <v>3</v>
      </c>
      <c r="I449" s="294" t="str">
        <f t="shared" si="103"/>
        <v/>
      </c>
      <c r="J449" s="263" t="str">
        <f t="shared" si="104"/>
        <v/>
      </c>
      <c r="K449" s="263" t="str">
        <f t="shared" si="105"/>
        <v/>
      </c>
      <c r="L449" s="263" t="str">
        <f t="shared" si="106"/>
        <v/>
      </c>
      <c r="M449" s="263" t="str">
        <f t="shared" si="107"/>
        <v/>
      </c>
      <c r="N449" s="263">
        <f t="shared" si="108"/>
        <v>6</v>
      </c>
      <c r="O449" s="294">
        <f t="shared" si="109"/>
        <v>6</v>
      </c>
      <c r="Q449" s="263" t="str">
        <f t="shared" si="110"/>
        <v>21</v>
      </c>
      <c r="R449" s="292" t="str">
        <f t="shared" si="111"/>
        <v>2.3.21c</v>
      </c>
      <c r="S449" s="13" t="str">
        <f t="shared" si="112"/>
        <v/>
      </c>
      <c r="T449" s="13" t="str">
        <f t="shared" si="114"/>
        <v/>
      </c>
      <c r="U449" s="81" t="str">
        <f t="shared" si="102"/>
        <v/>
      </c>
      <c r="X449"/>
      <c r="Y449"/>
      <c r="Z449"/>
      <c r="AA449"/>
      <c r="AB449"/>
      <c r="AC449"/>
      <c r="AD449"/>
      <c r="AE449"/>
      <c r="AF449"/>
      <c r="AG449"/>
    </row>
    <row r="450" spans="1:33" x14ac:dyDescent="0.25">
      <c r="A450" s="263">
        <v>448</v>
      </c>
      <c r="B450" s="292" t="str">
        <f t="shared" si="113"/>
        <v>2.3.21d</v>
      </c>
      <c r="C450" s="263">
        <v>2</v>
      </c>
      <c r="D450" s="263">
        <v>3</v>
      </c>
      <c r="E450" s="263">
        <v>21</v>
      </c>
      <c r="F450" s="263" t="s">
        <v>671</v>
      </c>
      <c r="G450" s="13" t="s">
        <v>479</v>
      </c>
      <c r="H450" s="263">
        <v>3</v>
      </c>
      <c r="I450" s="294" t="str">
        <f t="shared" si="103"/>
        <v/>
      </c>
      <c r="J450" s="263" t="str">
        <f t="shared" si="104"/>
        <v/>
      </c>
      <c r="K450" s="263" t="str">
        <f t="shared" si="105"/>
        <v/>
      </c>
      <c r="L450" s="263" t="str">
        <f t="shared" si="106"/>
        <v/>
      </c>
      <c r="M450" s="263" t="str">
        <f t="shared" si="107"/>
        <v/>
      </c>
      <c r="N450" s="263">
        <f t="shared" si="108"/>
        <v>6</v>
      </c>
      <c r="O450" s="294">
        <f t="shared" si="109"/>
        <v>6</v>
      </c>
      <c r="Q450" s="263" t="str">
        <f t="shared" si="110"/>
        <v>21</v>
      </c>
      <c r="R450" s="292" t="str">
        <f t="shared" si="111"/>
        <v>2.3.21d</v>
      </c>
      <c r="S450" s="13" t="str">
        <f t="shared" si="112"/>
        <v/>
      </c>
      <c r="T450" s="13" t="str">
        <f t="shared" si="114"/>
        <v/>
      </c>
      <c r="U450" s="81" t="str">
        <f t="shared" si="102"/>
        <v/>
      </c>
      <c r="X450"/>
      <c r="Y450"/>
      <c r="Z450"/>
      <c r="AA450"/>
      <c r="AB450"/>
      <c r="AC450"/>
      <c r="AD450"/>
      <c r="AE450"/>
      <c r="AF450"/>
      <c r="AG450"/>
    </row>
    <row r="451" spans="1:33" x14ac:dyDescent="0.25">
      <c r="A451" s="263">
        <v>449</v>
      </c>
      <c r="B451" s="292" t="str">
        <f t="shared" si="113"/>
        <v>2.3.22</v>
      </c>
      <c r="C451" s="263">
        <v>2</v>
      </c>
      <c r="D451" s="263">
        <v>3</v>
      </c>
      <c r="E451" s="263">
        <v>22</v>
      </c>
      <c r="F451" s="263" t="s">
        <v>695</v>
      </c>
      <c r="G451" s="13" t="s">
        <v>480</v>
      </c>
      <c r="H451" s="263" t="s">
        <v>108</v>
      </c>
      <c r="I451" s="294" t="str">
        <f t="shared" si="103"/>
        <v/>
      </c>
      <c r="J451" s="263" t="str">
        <f t="shared" si="104"/>
        <v/>
      </c>
      <c r="K451" s="263" t="str">
        <f t="shared" si="105"/>
        <v/>
      </c>
      <c r="L451" s="263">
        <f t="shared" si="106"/>
        <v>4</v>
      </c>
      <c r="M451" s="263" t="str">
        <f t="shared" si="107"/>
        <v/>
      </c>
      <c r="N451" s="263" t="str">
        <f t="shared" si="108"/>
        <v/>
      </c>
      <c r="O451" s="294">
        <f t="shared" si="109"/>
        <v>4</v>
      </c>
      <c r="Q451" s="263" t="str">
        <f t="shared" si="110"/>
        <v>22</v>
      </c>
      <c r="R451" s="292" t="str">
        <f t="shared" si="111"/>
        <v>2.3.22</v>
      </c>
      <c r="S451" s="13" t="str">
        <f t="shared" si="112"/>
        <v/>
      </c>
      <c r="T451" s="13" t="str">
        <f t="shared" si="114"/>
        <v/>
      </c>
      <c r="U451" s="81" t="str">
        <f t="shared" si="102"/>
        <v/>
      </c>
      <c r="X451"/>
      <c r="Y451"/>
      <c r="Z451"/>
      <c r="AA451"/>
      <c r="AB451"/>
      <c r="AC451"/>
      <c r="AD451"/>
      <c r="AE451"/>
      <c r="AF451"/>
      <c r="AG451"/>
    </row>
    <row r="452" spans="1:33" x14ac:dyDescent="0.25">
      <c r="A452" s="263">
        <v>450</v>
      </c>
      <c r="B452" s="292" t="str">
        <f t="shared" si="113"/>
        <v>2.3.22a</v>
      </c>
      <c r="C452" s="263">
        <v>2</v>
      </c>
      <c r="D452" s="263">
        <v>3</v>
      </c>
      <c r="E452" s="263">
        <v>22</v>
      </c>
      <c r="F452" s="263" t="s">
        <v>668</v>
      </c>
      <c r="G452" s="13" t="s">
        <v>481</v>
      </c>
      <c r="H452" s="263">
        <v>3</v>
      </c>
      <c r="I452" s="294" t="str">
        <f t="shared" si="103"/>
        <v/>
      </c>
      <c r="J452" s="263" t="str">
        <f t="shared" si="104"/>
        <v/>
      </c>
      <c r="K452" s="263" t="str">
        <f t="shared" si="105"/>
        <v/>
      </c>
      <c r="L452" s="263" t="str">
        <f t="shared" si="106"/>
        <v/>
      </c>
      <c r="M452" s="263" t="str">
        <f t="shared" si="107"/>
        <v/>
      </c>
      <c r="N452" s="263">
        <f t="shared" si="108"/>
        <v>6</v>
      </c>
      <c r="O452" s="294">
        <f t="shared" si="109"/>
        <v>6</v>
      </c>
      <c r="Q452" s="263" t="str">
        <f t="shared" si="110"/>
        <v>22</v>
      </c>
      <c r="R452" s="292" t="str">
        <f t="shared" si="111"/>
        <v>2.3.22a</v>
      </c>
      <c r="S452" s="13" t="str">
        <f t="shared" si="112"/>
        <v/>
      </c>
      <c r="T452" s="13" t="str">
        <f t="shared" si="114"/>
        <v/>
      </c>
      <c r="U452" s="81" t="str">
        <f t="shared" ref="U452:U515" si="115">IF(O452&lt;4,IF(LEN(H452)=0,"",1),IF(O452=4,IF(H452="N/A","",1),IF(AND(O452&gt;4,O452&lt;7),IF(AND(H452&gt;0,H452&lt;6),"",1),1)))</f>
        <v/>
      </c>
      <c r="X452"/>
      <c r="Y452"/>
      <c r="Z452"/>
      <c r="AA452"/>
      <c r="AB452"/>
      <c r="AC452"/>
      <c r="AD452"/>
      <c r="AE452"/>
      <c r="AF452"/>
      <c r="AG452"/>
    </row>
    <row r="453" spans="1:33" x14ac:dyDescent="0.25">
      <c r="A453" s="263">
        <v>451</v>
      </c>
      <c r="B453" s="292" t="str">
        <f t="shared" si="113"/>
        <v>2.3.22b</v>
      </c>
      <c r="C453" s="263">
        <v>2</v>
      </c>
      <c r="D453" s="263">
        <v>3</v>
      </c>
      <c r="E453" s="263">
        <v>22</v>
      </c>
      <c r="F453" s="263" t="s">
        <v>669</v>
      </c>
      <c r="G453" s="13" t="s">
        <v>482</v>
      </c>
      <c r="H453" s="263">
        <v>3</v>
      </c>
      <c r="I453" s="294" t="str">
        <f t="shared" si="103"/>
        <v/>
      </c>
      <c r="J453" s="263" t="str">
        <f t="shared" si="104"/>
        <v/>
      </c>
      <c r="K453" s="263" t="str">
        <f t="shared" si="105"/>
        <v/>
      </c>
      <c r="L453" s="263" t="str">
        <f t="shared" si="106"/>
        <v/>
      </c>
      <c r="M453" s="263" t="str">
        <f t="shared" si="107"/>
        <v/>
      </c>
      <c r="N453" s="263">
        <f t="shared" si="108"/>
        <v>6</v>
      </c>
      <c r="O453" s="294">
        <f t="shared" si="109"/>
        <v>6</v>
      </c>
      <c r="Q453" s="263" t="str">
        <f t="shared" si="110"/>
        <v>22</v>
      </c>
      <c r="R453" s="292" t="str">
        <f t="shared" si="111"/>
        <v>2.3.22b</v>
      </c>
      <c r="S453" s="13" t="str">
        <f t="shared" si="112"/>
        <v/>
      </c>
      <c r="T453" s="13" t="str">
        <f t="shared" si="114"/>
        <v/>
      </c>
      <c r="U453" s="81" t="str">
        <f t="shared" si="115"/>
        <v/>
      </c>
      <c r="X453"/>
      <c r="Y453"/>
      <c r="Z453"/>
      <c r="AA453"/>
      <c r="AB453"/>
      <c r="AC453"/>
      <c r="AD453"/>
      <c r="AE453"/>
      <c r="AF453"/>
      <c r="AG453"/>
    </row>
    <row r="454" spans="1:33" x14ac:dyDescent="0.25">
      <c r="A454" s="263">
        <v>452</v>
      </c>
      <c r="B454" s="292" t="str">
        <f t="shared" si="113"/>
        <v>2.3.23</v>
      </c>
      <c r="C454" s="263">
        <v>2</v>
      </c>
      <c r="D454" s="263">
        <v>3</v>
      </c>
      <c r="E454" s="263">
        <v>23</v>
      </c>
      <c r="F454" s="263" t="s">
        <v>695</v>
      </c>
      <c r="G454" s="13" t="s">
        <v>483</v>
      </c>
      <c r="H454" s="263">
        <v>3</v>
      </c>
      <c r="I454" s="294" t="str">
        <f t="shared" si="103"/>
        <v/>
      </c>
      <c r="J454" s="263" t="str">
        <f t="shared" si="104"/>
        <v/>
      </c>
      <c r="K454" s="263" t="str">
        <f t="shared" si="105"/>
        <v/>
      </c>
      <c r="L454" s="263" t="str">
        <f t="shared" si="106"/>
        <v/>
      </c>
      <c r="M454" s="263">
        <f t="shared" si="107"/>
        <v>5</v>
      </c>
      <c r="N454" s="263" t="str">
        <f t="shared" si="108"/>
        <v/>
      </c>
      <c r="O454" s="294">
        <f t="shared" si="109"/>
        <v>5</v>
      </c>
      <c r="Q454" s="263" t="str">
        <f t="shared" si="110"/>
        <v>23</v>
      </c>
      <c r="R454" s="292" t="str">
        <f t="shared" si="111"/>
        <v>2.3.23</v>
      </c>
      <c r="S454" s="13" t="str">
        <f t="shared" si="112"/>
        <v/>
      </c>
      <c r="T454" s="13" t="str">
        <f t="shared" si="114"/>
        <v/>
      </c>
      <c r="U454" s="81" t="str">
        <f t="shared" si="115"/>
        <v/>
      </c>
      <c r="X454"/>
      <c r="Y454"/>
      <c r="Z454"/>
      <c r="AA454"/>
      <c r="AB454"/>
      <c r="AC454"/>
      <c r="AD454"/>
      <c r="AE454"/>
      <c r="AF454"/>
      <c r="AG454"/>
    </row>
    <row r="455" spans="1:33" x14ac:dyDescent="0.25">
      <c r="A455" s="263">
        <v>453</v>
      </c>
      <c r="B455" s="292" t="str">
        <f t="shared" si="113"/>
        <v>2.3.24</v>
      </c>
      <c r="C455" s="263">
        <v>2</v>
      </c>
      <c r="D455" s="263">
        <v>3</v>
      </c>
      <c r="E455" s="263">
        <v>24</v>
      </c>
      <c r="F455" s="263" t="s">
        <v>695</v>
      </c>
      <c r="G455" s="13" t="s">
        <v>664</v>
      </c>
      <c r="H455" s="263" t="s">
        <v>108</v>
      </c>
      <c r="I455" s="294" t="str">
        <f t="shared" si="103"/>
        <v/>
      </c>
      <c r="J455" s="263" t="str">
        <f t="shared" si="104"/>
        <v/>
      </c>
      <c r="K455" s="263" t="str">
        <f t="shared" si="105"/>
        <v/>
      </c>
      <c r="L455" s="263">
        <f t="shared" si="106"/>
        <v>4</v>
      </c>
      <c r="M455" s="263" t="str">
        <f t="shared" si="107"/>
        <v/>
      </c>
      <c r="N455" s="263" t="str">
        <f t="shared" si="108"/>
        <v/>
      </c>
      <c r="O455" s="294">
        <f t="shared" si="109"/>
        <v>4</v>
      </c>
      <c r="Q455" s="263" t="str">
        <f t="shared" si="110"/>
        <v>24</v>
      </c>
      <c r="R455" s="292" t="str">
        <f t="shared" si="111"/>
        <v>2.3.24</v>
      </c>
      <c r="S455" s="13" t="str">
        <f t="shared" si="112"/>
        <v/>
      </c>
      <c r="T455" s="13" t="str">
        <f t="shared" si="114"/>
        <v/>
      </c>
      <c r="U455" s="81" t="str">
        <f t="shared" si="115"/>
        <v/>
      </c>
      <c r="X455"/>
      <c r="Y455"/>
      <c r="Z455"/>
      <c r="AA455"/>
      <c r="AB455"/>
      <c r="AC455"/>
      <c r="AD455"/>
      <c r="AE455"/>
      <c r="AF455"/>
      <c r="AG455"/>
    </row>
    <row r="456" spans="1:33" x14ac:dyDescent="0.25">
      <c r="A456" s="263">
        <v>454</v>
      </c>
      <c r="B456" s="292" t="str">
        <f t="shared" si="113"/>
        <v>2.3.24a</v>
      </c>
      <c r="C456" s="263">
        <v>2</v>
      </c>
      <c r="D456" s="263">
        <v>3</v>
      </c>
      <c r="E456" s="263">
        <v>24</v>
      </c>
      <c r="F456" s="263" t="s">
        <v>668</v>
      </c>
      <c r="G456" s="13" t="s">
        <v>484</v>
      </c>
      <c r="H456" s="263">
        <v>4</v>
      </c>
      <c r="I456" s="294" t="str">
        <f t="shared" si="103"/>
        <v/>
      </c>
      <c r="J456" s="263" t="str">
        <f t="shared" si="104"/>
        <v/>
      </c>
      <c r="K456" s="263" t="str">
        <f t="shared" si="105"/>
        <v/>
      </c>
      <c r="L456" s="263" t="str">
        <f t="shared" si="106"/>
        <v/>
      </c>
      <c r="M456" s="263" t="str">
        <f t="shared" si="107"/>
        <v/>
      </c>
      <c r="N456" s="263">
        <f t="shared" si="108"/>
        <v>6</v>
      </c>
      <c r="O456" s="294">
        <f t="shared" si="109"/>
        <v>6</v>
      </c>
      <c r="Q456" s="263" t="str">
        <f t="shared" si="110"/>
        <v>24</v>
      </c>
      <c r="R456" s="292" t="str">
        <f t="shared" si="111"/>
        <v>2.3.24a</v>
      </c>
      <c r="S456" s="13" t="str">
        <f t="shared" si="112"/>
        <v/>
      </c>
      <c r="T456" s="13" t="str">
        <f t="shared" si="114"/>
        <v/>
      </c>
      <c r="U456" s="81" t="str">
        <f t="shared" si="115"/>
        <v/>
      </c>
      <c r="X456"/>
      <c r="Y456"/>
      <c r="Z456"/>
      <c r="AA456"/>
      <c r="AB456"/>
      <c r="AC456"/>
      <c r="AD456"/>
      <c r="AE456"/>
      <c r="AF456"/>
      <c r="AG456"/>
    </row>
    <row r="457" spans="1:33" x14ac:dyDescent="0.25">
      <c r="A457" s="263">
        <v>455</v>
      </c>
      <c r="B457" s="292" t="str">
        <f t="shared" si="113"/>
        <v>2.3.24b</v>
      </c>
      <c r="C457" s="263">
        <v>2</v>
      </c>
      <c r="D457" s="263">
        <v>3</v>
      </c>
      <c r="E457" s="263">
        <v>24</v>
      </c>
      <c r="F457" s="263" t="s">
        <v>669</v>
      </c>
      <c r="G457" s="13" t="s">
        <v>742</v>
      </c>
      <c r="H457" s="263">
        <v>4</v>
      </c>
      <c r="I457" s="294" t="str">
        <f t="shared" si="103"/>
        <v/>
      </c>
      <c r="J457" s="263" t="str">
        <f t="shared" si="104"/>
        <v/>
      </c>
      <c r="K457" s="263" t="str">
        <f t="shared" si="105"/>
        <v/>
      </c>
      <c r="L457" s="263" t="str">
        <f t="shared" si="106"/>
        <v/>
      </c>
      <c r="M457" s="263" t="str">
        <f t="shared" si="107"/>
        <v/>
      </c>
      <c r="N457" s="263">
        <f t="shared" si="108"/>
        <v>6</v>
      </c>
      <c r="O457" s="294">
        <f t="shared" si="109"/>
        <v>6</v>
      </c>
      <c r="Q457" s="263" t="str">
        <f t="shared" si="110"/>
        <v>24</v>
      </c>
      <c r="R457" s="292" t="str">
        <f t="shared" si="111"/>
        <v>2.3.24b</v>
      </c>
      <c r="S457" s="13" t="str">
        <f t="shared" si="112"/>
        <v/>
      </c>
      <c r="T457" s="13" t="str">
        <f t="shared" si="114"/>
        <v/>
      </c>
      <c r="U457" s="81" t="str">
        <f t="shared" si="115"/>
        <v/>
      </c>
      <c r="X457"/>
      <c r="Y457"/>
      <c r="Z457"/>
      <c r="AA457"/>
      <c r="AB457"/>
      <c r="AC457"/>
      <c r="AD457"/>
      <c r="AE457"/>
      <c r="AF457"/>
      <c r="AG457"/>
    </row>
    <row r="458" spans="1:33" x14ac:dyDescent="0.25">
      <c r="A458" s="263">
        <v>456</v>
      </c>
      <c r="B458" s="292" t="str">
        <f t="shared" si="113"/>
        <v>2.3.24c</v>
      </c>
      <c r="C458" s="263">
        <v>2</v>
      </c>
      <c r="D458" s="263">
        <v>3</v>
      </c>
      <c r="E458" s="263">
        <v>24</v>
      </c>
      <c r="F458" s="263" t="s">
        <v>670</v>
      </c>
      <c r="G458" s="13" t="s">
        <v>743</v>
      </c>
      <c r="H458" s="263">
        <v>4</v>
      </c>
      <c r="I458" s="294" t="str">
        <f t="shared" si="103"/>
        <v/>
      </c>
      <c r="J458" s="263" t="str">
        <f t="shared" si="104"/>
        <v/>
      </c>
      <c r="K458" s="263" t="str">
        <f t="shared" si="105"/>
        <v/>
      </c>
      <c r="L458" s="263" t="str">
        <f t="shared" si="106"/>
        <v/>
      </c>
      <c r="M458" s="263" t="str">
        <f t="shared" si="107"/>
        <v/>
      </c>
      <c r="N458" s="263">
        <f t="shared" si="108"/>
        <v>6</v>
      </c>
      <c r="O458" s="294">
        <f t="shared" si="109"/>
        <v>6</v>
      </c>
      <c r="Q458" s="263" t="str">
        <f t="shared" si="110"/>
        <v>24</v>
      </c>
      <c r="R458" s="292" t="str">
        <f t="shared" si="111"/>
        <v>2.3.24c</v>
      </c>
      <c r="S458" s="13" t="str">
        <f t="shared" si="112"/>
        <v/>
      </c>
      <c r="T458" s="13" t="str">
        <f t="shared" si="114"/>
        <v/>
      </c>
      <c r="U458" s="81" t="str">
        <f t="shared" si="115"/>
        <v/>
      </c>
      <c r="X458"/>
      <c r="Y458"/>
      <c r="Z458"/>
      <c r="AA458"/>
      <c r="AB458"/>
      <c r="AC458"/>
      <c r="AD458"/>
      <c r="AE458"/>
      <c r="AF458"/>
      <c r="AG458"/>
    </row>
    <row r="459" spans="1:33" x14ac:dyDescent="0.25">
      <c r="A459" s="263">
        <v>457</v>
      </c>
      <c r="B459" s="292" t="str">
        <f t="shared" si="113"/>
        <v>2.3.24d</v>
      </c>
      <c r="C459" s="263">
        <v>2</v>
      </c>
      <c r="D459" s="263">
        <v>3</v>
      </c>
      <c r="E459" s="263">
        <v>24</v>
      </c>
      <c r="F459" s="263" t="s">
        <v>671</v>
      </c>
      <c r="G459" s="13" t="s">
        <v>485</v>
      </c>
      <c r="H459" s="263">
        <v>4</v>
      </c>
      <c r="I459" s="294" t="str">
        <f t="shared" si="103"/>
        <v/>
      </c>
      <c r="J459" s="263" t="str">
        <f t="shared" si="104"/>
        <v/>
      </c>
      <c r="K459" s="263" t="str">
        <f t="shared" si="105"/>
        <v/>
      </c>
      <c r="L459" s="263" t="str">
        <f t="shared" si="106"/>
        <v/>
      </c>
      <c r="M459" s="263" t="str">
        <f t="shared" si="107"/>
        <v/>
      </c>
      <c r="N459" s="263">
        <f t="shared" si="108"/>
        <v>6</v>
      </c>
      <c r="O459" s="294">
        <f t="shared" si="109"/>
        <v>6</v>
      </c>
      <c r="Q459" s="263" t="str">
        <f t="shared" si="110"/>
        <v>24</v>
      </c>
      <c r="R459" s="292" t="str">
        <f t="shared" si="111"/>
        <v>2.3.24d</v>
      </c>
      <c r="S459" s="13" t="str">
        <f t="shared" si="112"/>
        <v/>
      </c>
      <c r="T459" s="13" t="str">
        <f t="shared" si="114"/>
        <v/>
      </c>
      <c r="U459" s="81" t="str">
        <f t="shared" si="115"/>
        <v/>
      </c>
      <c r="X459"/>
      <c r="Y459"/>
      <c r="Z459"/>
      <c r="AA459"/>
      <c r="AB459"/>
      <c r="AC459"/>
      <c r="AD459"/>
      <c r="AE459"/>
      <c r="AF459"/>
      <c r="AG459"/>
    </row>
    <row r="460" spans="1:33" x14ac:dyDescent="0.25">
      <c r="A460" s="263">
        <v>458</v>
      </c>
      <c r="B460" s="292" t="str">
        <f t="shared" si="113"/>
        <v>2.3.24e</v>
      </c>
      <c r="C460" s="263">
        <v>2</v>
      </c>
      <c r="D460" s="263">
        <v>3</v>
      </c>
      <c r="E460" s="263">
        <v>24</v>
      </c>
      <c r="F460" s="263" t="s">
        <v>672</v>
      </c>
      <c r="G460" s="13" t="s">
        <v>486</v>
      </c>
      <c r="H460" s="263">
        <v>4</v>
      </c>
      <c r="I460" s="294" t="str">
        <f t="shared" si="103"/>
        <v/>
      </c>
      <c r="J460" s="263" t="str">
        <f t="shared" si="104"/>
        <v/>
      </c>
      <c r="K460" s="263" t="str">
        <f t="shared" si="105"/>
        <v/>
      </c>
      <c r="L460" s="263" t="str">
        <f t="shared" si="106"/>
        <v/>
      </c>
      <c r="M460" s="263" t="str">
        <f t="shared" si="107"/>
        <v/>
      </c>
      <c r="N460" s="263">
        <f t="shared" si="108"/>
        <v>6</v>
      </c>
      <c r="O460" s="294">
        <f t="shared" si="109"/>
        <v>6</v>
      </c>
      <c r="Q460" s="263" t="str">
        <f t="shared" si="110"/>
        <v>24</v>
      </c>
      <c r="R460" s="292" t="str">
        <f t="shared" si="111"/>
        <v>2.3.24e</v>
      </c>
      <c r="S460" s="13" t="str">
        <f t="shared" si="112"/>
        <v/>
      </c>
      <c r="T460" s="13" t="str">
        <f t="shared" si="114"/>
        <v/>
      </c>
      <c r="U460" s="81" t="str">
        <f t="shared" si="115"/>
        <v/>
      </c>
      <c r="X460"/>
      <c r="Y460"/>
      <c r="Z460"/>
      <c r="AA460"/>
      <c r="AB460"/>
      <c r="AC460"/>
      <c r="AD460"/>
      <c r="AE460"/>
      <c r="AF460"/>
      <c r="AG460"/>
    </row>
    <row r="461" spans="1:33" x14ac:dyDescent="0.25">
      <c r="A461" s="263">
        <v>459</v>
      </c>
      <c r="B461" s="292" t="str">
        <f t="shared" si="113"/>
        <v>2.3.24f</v>
      </c>
      <c r="C461" s="263">
        <v>2</v>
      </c>
      <c r="D461" s="263">
        <v>3</v>
      </c>
      <c r="E461" s="263">
        <v>24</v>
      </c>
      <c r="F461" s="263" t="s">
        <v>673</v>
      </c>
      <c r="G461" s="13" t="s">
        <v>487</v>
      </c>
      <c r="H461" s="263">
        <v>4</v>
      </c>
      <c r="I461" s="294" t="str">
        <f t="shared" si="103"/>
        <v/>
      </c>
      <c r="J461" s="263" t="str">
        <f t="shared" si="104"/>
        <v/>
      </c>
      <c r="K461" s="263" t="str">
        <f t="shared" si="105"/>
        <v/>
      </c>
      <c r="L461" s="263" t="str">
        <f t="shared" si="106"/>
        <v/>
      </c>
      <c r="M461" s="263" t="str">
        <f t="shared" si="107"/>
        <v/>
      </c>
      <c r="N461" s="263">
        <f t="shared" si="108"/>
        <v>6</v>
      </c>
      <c r="O461" s="294">
        <f t="shared" si="109"/>
        <v>6</v>
      </c>
      <c r="Q461" s="263" t="str">
        <f t="shared" si="110"/>
        <v>24</v>
      </c>
      <c r="R461" s="292" t="str">
        <f t="shared" si="111"/>
        <v>2.3.24f</v>
      </c>
      <c r="S461" s="13" t="str">
        <f t="shared" si="112"/>
        <v/>
      </c>
      <c r="T461" s="13" t="str">
        <f t="shared" si="114"/>
        <v/>
      </c>
      <c r="U461" s="81" t="str">
        <f t="shared" si="115"/>
        <v/>
      </c>
      <c r="X461"/>
      <c r="Y461"/>
      <c r="Z461"/>
      <c r="AA461"/>
      <c r="AB461"/>
      <c r="AC461"/>
      <c r="AD461"/>
      <c r="AE461"/>
      <c r="AF461"/>
      <c r="AG461"/>
    </row>
    <row r="462" spans="1:33" x14ac:dyDescent="0.25">
      <c r="A462" s="263">
        <v>460</v>
      </c>
      <c r="B462" s="292" t="str">
        <f t="shared" si="113"/>
        <v>2.3.25</v>
      </c>
      <c r="C462" s="263">
        <v>2</v>
      </c>
      <c r="D462" s="263">
        <v>3</v>
      </c>
      <c r="E462" s="263">
        <v>25</v>
      </c>
      <c r="F462" s="263" t="s">
        <v>695</v>
      </c>
      <c r="G462" s="13" t="s">
        <v>665</v>
      </c>
      <c r="H462" s="263" t="s">
        <v>108</v>
      </c>
      <c r="I462" s="294" t="str">
        <f t="shared" si="103"/>
        <v/>
      </c>
      <c r="J462" s="263" t="str">
        <f t="shared" si="104"/>
        <v/>
      </c>
      <c r="K462" s="263" t="str">
        <f t="shared" si="105"/>
        <v/>
      </c>
      <c r="L462" s="263">
        <f t="shared" si="106"/>
        <v>4</v>
      </c>
      <c r="M462" s="263" t="str">
        <f t="shared" si="107"/>
        <v/>
      </c>
      <c r="N462" s="263" t="str">
        <f t="shared" si="108"/>
        <v/>
      </c>
      <c r="O462" s="294">
        <f t="shared" si="109"/>
        <v>4</v>
      </c>
      <c r="Q462" s="263" t="str">
        <f t="shared" si="110"/>
        <v>25</v>
      </c>
      <c r="R462" s="292" t="str">
        <f t="shared" si="111"/>
        <v>2.3.25</v>
      </c>
      <c r="S462" s="13" t="str">
        <f t="shared" si="112"/>
        <v/>
      </c>
      <c r="T462" s="13" t="str">
        <f t="shared" si="114"/>
        <v/>
      </c>
      <c r="U462" s="81" t="str">
        <f t="shared" si="115"/>
        <v/>
      </c>
      <c r="X462"/>
      <c r="Y462"/>
      <c r="Z462"/>
      <c r="AA462"/>
      <c r="AB462"/>
      <c r="AC462"/>
      <c r="AD462"/>
      <c r="AE462"/>
      <c r="AF462"/>
      <c r="AG462"/>
    </row>
    <row r="463" spans="1:33" x14ac:dyDescent="0.25">
      <c r="A463" s="263">
        <v>461</v>
      </c>
      <c r="B463" s="292" t="str">
        <f t="shared" si="113"/>
        <v>2.3.25a</v>
      </c>
      <c r="C463" s="263">
        <v>2</v>
      </c>
      <c r="D463" s="263">
        <v>3</v>
      </c>
      <c r="E463" s="263">
        <v>25</v>
      </c>
      <c r="F463" s="263" t="s">
        <v>668</v>
      </c>
      <c r="G463" s="13" t="s">
        <v>488</v>
      </c>
      <c r="H463" s="263">
        <v>5</v>
      </c>
      <c r="I463" s="294" t="str">
        <f t="shared" si="103"/>
        <v/>
      </c>
      <c r="J463" s="263" t="str">
        <f t="shared" si="104"/>
        <v/>
      </c>
      <c r="K463" s="263" t="str">
        <f t="shared" si="105"/>
        <v/>
      </c>
      <c r="L463" s="263" t="str">
        <f t="shared" si="106"/>
        <v/>
      </c>
      <c r="M463" s="263" t="str">
        <f t="shared" si="107"/>
        <v/>
      </c>
      <c r="N463" s="263">
        <f t="shared" si="108"/>
        <v>6</v>
      </c>
      <c r="O463" s="294">
        <f t="shared" si="109"/>
        <v>6</v>
      </c>
      <c r="Q463" s="263" t="str">
        <f t="shared" si="110"/>
        <v>25</v>
      </c>
      <c r="R463" s="292" t="str">
        <f t="shared" si="111"/>
        <v>2.3.25a</v>
      </c>
      <c r="S463" s="13" t="str">
        <f t="shared" si="112"/>
        <v/>
      </c>
      <c r="T463" s="13" t="str">
        <f t="shared" si="114"/>
        <v/>
      </c>
      <c r="U463" s="81" t="str">
        <f t="shared" si="115"/>
        <v/>
      </c>
      <c r="X463"/>
      <c r="Y463"/>
      <c r="Z463"/>
      <c r="AA463"/>
      <c r="AB463"/>
      <c r="AC463"/>
      <c r="AD463"/>
      <c r="AE463"/>
      <c r="AF463"/>
      <c r="AG463"/>
    </row>
    <row r="464" spans="1:33" x14ac:dyDescent="0.25">
      <c r="A464" s="263">
        <v>462</v>
      </c>
      <c r="B464" s="292" t="str">
        <f t="shared" si="113"/>
        <v>2.3.25b</v>
      </c>
      <c r="C464" s="263">
        <v>2</v>
      </c>
      <c r="D464" s="263">
        <v>3</v>
      </c>
      <c r="E464" s="263">
        <v>25</v>
      </c>
      <c r="F464" s="263" t="s">
        <v>669</v>
      </c>
      <c r="G464" s="13" t="s">
        <v>489</v>
      </c>
      <c r="H464" s="263">
        <v>5</v>
      </c>
      <c r="I464" s="294" t="str">
        <f t="shared" si="103"/>
        <v/>
      </c>
      <c r="J464" s="263" t="str">
        <f t="shared" si="104"/>
        <v/>
      </c>
      <c r="K464" s="263" t="str">
        <f t="shared" si="105"/>
        <v/>
      </c>
      <c r="L464" s="263" t="str">
        <f t="shared" si="106"/>
        <v/>
      </c>
      <c r="M464" s="263" t="str">
        <f t="shared" si="107"/>
        <v/>
      </c>
      <c r="N464" s="263">
        <f t="shared" si="108"/>
        <v>6</v>
      </c>
      <c r="O464" s="294">
        <f t="shared" si="109"/>
        <v>6</v>
      </c>
      <c r="Q464" s="263" t="str">
        <f t="shared" si="110"/>
        <v>25</v>
      </c>
      <c r="R464" s="292" t="str">
        <f t="shared" si="111"/>
        <v>2.3.25b</v>
      </c>
      <c r="S464" s="13" t="str">
        <f t="shared" si="112"/>
        <v/>
      </c>
      <c r="T464" s="13" t="str">
        <f t="shared" si="114"/>
        <v/>
      </c>
      <c r="U464" s="81" t="str">
        <f t="shared" si="115"/>
        <v/>
      </c>
      <c r="X464"/>
      <c r="Y464"/>
      <c r="Z464"/>
      <c r="AA464"/>
      <c r="AB464"/>
      <c r="AC464"/>
      <c r="AD464"/>
      <c r="AE464"/>
      <c r="AF464"/>
      <c r="AG464"/>
    </row>
    <row r="465" spans="1:33" x14ac:dyDescent="0.25">
      <c r="A465" s="263">
        <v>463</v>
      </c>
      <c r="B465" s="292" t="str">
        <f t="shared" si="113"/>
        <v>2.3.26</v>
      </c>
      <c r="C465" s="263">
        <v>2</v>
      </c>
      <c r="D465" s="263">
        <v>3</v>
      </c>
      <c r="E465" s="263">
        <v>26</v>
      </c>
      <c r="F465" s="263" t="s">
        <v>695</v>
      </c>
      <c r="G465" s="13" t="s">
        <v>490</v>
      </c>
      <c r="H465" s="263" t="s">
        <v>108</v>
      </c>
      <c r="I465" s="294" t="str">
        <f t="shared" si="103"/>
        <v/>
      </c>
      <c r="J465" s="263" t="str">
        <f t="shared" si="104"/>
        <v/>
      </c>
      <c r="K465" s="263" t="str">
        <f t="shared" si="105"/>
        <v/>
      </c>
      <c r="L465" s="263">
        <f t="shared" si="106"/>
        <v>4</v>
      </c>
      <c r="M465" s="263" t="str">
        <f t="shared" si="107"/>
        <v/>
      </c>
      <c r="N465" s="263" t="str">
        <f t="shared" si="108"/>
        <v/>
      </c>
      <c r="O465" s="294">
        <f t="shared" si="109"/>
        <v>4</v>
      </c>
      <c r="Q465" s="263" t="str">
        <f t="shared" si="110"/>
        <v>26</v>
      </c>
      <c r="R465" s="292" t="str">
        <f t="shared" si="111"/>
        <v>2.3.26</v>
      </c>
      <c r="S465" s="13" t="str">
        <f t="shared" si="112"/>
        <v/>
      </c>
      <c r="T465" s="13" t="str">
        <f t="shared" si="114"/>
        <v/>
      </c>
      <c r="U465" s="81" t="str">
        <f t="shared" si="115"/>
        <v/>
      </c>
      <c r="X465"/>
      <c r="Y465"/>
      <c r="Z465"/>
      <c r="AA465"/>
      <c r="AB465"/>
      <c r="AC465"/>
      <c r="AD465"/>
      <c r="AE465"/>
      <c r="AF465"/>
      <c r="AG465"/>
    </row>
    <row r="466" spans="1:33" x14ac:dyDescent="0.25">
      <c r="A466" s="263">
        <v>464</v>
      </c>
      <c r="B466" s="292" t="str">
        <f t="shared" si="113"/>
        <v>2.3.26a</v>
      </c>
      <c r="C466" s="263">
        <v>2</v>
      </c>
      <c r="D466" s="263">
        <v>3</v>
      </c>
      <c r="E466" s="263">
        <v>26</v>
      </c>
      <c r="F466" s="263" t="s">
        <v>668</v>
      </c>
      <c r="G466" s="13" t="s">
        <v>491</v>
      </c>
      <c r="H466" s="263">
        <v>5</v>
      </c>
      <c r="I466" s="294" t="str">
        <f t="shared" si="103"/>
        <v/>
      </c>
      <c r="J466" s="263" t="str">
        <f t="shared" si="104"/>
        <v/>
      </c>
      <c r="K466" s="263" t="str">
        <f t="shared" si="105"/>
        <v/>
      </c>
      <c r="L466" s="263" t="str">
        <f t="shared" si="106"/>
        <v/>
      </c>
      <c r="M466" s="263" t="str">
        <f t="shared" si="107"/>
        <v/>
      </c>
      <c r="N466" s="263">
        <f t="shared" si="108"/>
        <v>6</v>
      </c>
      <c r="O466" s="294">
        <f t="shared" si="109"/>
        <v>6</v>
      </c>
      <c r="Q466" s="263" t="str">
        <f t="shared" si="110"/>
        <v>26</v>
      </c>
      <c r="R466" s="292" t="str">
        <f t="shared" si="111"/>
        <v>2.3.26a</v>
      </c>
      <c r="S466" s="13" t="str">
        <f t="shared" si="112"/>
        <v/>
      </c>
      <c r="T466" s="13" t="str">
        <f t="shared" si="114"/>
        <v/>
      </c>
      <c r="U466" s="81" t="str">
        <f t="shared" si="115"/>
        <v/>
      </c>
      <c r="X466"/>
      <c r="Y466"/>
      <c r="Z466"/>
      <c r="AA466"/>
      <c r="AB466"/>
      <c r="AC466"/>
      <c r="AD466"/>
      <c r="AE466"/>
      <c r="AF466"/>
      <c r="AG466"/>
    </row>
    <row r="467" spans="1:33" x14ac:dyDescent="0.25">
      <c r="A467" s="263">
        <v>465</v>
      </c>
      <c r="B467" s="292" t="str">
        <f t="shared" si="113"/>
        <v>2.3.26b</v>
      </c>
      <c r="C467" s="263">
        <v>2</v>
      </c>
      <c r="D467" s="263">
        <v>3</v>
      </c>
      <c r="E467" s="263">
        <v>26</v>
      </c>
      <c r="F467" s="263" t="s">
        <v>669</v>
      </c>
      <c r="G467" s="13" t="s">
        <v>492</v>
      </c>
      <c r="H467" s="263">
        <v>5</v>
      </c>
      <c r="I467" s="294" t="str">
        <f t="shared" si="103"/>
        <v/>
      </c>
      <c r="J467" s="263" t="str">
        <f t="shared" si="104"/>
        <v/>
      </c>
      <c r="K467" s="263" t="str">
        <f t="shared" si="105"/>
        <v/>
      </c>
      <c r="L467" s="263" t="str">
        <f t="shared" si="106"/>
        <v/>
      </c>
      <c r="M467" s="263" t="str">
        <f t="shared" si="107"/>
        <v/>
      </c>
      <c r="N467" s="263">
        <f t="shared" si="108"/>
        <v>6</v>
      </c>
      <c r="O467" s="294">
        <f t="shared" si="109"/>
        <v>6</v>
      </c>
      <c r="Q467" s="263" t="str">
        <f t="shared" si="110"/>
        <v>26</v>
      </c>
      <c r="R467" s="292" t="str">
        <f t="shared" si="111"/>
        <v>2.3.26b</v>
      </c>
      <c r="S467" s="13" t="str">
        <f t="shared" si="112"/>
        <v/>
      </c>
      <c r="T467" s="13" t="str">
        <f t="shared" si="114"/>
        <v/>
      </c>
      <c r="U467" s="81" t="str">
        <f t="shared" si="115"/>
        <v/>
      </c>
      <c r="X467"/>
      <c r="Y467"/>
      <c r="Z467"/>
      <c r="AA467"/>
      <c r="AB467"/>
      <c r="AC467"/>
      <c r="AD467"/>
      <c r="AE467"/>
      <c r="AF467"/>
      <c r="AG467"/>
    </row>
    <row r="468" spans="1:33" x14ac:dyDescent="0.25">
      <c r="A468" s="263">
        <v>466</v>
      </c>
      <c r="B468" s="292" t="str">
        <f t="shared" si="113"/>
        <v>2.3.27</v>
      </c>
      <c r="C468" s="263">
        <v>2</v>
      </c>
      <c r="D468" s="263">
        <v>3</v>
      </c>
      <c r="E468" s="263">
        <v>27</v>
      </c>
      <c r="F468" s="263" t="s">
        <v>695</v>
      </c>
      <c r="G468" s="13" t="s">
        <v>493</v>
      </c>
      <c r="H468" s="263" t="s">
        <v>108</v>
      </c>
      <c r="I468" s="294" t="str">
        <f t="shared" si="103"/>
        <v/>
      </c>
      <c r="J468" s="263" t="str">
        <f t="shared" si="104"/>
        <v/>
      </c>
      <c r="K468" s="263" t="str">
        <f t="shared" si="105"/>
        <v/>
      </c>
      <c r="L468" s="263">
        <f t="shared" si="106"/>
        <v>4</v>
      </c>
      <c r="M468" s="263" t="str">
        <f t="shared" si="107"/>
        <v/>
      </c>
      <c r="N468" s="263" t="str">
        <f t="shared" si="108"/>
        <v/>
      </c>
      <c r="O468" s="294">
        <f t="shared" si="109"/>
        <v>4</v>
      </c>
      <c r="Q468" s="263" t="str">
        <f t="shared" si="110"/>
        <v>27</v>
      </c>
      <c r="R468" s="292" t="str">
        <f t="shared" si="111"/>
        <v>2.3.27</v>
      </c>
      <c r="S468" s="13" t="str">
        <f t="shared" si="112"/>
        <v/>
      </c>
      <c r="T468" s="13" t="str">
        <f t="shared" si="114"/>
        <v/>
      </c>
      <c r="U468" s="81" t="str">
        <f t="shared" si="115"/>
        <v/>
      </c>
      <c r="X468"/>
      <c r="Y468"/>
      <c r="Z468"/>
      <c r="AA468"/>
      <c r="AB468"/>
      <c r="AC468"/>
      <c r="AD468"/>
      <c r="AE468"/>
      <c r="AF468"/>
      <c r="AG468"/>
    </row>
    <row r="469" spans="1:33" x14ac:dyDescent="0.25">
      <c r="A469" s="263">
        <v>467</v>
      </c>
      <c r="B469" s="292" t="str">
        <f t="shared" si="113"/>
        <v>2.3.27a</v>
      </c>
      <c r="C469" s="263">
        <v>2</v>
      </c>
      <c r="D469" s="263">
        <v>3</v>
      </c>
      <c r="E469" s="263">
        <v>27</v>
      </c>
      <c r="F469" s="263" t="s">
        <v>668</v>
      </c>
      <c r="G469" s="13" t="s">
        <v>494</v>
      </c>
      <c r="H469" s="263">
        <v>5</v>
      </c>
      <c r="I469" s="294" t="str">
        <f t="shared" si="103"/>
        <v/>
      </c>
      <c r="J469" s="263" t="str">
        <f t="shared" si="104"/>
        <v/>
      </c>
      <c r="K469" s="263" t="str">
        <f t="shared" si="105"/>
        <v/>
      </c>
      <c r="L469" s="263" t="str">
        <f t="shared" si="106"/>
        <v/>
      </c>
      <c r="M469" s="263" t="str">
        <f t="shared" si="107"/>
        <v/>
      </c>
      <c r="N469" s="263">
        <f t="shared" si="108"/>
        <v>6</v>
      </c>
      <c r="O469" s="294">
        <f t="shared" si="109"/>
        <v>6</v>
      </c>
      <c r="Q469" s="263" t="str">
        <f t="shared" si="110"/>
        <v>27</v>
      </c>
      <c r="R469" s="292" t="str">
        <f t="shared" si="111"/>
        <v>2.3.27a</v>
      </c>
      <c r="S469" s="13" t="str">
        <f t="shared" si="112"/>
        <v/>
      </c>
      <c r="T469" s="13" t="str">
        <f t="shared" si="114"/>
        <v/>
      </c>
      <c r="U469" s="81" t="str">
        <f t="shared" si="115"/>
        <v/>
      </c>
      <c r="X469"/>
      <c r="Y469"/>
      <c r="Z469"/>
      <c r="AA469"/>
      <c r="AB469"/>
      <c r="AC469"/>
      <c r="AD469"/>
      <c r="AE469"/>
      <c r="AF469"/>
      <c r="AG469"/>
    </row>
    <row r="470" spans="1:33" x14ac:dyDescent="0.25">
      <c r="A470" s="263">
        <v>468</v>
      </c>
      <c r="B470" s="292" t="str">
        <f t="shared" si="113"/>
        <v>2.3.27b</v>
      </c>
      <c r="C470" s="263">
        <v>2</v>
      </c>
      <c r="D470" s="263">
        <v>3</v>
      </c>
      <c r="E470" s="263">
        <v>27</v>
      </c>
      <c r="F470" s="263" t="s">
        <v>669</v>
      </c>
      <c r="G470" s="13" t="s">
        <v>495</v>
      </c>
      <c r="H470" s="263">
        <v>5</v>
      </c>
      <c r="I470" s="294" t="str">
        <f t="shared" si="103"/>
        <v/>
      </c>
      <c r="J470" s="263" t="str">
        <f t="shared" si="104"/>
        <v/>
      </c>
      <c r="K470" s="263" t="str">
        <f t="shared" si="105"/>
        <v/>
      </c>
      <c r="L470" s="263" t="str">
        <f t="shared" si="106"/>
        <v/>
      </c>
      <c r="M470" s="263" t="str">
        <f t="shared" si="107"/>
        <v/>
      </c>
      <c r="N470" s="263">
        <f t="shared" si="108"/>
        <v>6</v>
      </c>
      <c r="O470" s="294">
        <f t="shared" si="109"/>
        <v>6</v>
      </c>
      <c r="Q470" s="263" t="str">
        <f t="shared" si="110"/>
        <v>27</v>
      </c>
      <c r="R470" s="292" t="str">
        <f t="shared" si="111"/>
        <v>2.3.27b</v>
      </c>
      <c r="S470" s="13" t="str">
        <f t="shared" si="112"/>
        <v/>
      </c>
      <c r="T470" s="13" t="str">
        <f t="shared" si="114"/>
        <v/>
      </c>
      <c r="U470" s="81" t="str">
        <f t="shared" si="115"/>
        <v/>
      </c>
      <c r="X470"/>
      <c r="Y470"/>
      <c r="Z470"/>
      <c r="AA470"/>
      <c r="AB470"/>
      <c r="AC470"/>
      <c r="AD470"/>
      <c r="AE470"/>
      <c r="AF470"/>
      <c r="AG470"/>
    </row>
    <row r="471" spans="1:33" x14ac:dyDescent="0.25">
      <c r="A471" s="263">
        <v>469</v>
      </c>
      <c r="B471" s="292" t="str">
        <f t="shared" si="113"/>
        <v>2.4</v>
      </c>
      <c r="C471" s="263">
        <v>2</v>
      </c>
      <c r="D471" s="263">
        <v>4</v>
      </c>
      <c r="E471" s="263" t="s">
        <v>695</v>
      </c>
      <c r="F471" s="263" t="s">
        <v>695</v>
      </c>
      <c r="G471" s="13" t="s">
        <v>496</v>
      </c>
      <c r="H471" s="263" t="s">
        <v>695</v>
      </c>
      <c r="I471" s="294" t="str">
        <f t="shared" si="103"/>
        <v/>
      </c>
      <c r="J471" s="263">
        <f t="shared" si="104"/>
        <v>2</v>
      </c>
      <c r="K471" s="263" t="str">
        <f t="shared" si="105"/>
        <v/>
      </c>
      <c r="L471" s="263" t="str">
        <f t="shared" si="106"/>
        <v/>
      </c>
      <c r="M471" s="263" t="str">
        <f t="shared" si="107"/>
        <v/>
      </c>
      <c r="N471" s="263" t="str">
        <f t="shared" si="108"/>
        <v/>
      </c>
      <c r="O471" s="294">
        <f t="shared" si="109"/>
        <v>2</v>
      </c>
      <c r="Q471" s="263" t="str">
        <f t="shared" si="110"/>
        <v/>
      </c>
      <c r="R471" s="292" t="str">
        <f t="shared" si="111"/>
        <v>2.4</v>
      </c>
      <c r="S471" s="13" t="str">
        <f t="shared" ref="S471" si="116">IF(O471=O470,IF(NOT(R471&gt;R470),1,""),"")</f>
        <v/>
      </c>
      <c r="T471" s="13" t="str">
        <f t="shared" ref="T471" si="117">IF(NOT(R471&gt;R470),1,"")</f>
        <v/>
      </c>
      <c r="U471" s="81" t="str">
        <f t="shared" si="115"/>
        <v/>
      </c>
      <c r="X471"/>
      <c r="Y471"/>
      <c r="Z471"/>
      <c r="AA471"/>
      <c r="AB471"/>
      <c r="AC471"/>
      <c r="AD471"/>
      <c r="AE471"/>
      <c r="AF471"/>
      <c r="AG471"/>
    </row>
    <row r="472" spans="1:33" x14ac:dyDescent="0.25">
      <c r="A472" s="263">
        <v>470</v>
      </c>
      <c r="B472" s="292" t="str">
        <f t="shared" si="113"/>
        <v/>
      </c>
      <c r="C472" s="263" t="s">
        <v>695</v>
      </c>
      <c r="D472" s="263" t="s">
        <v>695</v>
      </c>
      <c r="E472" s="263" t="s">
        <v>695</v>
      </c>
      <c r="F472" s="263" t="s">
        <v>695</v>
      </c>
      <c r="G472" s="13" t="s">
        <v>497</v>
      </c>
      <c r="H472" s="263" t="s">
        <v>695</v>
      </c>
      <c r="I472" s="294" t="str">
        <f t="shared" si="103"/>
        <v/>
      </c>
      <c r="J472" s="263" t="str">
        <f t="shared" si="104"/>
        <v/>
      </c>
      <c r="K472" s="263">
        <f t="shared" si="105"/>
        <v>3</v>
      </c>
      <c r="L472" s="263" t="str">
        <f t="shared" si="106"/>
        <v/>
      </c>
      <c r="M472" s="263" t="str">
        <f t="shared" si="107"/>
        <v/>
      </c>
      <c r="N472" s="263" t="str">
        <f t="shared" si="108"/>
        <v/>
      </c>
      <c r="O472" s="294">
        <f t="shared" si="109"/>
        <v>3</v>
      </c>
      <c r="Q472" s="263" t="str">
        <f t="shared" si="110"/>
        <v/>
      </c>
      <c r="R472" s="292" t="str">
        <f t="shared" si="111"/>
        <v/>
      </c>
      <c r="S472" s="13" t="str">
        <f t="shared" si="112"/>
        <v/>
      </c>
      <c r="T472" s="13">
        <f t="shared" si="114"/>
        <v>1</v>
      </c>
      <c r="U472" s="81" t="str">
        <f t="shared" si="115"/>
        <v/>
      </c>
      <c r="X472"/>
      <c r="Y472"/>
      <c r="Z472"/>
      <c r="AA472"/>
      <c r="AB472"/>
      <c r="AC472"/>
      <c r="AD472"/>
      <c r="AE472"/>
      <c r="AF472"/>
      <c r="AG472"/>
    </row>
    <row r="473" spans="1:33" x14ac:dyDescent="0.25">
      <c r="A473" s="263">
        <v>471</v>
      </c>
      <c r="B473" s="292" t="str">
        <f t="shared" si="113"/>
        <v>2.4.01</v>
      </c>
      <c r="C473" s="263">
        <v>2</v>
      </c>
      <c r="D473" s="263">
        <v>4</v>
      </c>
      <c r="E473" s="263">
        <v>1</v>
      </c>
      <c r="F473" s="263" t="s">
        <v>695</v>
      </c>
      <c r="G473" s="13" t="s">
        <v>498</v>
      </c>
      <c r="H473" s="263">
        <v>1</v>
      </c>
      <c r="I473" s="294" t="str">
        <f t="shared" si="103"/>
        <v/>
      </c>
      <c r="J473" s="263" t="str">
        <f t="shared" si="104"/>
        <v/>
      </c>
      <c r="K473" s="263" t="str">
        <f t="shared" si="105"/>
        <v/>
      </c>
      <c r="L473" s="263" t="str">
        <f t="shared" si="106"/>
        <v/>
      </c>
      <c r="M473" s="263">
        <f t="shared" si="107"/>
        <v>5</v>
      </c>
      <c r="N473" s="263" t="str">
        <f t="shared" si="108"/>
        <v/>
      </c>
      <c r="O473" s="294">
        <f t="shared" si="109"/>
        <v>5</v>
      </c>
      <c r="Q473" s="263" t="str">
        <f t="shared" si="110"/>
        <v>01</v>
      </c>
      <c r="R473" s="292" t="str">
        <f t="shared" si="111"/>
        <v>2.4.01</v>
      </c>
      <c r="S473" s="13" t="str">
        <f t="shared" si="112"/>
        <v/>
      </c>
      <c r="T473" s="13" t="str">
        <f t="shared" si="114"/>
        <v/>
      </c>
      <c r="U473" s="81" t="str">
        <f t="shared" si="115"/>
        <v/>
      </c>
      <c r="X473"/>
      <c r="Y473"/>
      <c r="Z473"/>
      <c r="AA473"/>
      <c r="AB473"/>
      <c r="AC473"/>
      <c r="AD473"/>
      <c r="AE473"/>
      <c r="AF473"/>
      <c r="AG473"/>
    </row>
    <row r="474" spans="1:33" x14ac:dyDescent="0.25">
      <c r="A474" s="263">
        <v>472</v>
      </c>
      <c r="B474" s="292" t="str">
        <f t="shared" si="113"/>
        <v>2.4.02</v>
      </c>
      <c r="C474" s="263">
        <v>2</v>
      </c>
      <c r="D474" s="263">
        <v>4</v>
      </c>
      <c r="E474" s="263">
        <v>2</v>
      </c>
      <c r="F474" s="263" t="s">
        <v>695</v>
      </c>
      <c r="G474" s="13" t="s">
        <v>499</v>
      </c>
      <c r="H474" s="263" t="s">
        <v>108</v>
      </c>
      <c r="I474" s="294" t="str">
        <f t="shared" si="103"/>
        <v/>
      </c>
      <c r="J474" s="263" t="str">
        <f t="shared" si="104"/>
        <v/>
      </c>
      <c r="K474" s="263" t="str">
        <f t="shared" si="105"/>
        <v/>
      </c>
      <c r="L474" s="263">
        <f t="shared" si="106"/>
        <v>4</v>
      </c>
      <c r="M474" s="263" t="str">
        <f t="shared" si="107"/>
        <v/>
      </c>
      <c r="N474" s="263" t="str">
        <f t="shared" si="108"/>
        <v/>
      </c>
      <c r="O474" s="294">
        <f t="shared" si="109"/>
        <v>4</v>
      </c>
      <c r="Q474" s="263" t="str">
        <f t="shared" si="110"/>
        <v>02</v>
      </c>
      <c r="R474" s="292" t="str">
        <f t="shared" si="111"/>
        <v>2.4.02</v>
      </c>
      <c r="S474" s="13" t="str">
        <f t="shared" si="112"/>
        <v/>
      </c>
      <c r="T474" s="13" t="str">
        <f t="shared" si="114"/>
        <v/>
      </c>
      <c r="U474" s="81" t="str">
        <f t="shared" si="115"/>
        <v/>
      </c>
      <c r="X474"/>
      <c r="Y474"/>
      <c r="Z474"/>
      <c r="AA474"/>
      <c r="AB474"/>
      <c r="AC474"/>
      <c r="AD474"/>
      <c r="AE474"/>
      <c r="AF474"/>
      <c r="AG474"/>
    </row>
    <row r="475" spans="1:33" x14ac:dyDescent="0.25">
      <c r="A475" s="263">
        <v>473</v>
      </c>
      <c r="B475" s="292" t="str">
        <f t="shared" si="113"/>
        <v>2.4.02a</v>
      </c>
      <c r="C475" s="263">
        <v>2</v>
      </c>
      <c r="D475" s="263">
        <v>4</v>
      </c>
      <c r="E475" s="263">
        <v>2</v>
      </c>
      <c r="F475" s="263" t="s">
        <v>668</v>
      </c>
      <c r="G475" s="13" t="s">
        <v>500</v>
      </c>
      <c r="H475" s="263">
        <v>2</v>
      </c>
      <c r="I475" s="294" t="str">
        <f t="shared" si="103"/>
        <v/>
      </c>
      <c r="J475" s="263" t="str">
        <f t="shared" si="104"/>
        <v/>
      </c>
      <c r="K475" s="263" t="str">
        <f t="shared" si="105"/>
        <v/>
      </c>
      <c r="L475" s="263" t="str">
        <f t="shared" si="106"/>
        <v/>
      </c>
      <c r="M475" s="263" t="str">
        <f t="shared" si="107"/>
        <v/>
      </c>
      <c r="N475" s="263">
        <f t="shared" si="108"/>
        <v>6</v>
      </c>
      <c r="O475" s="294">
        <f t="shared" si="109"/>
        <v>6</v>
      </c>
      <c r="Q475" s="263" t="str">
        <f t="shared" si="110"/>
        <v>02</v>
      </c>
      <c r="R475" s="292" t="str">
        <f t="shared" si="111"/>
        <v>2.4.02a</v>
      </c>
      <c r="S475" s="13" t="str">
        <f t="shared" si="112"/>
        <v/>
      </c>
      <c r="T475" s="13" t="str">
        <f t="shared" si="114"/>
        <v/>
      </c>
      <c r="U475" s="81" t="str">
        <f t="shared" si="115"/>
        <v/>
      </c>
      <c r="X475"/>
      <c r="Y475"/>
      <c r="Z475"/>
      <c r="AA475"/>
      <c r="AB475"/>
      <c r="AC475"/>
      <c r="AD475"/>
      <c r="AE475"/>
      <c r="AF475"/>
      <c r="AG475"/>
    </row>
    <row r="476" spans="1:33" x14ac:dyDescent="0.25">
      <c r="A476" s="263">
        <v>474</v>
      </c>
      <c r="B476" s="292" t="str">
        <f t="shared" si="113"/>
        <v>2.4.02b</v>
      </c>
      <c r="C476" s="263">
        <v>2</v>
      </c>
      <c r="D476" s="263">
        <v>4</v>
      </c>
      <c r="E476" s="263">
        <v>2</v>
      </c>
      <c r="F476" s="263" t="s">
        <v>669</v>
      </c>
      <c r="G476" s="13" t="s">
        <v>501</v>
      </c>
      <c r="H476" s="263">
        <v>2</v>
      </c>
      <c r="I476" s="294" t="str">
        <f t="shared" si="103"/>
        <v/>
      </c>
      <c r="J476" s="263" t="str">
        <f t="shared" si="104"/>
        <v/>
      </c>
      <c r="K476" s="263" t="str">
        <f t="shared" si="105"/>
        <v/>
      </c>
      <c r="L476" s="263" t="str">
        <f t="shared" si="106"/>
        <v/>
      </c>
      <c r="M476" s="263" t="str">
        <f t="shared" si="107"/>
        <v/>
      </c>
      <c r="N476" s="263">
        <f t="shared" si="108"/>
        <v>6</v>
      </c>
      <c r="O476" s="294">
        <f t="shared" si="109"/>
        <v>6</v>
      </c>
      <c r="Q476" s="263" t="str">
        <f t="shared" si="110"/>
        <v>02</v>
      </c>
      <c r="R476" s="292" t="str">
        <f t="shared" si="111"/>
        <v>2.4.02b</v>
      </c>
      <c r="S476" s="13" t="str">
        <f t="shared" si="112"/>
        <v/>
      </c>
      <c r="T476" s="13" t="str">
        <f t="shared" si="114"/>
        <v/>
      </c>
      <c r="U476" s="81" t="str">
        <f t="shared" si="115"/>
        <v/>
      </c>
      <c r="X476"/>
      <c r="Y476"/>
      <c r="Z476"/>
      <c r="AA476"/>
      <c r="AB476"/>
      <c r="AC476"/>
      <c r="AD476"/>
      <c r="AE476"/>
      <c r="AF476"/>
      <c r="AG476"/>
    </row>
    <row r="477" spans="1:33" x14ac:dyDescent="0.25">
      <c r="A477" s="263">
        <v>475</v>
      </c>
      <c r="B477" s="292" t="str">
        <f t="shared" si="113"/>
        <v>2.4.02c</v>
      </c>
      <c r="C477" s="263">
        <v>2</v>
      </c>
      <c r="D477" s="263">
        <v>4</v>
      </c>
      <c r="E477" s="263">
        <v>2</v>
      </c>
      <c r="F477" s="263" t="s">
        <v>670</v>
      </c>
      <c r="G477" s="13" t="s">
        <v>502</v>
      </c>
      <c r="H477" s="263">
        <v>3</v>
      </c>
      <c r="I477" s="294" t="str">
        <f t="shared" si="103"/>
        <v/>
      </c>
      <c r="J477" s="263" t="str">
        <f t="shared" si="104"/>
        <v/>
      </c>
      <c r="K477" s="263" t="str">
        <f t="shared" si="105"/>
        <v/>
      </c>
      <c r="L477" s="263" t="str">
        <f t="shared" si="106"/>
        <v/>
      </c>
      <c r="M477" s="263" t="str">
        <f t="shared" si="107"/>
        <v/>
      </c>
      <c r="N477" s="263">
        <f t="shared" si="108"/>
        <v>6</v>
      </c>
      <c r="O477" s="294">
        <f t="shared" si="109"/>
        <v>6</v>
      </c>
      <c r="Q477" s="263" t="str">
        <f t="shared" si="110"/>
        <v>02</v>
      </c>
      <c r="R477" s="292" t="str">
        <f t="shared" si="111"/>
        <v>2.4.02c</v>
      </c>
      <c r="S477" s="13" t="str">
        <f t="shared" si="112"/>
        <v/>
      </c>
      <c r="T477" s="13" t="str">
        <f t="shared" si="114"/>
        <v/>
      </c>
      <c r="U477" s="81" t="str">
        <f t="shared" si="115"/>
        <v/>
      </c>
      <c r="X477"/>
      <c r="Y477"/>
      <c r="Z477"/>
      <c r="AA477"/>
      <c r="AB477"/>
      <c r="AC477"/>
      <c r="AD477"/>
      <c r="AE477"/>
      <c r="AF477"/>
      <c r="AG477"/>
    </row>
    <row r="478" spans="1:33" x14ac:dyDescent="0.25">
      <c r="A478" s="263">
        <v>476</v>
      </c>
      <c r="B478" s="292" t="str">
        <f t="shared" si="113"/>
        <v>2.4.02d</v>
      </c>
      <c r="C478" s="263">
        <v>2</v>
      </c>
      <c r="D478" s="263">
        <v>4</v>
      </c>
      <c r="E478" s="263">
        <v>2</v>
      </c>
      <c r="F478" s="263" t="s">
        <v>671</v>
      </c>
      <c r="G478" s="65" t="s">
        <v>503</v>
      </c>
      <c r="H478" s="263">
        <v>3</v>
      </c>
      <c r="I478" s="294" t="str">
        <f t="shared" si="103"/>
        <v/>
      </c>
      <c r="J478" s="263" t="str">
        <f t="shared" si="104"/>
        <v/>
      </c>
      <c r="K478" s="263" t="str">
        <f t="shared" si="105"/>
        <v/>
      </c>
      <c r="L478" s="263" t="str">
        <f t="shared" si="106"/>
        <v/>
      </c>
      <c r="M478" s="263" t="str">
        <f t="shared" si="107"/>
        <v/>
      </c>
      <c r="N478" s="263">
        <f t="shared" si="108"/>
        <v>6</v>
      </c>
      <c r="O478" s="294">
        <f t="shared" si="109"/>
        <v>6</v>
      </c>
      <c r="Q478" s="263" t="str">
        <f t="shared" si="110"/>
        <v>02</v>
      </c>
      <c r="R478" s="292" t="str">
        <f t="shared" si="111"/>
        <v>2.4.02d</v>
      </c>
      <c r="S478" s="13" t="str">
        <f t="shared" si="112"/>
        <v/>
      </c>
      <c r="T478" s="13" t="str">
        <f t="shared" si="114"/>
        <v/>
      </c>
      <c r="U478" s="81" t="str">
        <f t="shared" si="115"/>
        <v/>
      </c>
      <c r="X478"/>
      <c r="Y478"/>
      <c r="Z478"/>
      <c r="AA478"/>
      <c r="AB478"/>
      <c r="AC478"/>
      <c r="AD478"/>
      <c r="AE478"/>
      <c r="AF478"/>
      <c r="AG478"/>
    </row>
    <row r="479" spans="1:33" x14ac:dyDescent="0.25">
      <c r="A479" s="263">
        <v>477</v>
      </c>
      <c r="B479" s="292" t="str">
        <f t="shared" si="113"/>
        <v>2.4.02e</v>
      </c>
      <c r="C479" s="263">
        <v>2</v>
      </c>
      <c r="D479" s="263">
        <v>4</v>
      </c>
      <c r="E479" s="263">
        <v>2</v>
      </c>
      <c r="F479" s="263" t="s">
        <v>672</v>
      </c>
      <c r="G479" s="13" t="s">
        <v>504</v>
      </c>
      <c r="H479" s="263">
        <v>3</v>
      </c>
      <c r="I479" s="294" t="str">
        <f t="shared" si="103"/>
        <v/>
      </c>
      <c r="J479" s="263" t="str">
        <f t="shared" si="104"/>
        <v/>
      </c>
      <c r="K479" s="263" t="str">
        <f t="shared" si="105"/>
        <v/>
      </c>
      <c r="L479" s="263" t="str">
        <f t="shared" si="106"/>
        <v/>
      </c>
      <c r="M479" s="263" t="str">
        <f t="shared" si="107"/>
        <v/>
      </c>
      <c r="N479" s="263">
        <f t="shared" si="108"/>
        <v>6</v>
      </c>
      <c r="O479" s="294">
        <f t="shared" si="109"/>
        <v>6</v>
      </c>
      <c r="Q479" s="263" t="str">
        <f t="shared" si="110"/>
        <v>02</v>
      </c>
      <c r="R479" s="292" t="str">
        <f t="shared" si="111"/>
        <v>2.4.02e</v>
      </c>
      <c r="S479" s="13" t="str">
        <f t="shared" si="112"/>
        <v/>
      </c>
      <c r="T479" s="13" t="str">
        <f t="shared" si="114"/>
        <v/>
      </c>
      <c r="U479" s="81" t="str">
        <f t="shared" si="115"/>
        <v/>
      </c>
      <c r="X479"/>
      <c r="Y479"/>
      <c r="Z479"/>
      <c r="AA479"/>
      <c r="AB479"/>
      <c r="AC479"/>
      <c r="AD479"/>
      <c r="AE479"/>
      <c r="AF479"/>
      <c r="AG479"/>
    </row>
    <row r="480" spans="1:33" x14ac:dyDescent="0.25">
      <c r="A480" s="263">
        <v>478</v>
      </c>
      <c r="B480" s="292" t="str">
        <f t="shared" si="113"/>
        <v>2.4.02f</v>
      </c>
      <c r="C480" s="263">
        <v>2</v>
      </c>
      <c r="D480" s="263">
        <v>4</v>
      </c>
      <c r="E480" s="263">
        <v>2</v>
      </c>
      <c r="F480" s="263" t="s">
        <v>673</v>
      </c>
      <c r="G480" s="65" t="s">
        <v>505</v>
      </c>
      <c r="H480" s="263">
        <v>3</v>
      </c>
      <c r="I480" s="294" t="str">
        <f t="shared" si="103"/>
        <v/>
      </c>
      <c r="J480" s="263" t="str">
        <f t="shared" si="104"/>
        <v/>
      </c>
      <c r="K480" s="263" t="str">
        <f t="shared" si="105"/>
        <v/>
      </c>
      <c r="L480" s="263" t="str">
        <f t="shared" si="106"/>
        <v/>
      </c>
      <c r="M480" s="263" t="str">
        <f t="shared" si="107"/>
        <v/>
      </c>
      <c r="N480" s="263">
        <f t="shared" si="108"/>
        <v>6</v>
      </c>
      <c r="O480" s="294">
        <f t="shared" si="109"/>
        <v>6</v>
      </c>
      <c r="Q480" s="263" t="str">
        <f t="shared" si="110"/>
        <v>02</v>
      </c>
      <c r="R480" s="292" t="str">
        <f t="shared" si="111"/>
        <v>2.4.02f</v>
      </c>
      <c r="S480" s="13" t="str">
        <f t="shared" si="112"/>
        <v/>
      </c>
      <c r="T480" s="13" t="str">
        <f t="shared" si="114"/>
        <v/>
      </c>
      <c r="U480" s="81" t="str">
        <f t="shared" si="115"/>
        <v/>
      </c>
      <c r="X480"/>
      <c r="Y480"/>
      <c r="Z480"/>
      <c r="AA480"/>
      <c r="AB480"/>
      <c r="AC480"/>
      <c r="AD480"/>
      <c r="AE480"/>
      <c r="AF480"/>
      <c r="AG480"/>
    </row>
    <row r="481" spans="1:33" x14ac:dyDescent="0.25">
      <c r="A481" s="263">
        <v>479</v>
      </c>
      <c r="B481" s="292" t="str">
        <f t="shared" si="113"/>
        <v>2.4.02g</v>
      </c>
      <c r="C481" s="263">
        <v>2</v>
      </c>
      <c r="D481" s="263">
        <v>4</v>
      </c>
      <c r="E481" s="263">
        <v>2</v>
      </c>
      <c r="F481" s="263" t="s">
        <v>674</v>
      </c>
      <c r="G481" s="13" t="s">
        <v>506</v>
      </c>
      <c r="H481" s="263">
        <v>3</v>
      </c>
      <c r="I481" s="294" t="str">
        <f t="shared" si="103"/>
        <v/>
      </c>
      <c r="J481" s="263" t="str">
        <f t="shared" si="104"/>
        <v/>
      </c>
      <c r="K481" s="263" t="str">
        <f t="shared" si="105"/>
        <v/>
      </c>
      <c r="L481" s="263" t="str">
        <f t="shared" si="106"/>
        <v/>
      </c>
      <c r="M481" s="263" t="str">
        <f t="shared" si="107"/>
        <v/>
      </c>
      <c r="N481" s="263">
        <f t="shared" si="108"/>
        <v>6</v>
      </c>
      <c r="O481" s="294">
        <f t="shared" si="109"/>
        <v>6</v>
      </c>
      <c r="Q481" s="263" t="str">
        <f t="shared" si="110"/>
        <v>02</v>
      </c>
      <c r="R481" s="292" t="str">
        <f t="shared" si="111"/>
        <v>2.4.02g</v>
      </c>
      <c r="S481" s="13" t="str">
        <f t="shared" si="112"/>
        <v/>
      </c>
      <c r="T481" s="13" t="str">
        <f t="shared" si="114"/>
        <v/>
      </c>
      <c r="U481" s="81" t="str">
        <f t="shared" si="115"/>
        <v/>
      </c>
      <c r="X481"/>
      <c r="Y481"/>
      <c r="Z481"/>
      <c r="AA481"/>
      <c r="AB481"/>
      <c r="AC481"/>
      <c r="AD481"/>
      <c r="AE481"/>
      <c r="AF481"/>
      <c r="AG481"/>
    </row>
    <row r="482" spans="1:33" x14ac:dyDescent="0.25">
      <c r="A482" s="263">
        <v>480</v>
      </c>
      <c r="B482" s="292" t="str">
        <f t="shared" si="113"/>
        <v>2.4.02h</v>
      </c>
      <c r="C482" s="263">
        <v>2</v>
      </c>
      <c r="D482" s="263">
        <v>4</v>
      </c>
      <c r="E482" s="263">
        <v>2</v>
      </c>
      <c r="F482" s="263" t="s">
        <v>675</v>
      </c>
      <c r="G482" s="13" t="s">
        <v>507</v>
      </c>
      <c r="H482" s="263">
        <v>3</v>
      </c>
      <c r="I482" s="294" t="str">
        <f t="shared" si="103"/>
        <v/>
      </c>
      <c r="J482" s="263" t="str">
        <f t="shared" si="104"/>
        <v/>
      </c>
      <c r="K482" s="263" t="str">
        <f t="shared" si="105"/>
        <v/>
      </c>
      <c r="L482" s="263" t="str">
        <f t="shared" si="106"/>
        <v/>
      </c>
      <c r="M482" s="263" t="str">
        <f t="shared" si="107"/>
        <v/>
      </c>
      <c r="N482" s="263">
        <f t="shared" si="108"/>
        <v>6</v>
      </c>
      <c r="O482" s="294">
        <f t="shared" si="109"/>
        <v>6</v>
      </c>
      <c r="Q482" s="263" t="str">
        <f t="shared" si="110"/>
        <v>02</v>
      </c>
      <c r="R482" s="292" t="str">
        <f t="shared" si="111"/>
        <v>2.4.02h</v>
      </c>
      <c r="S482" s="13" t="str">
        <f t="shared" si="112"/>
        <v/>
      </c>
      <c r="T482" s="13" t="str">
        <f t="shared" si="114"/>
        <v/>
      </c>
      <c r="U482" s="81" t="str">
        <f t="shared" si="115"/>
        <v/>
      </c>
      <c r="X482"/>
      <c r="Y482"/>
      <c r="Z482"/>
      <c r="AA482"/>
      <c r="AB482"/>
      <c r="AC482"/>
      <c r="AD482"/>
      <c r="AE482"/>
      <c r="AF482"/>
      <c r="AG482"/>
    </row>
    <row r="483" spans="1:33" x14ac:dyDescent="0.25">
      <c r="A483" s="263">
        <v>481</v>
      </c>
      <c r="B483" s="292" t="str">
        <f t="shared" si="113"/>
        <v>2.4.03</v>
      </c>
      <c r="C483" s="263">
        <v>2</v>
      </c>
      <c r="D483" s="263">
        <v>4</v>
      </c>
      <c r="E483" s="263">
        <v>3</v>
      </c>
      <c r="F483" s="263" t="s">
        <v>695</v>
      </c>
      <c r="G483" s="13" t="s">
        <v>666</v>
      </c>
      <c r="H483" s="263" t="s">
        <v>108</v>
      </c>
      <c r="I483" s="294" t="str">
        <f t="shared" si="103"/>
        <v/>
      </c>
      <c r="J483" s="263" t="str">
        <f t="shared" si="104"/>
        <v/>
      </c>
      <c r="K483" s="263" t="str">
        <f t="shared" si="105"/>
        <v/>
      </c>
      <c r="L483" s="263">
        <f t="shared" si="106"/>
        <v>4</v>
      </c>
      <c r="M483" s="263" t="str">
        <f t="shared" si="107"/>
        <v/>
      </c>
      <c r="N483" s="263" t="str">
        <f t="shared" si="108"/>
        <v/>
      </c>
      <c r="O483" s="294">
        <f t="shared" si="109"/>
        <v>4</v>
      </c>
      <c r="Q483" s="263" t="str">
        <f t="shared" si="110"/>
        <v>03</v>
      </c>
      <c r="R483" s="292" t="str">
        <f t="shared" si="111"/>
        <v>2.4.03</v>
      </c>
      <c r="S483" s="13" t="str">
        <f t="shared" si="112"/>
        <v/>
      </c>
      <c r="T483" s="13" t="str">
        <f t="shared" si="114"/>
        <v/>
      </c>
      <c r="U483" s="81" t="str">
        <f t="shared" si="115"/>
        <v/>
      </c>
      <c r="X483"/>
      <c r="Y483"/>
      <c r="Z483"/>
      <c r="AA483"/>
      <c r="AB483"/>
      <c r="AC483"/>
      <c r="AD483"/>
      <c r="AE483"/>
      <c r="AF483"/>
      <c r="AG483"/>
    </row>
    <row r="484" spans="1:33" x14ac:dyDescent="0.25">
      <c r="A484" s="263">
        <v>482</v>
      </c>
      <c r="B484" s="292" t="str">
        <f t="shared" si="113"/>
        <v>2.4.03a</v>
      </c>
      <c r="C484" s="263">
        <v>2</v>
      </c>
      <c r="D484" s="263">
        <v>4</v>
      </c>
      <c r="E484" s="263">
        <v>3</v>
      </c>
      <c r="F484" s="263" t="s">
        <v>668</v>
      </c>
      <c r="G484" s="13" t="s">
        <v>508</v>
      </c>
      <c r="H484" s="263">
        <v>2</v>
      </c>
      <c r="I484" s="294" t="str">
        <f t="shared" si="103"/>
        <v/>
      </c>
      <c r="J484" s="263" t="str">
        <f t="shared" si="104"/>
        <v/>
      </c>
      <c r="K484" s="263" t="str">
        <f t="shared" si="105"/>
        <v/>
      </c>
      <c r="L484" s="263" t="str">
        <f t="shared" si="106"/>
        <v/>
      </c>
      <c r="M484" s="263" t="str">
        <f t="shared" si="107"/>
        <v/>
      </c>
      <c r="N484" s="263">
        <f t="shared" si="108"/>
        <v>6</v>
      </c>
      <c r="O484" s="294">
        <f t="shared" si="109"/>
        <v>6</v>
      </c>
      <c r="Q484" s="263" t="str">
        <f t="shared" si="110"/>
        <v>03</v>
      </c>
      <c r="R484" s="292" t="str">
        <f t="shared" si="111"/>
        <v>2.4.03a</v>
      </c>
      <c r="S484" s="13" t="str">
        <f t="shared" si="112"/>
        <v/>
      </c>
      <c r="T484" s="13" t="str">
        <f t="shared" si="114"/>
        <v/>
      </c>
      <c r="U484" s="81" t="str">
        <f t="shared" si="115"/>
        <v/>
      </c>
      <c r="X484"/>
      <c r="Y484"/>
      <c r="Z484"/>
      <c r="AA484"/>
      <c r="AB484"/>
      <c r="AC484"/>
      <c r="AD484"/>
      <c r="AE484"/>
      <c r="AF484"/>
      <c r="AG484"/>
    </row>
    <row r="485" spans="1:33" x14ac:dyDescent="0.25">
      <c r="A485" s="263">
        <v>483</v>
      </c>
      <c r="B485" s="292" t="str">
        <f t="shared" si="113"/>
        <v>2.4.03b</v>
      </c>
      <c r="C485" s="263">
        <v>2</v>
      </c>
      <c r="D485" s="263">
        <v>4</v>
      </c>
      <c r="E485" s="263">
        <v>3</v>
      </c>
      <c r="F485" s="263" t="s">
        <v>669</v>
      </c>
      <c r="G485" s="13" t="s">
        <v>509</v>
      </c>
      <c r="H485" s="263">
        <v>2</v>
      </c>
      <c r="I485" s="294" t="str">
        <f t="shared" si="103"/>
        <v/>
      </c>
      <c r="J485" s="263" t="str">
        <f t="shared" si="104"/>
        <v/>
      </c>
      <c r="K485" s="263" t="str">
        <f t="shared" si="105"/>
        <v/>
      </c>
      <c r="L485" s="263" t="str">
        <f t="shared" si="106"/>
        <v/>
      </c>
      <c r="M485" s="263" t="str">
        <f t="shared" si="107"/>
        <v/>
      </c>
      <c r="N485" s="263">
        <f t="shared" si="108"/>
        <v>6</v>
      </c>
      <c r="O485" s="294">
        <f t="shared" si="109"/>
        <v>6</v>
      </c>
      <c r="Q485" s="263" t="str">
        <f t="shared" si="110"/>
        <v>03</v>
      </c>
      <c r="R485" s="292" t="str">
        <f t="shared" si="111"/>
        <v>2.4.03b</v>
      </c>
      <c r="S485" s="13" t="str">
        <f t="shared" si="112"/>
        <v/>
      </c>
      <c r="T485" s="13" t="str">
        <f t="shared" si="114"/>
        <v/>
      </c>
      <c r="U485" s="81" t="str">
        <f t="shared" si="115"/>
        <v/>
      </c>
      <c r="X485"/>
      <c r="Y485"/>
      <c r="Z485"/>
      <c r="AA485"/>
      <c r="AB485"/>
      <c r="AC485"/>
      <c r="AD485"/>
      <c r="AE485"/>
      <c r="AF485"/>
      <c r="AG485"/>
    </row>
    <row r="486" spans="1:33" x14ac:dyDescent="0.25">
      <c r="A486" s="263">
        <v>484</v>
      </c>
      <c r="B486" s="292" t="str">
        <f t="shared" si="113"/>
        <v>2.4.03c</v>
      </c>
      <c r="C486" s="263">
        <v>2</v>
      </c>
      <c r="D486" s="263">
        <v>4</v>
      </c>
      <c r="E486" s="263">
        <v>3</v>
      </c>
      <c r="F486" s="263" t="s">
        <v>670</v>
      </c>
      <c r="G486" s="13" t="s">
        <v>510</v>
      </c>
      <c r="H486" s="263">
        <v>3</v>
      </c>
      <c r="I486" s="294" t="str">
        <f t="shared" si="103"/>
        <v/>
      </c>
      <c r="J486" s="263" t="str">
        <f t="shared" si="104"/>
        <v/>
      </c>
      <c r="K486" s="263" t="str">
        <f t="shared" si="105"/>
        <v/>
      </c>
      <c r="L486" s="263" t="str">
        <f t="shared" si="106"/>
        <v/>
      </c>
      <c r="M486" s="263" t="str">
        <f t="shared" si="107"/>
        <v/>
      </c>
      <c r="N486" s="263">
        <f t="shared" si="108"/>
        <v>6</v>
      </c>
      <c r="O486" s="294">
        <f t="shared" si="109"/>
        <v>6</v>
      </c>
      <c r="Q486" s="263" t="str">
        <f t="shared" si="110"/>
        <v>03</v>
      </c>
      <c r="R486" s="292" t="str">
        <f t="shared" si="111"/>
        <v>2.4.03c</v>
      </c>
      <c r="S486" s="13" t="str">
        <f t="shared" si="112"/>
        <v/>
      </c>
      <c r="T486" s="13" t="str">
        <f t="shared" si="114"/>
        <v/>
      </c>
      <c r="U486" s="81" t="str">
        <f t="shared" si="115"/>
        <v/>
      </c>
      <c r="X486"/>
      <c r="Y486"/>
      <c r="Z486"/>
      <c r="AA486"/>
      <c r="AB486"/>
      <c r="AC486"/>
      <c r="AD486"/>
      <c r="AE486"/>
      <c r="AF486"/>
      <c r="AG486"/>
    </row>
    <row r="487" spans="1:33" x14ac:dyDescent="0.25">
      <c r="A487" s="263">
        <v>485</v>
      </c>
      <c r="B487" s="292" t="str">
        <f t="shared" si="113"/>
        <v>2.4.03d</v>
      </c>
      <c r="C487" s="263">
        <v>2</v>
      </c>
      <c r="D487" s="263">
        <v>4</v>
      </c>
      <c r="E487" s="263">
        <v>3</v>
      </c>
      <c r="F487" s="263" t="s">
        <v>671</v>
      </c>
      <c r="G487" s="13" t="s">
        <v>511</v>
      </c>
      <c r="H487" s="263">
        <v>5</v>
      </c>
      <c r="I487" s="294" t="str">
        <f t="shared" si="103"/>
        <v/>
      </c>
      <c r="J487" s="263" t="str">
        <f t="shared" si="104"/>
        <v/>
      </c>
      <c r="K487" s="263" t="str">
        <f t="shared" si="105"/>
        <v/>
      </c>
      <c r="L487" s="263" t="str">
        <f t="shared" si="106"/>
        <v/>
      </c>
      <c r="M487" s="263" t="str">
        <f t="shared" si="107"/>
        <v/>
      </c>
      <c r="N487" s="263">
        <f t="shared" si="108"/>
        <v>6</v>
      </c>
      <c r="O487" s="294">
        <f t="shared" si="109"/>
        <v>6</v>
      </c>
      <c r="Q487" s="263" t="str">
        <f t="shared" si="110"/>
        <v>03</v>
      </c>
      <c r="R487" s="292" t="str">
        <f t="shared" si="111"/>
        <v>2.4.03d</v>
      </c>
      <c r="S487" s="13" t="str">
        <f t="shared" si="112"/>
        <v/>
      </c>
      <c r="T487" s="13" t="str">
        <f t="shared" si="114"/>
        <v/>
      </c>
      <c r="U487" s="81" t="str">
        <f t="shared" si="115"/>
        <v/>
      </c>
      <c r="X487"/>
      <c r="Y487"/>
      <c r="Z487"/>
      <c r="AA487"/>
      <c r="AB487"/>
      <c r="AC487"/>
      <c r="AD487"/>
      <c r="AE487"/>
      <c r="AF487"/>
      <c r="AG487"/>
    </row>
    <row r="488" spans="1:33" x14ac:dyDescent="0.25">
      <c r="A488" s="263">
        <v>486</v>
      </c>
      <c r="B488" s="292" t="str">
        <f t="shared" si="113"/>
        <v>2.4.03e</v>
      </c>
      <c r="C488" s="263">
        <v>2</v>
      </c>
      <c r="D488" s="263">
        <v>4</v>
      </c>
      <c r="E488" s="263">
        <v>3</v>
      </c>
      <c r="F488" s="263" t="s">
        <v>672</v>
      </c>
      <c r="G488" s="13" t="s">
        <v>512</v>
      </c>
      <c r="H488" s="263">
        <v>5</v>
      </c>
      <c r="I488" s="294" t="str">
        <f t="shared" si="103"/>
        <v/>
      </c>
      <c r="J488" s="263" t="str">
        <f t="shared" si="104"/>
        <v/>
      </c>
      <c r="K488" s="263" t="str">
        <f t="shared" si="105"/>
        <v/>
      </c>
      <c r="L488" s="263" t="str">
        <f t="shared" si="106"/>
        <v/>
      </c>
      <c r="M488" s="263" t="str">
        <f t="shared" si="107"/>
        <v/>
      </c>
      <c r="N488" s="263">
        <f t="shared" si="108"/>
        <v>6</v>
      </c>
      <c r="O488" s="294">
        <f t="shared" si="109"/>
        <v>6</v>
      </c>
      <c r="Q488" s="263" t="str">
        <f t="shared" si="110"/>
        <v>03</v>
      </c>
      <c r="R488" s="292" t="str">
        <f t="shared" si="111"/>
        <v>2.4.03e</v>
      </c>
      <c r="S488" s="13" t="str">
        <f t="shared" si="112"/>
        <v/>
      </c>
      <c r="T488" s="13" t="str">
        <f t="shared" si="114"/>
        <v/>
      </c>
      <c r="U488" s="81" t="str">
        <f t="shared" si="115"/>
        <v/>
      </c>
      <c r="X488"/>
      <c r="Y488"/>
      <c r="Z488"/>
      <c r="AA488"/>
      <c r="AB488"/>
      <c r="AC488"/>
      <c r="AD488"/>
      <c r="AE488"/>
      <c r="AF488"/>
      <c r="AG488"/>
    </row>
    <row r="489" spans="1:33" x14ac:dyDescent="0.25">
      <c r="A489" s="263">
        <v>487</v>
      </c>
      <c r="B489" s="292" t="str">
        <f t="shared" si="113"/>
        <v>2.4.03f</v>
      </c>
      <c r="C489" s="263">
        <v>2</v>
      </c>
      <c r="D489" s="263">
        <v>4</v>
      </c>
      <c r="E489" s="263">
        <v>3</v>
      </c>
      <c r="F489" s="263" t="s">
        <v>673</v>
      </c>
      <c r="G489" s="13" t="s">
        <v>513</v>
      </c>
      <c r="H489" s="263">
        <v>4</v>
      </c>
      <c r="I489" s="294" t="str">
        <f t="shared" si="103"/>
        <v/>
      </c>
      <c r="J489" s="263" t="str">
        <f t="shared" si="104"/>
        <v/>
      </c>
      <c r="K489" s="263" t="str">
        <f t="shared" si="105"/>
        <v/>
      </c>
      <c r="L489" s="263" t="str">
        <f t="shared" si="106"/>
        <v/>
      </c>
      <c r="M489" s="263" t="str">
        <f t="shared" si="107"/>
        <v/>
      </c>
      <c r="N489" s="263">
        <f t="shared" si="108"/>
        <v>6</v>
      </c>
      <c r="O489" s="294">
        <f t="shared" si="109"/>
        <v>6</v>
      </c>
      <c r="Q489" s="263" t="str">
        <f t="shared" si="110"/>
        <v>03</v>
      </c>
      <c r="R489" s="292" t="str">
        <f t="shared" si="111"/>
        <v>2.4.03f</v>
      </c>
      <c r="S489" s="13" t="str">
        <f t="shared" si="112"/>
        <v/>
      </c>
      <c r="T489" s="13" t="str">
        <f t="shared" si="114"/>
        <v/>
      </c>
      <c r="U489" s="81" t="str">
        <f t="shared" si="115"/>
        <v/>
      </c>
      <c r="X489"/>
      <c r="Y489"/>
      <c r="Z489"/>
      <c r="AA489"/>
      <c r="AB489"/>
      <c r="AC489"/>
      <c r="AD489"/>
      <c r="AE489"/>
      <c r="AF489"/>
      <c r="AG489"/>
    </row>
    <row r="490" spans="1:33" x14ac:dyDescent="0.25">
      <c r="A490" s="263">
        <v>488</v>
      </c>
      <c r="B490" s="292" t="str">
        <f t="shared" si="113"/>
        <v/>
      </c>
      <c r="C490" s="263" t="s">
        <v>695</v>
      </c>
      <c r="D490" s="263" t="s">
        <v>695</v>
      </c>
      <c r="E490" s="263" t="s">
        <v>695</v>
      </c>
      <c r="F490" s="263" t="s">
        <v>695</v>
      </c>
      <c r="G490" s="13" t="s">
        <v>514</v>
      </c>
      <c r="H490" s="263" t="s">
        <v>695</v>
      </c>
      <c r="I490" s="294" t="str">
        <f t="shared" si="103"/>
        <v/>
      </c>
      <c r="J490" s="263" t="str">
        <f t="shared" si="104"/>
        <v/>
      </c>
      <c r="K490" s="263">
        <f t="shared" si="105"/>
        <v>3</v>
      </c>
      <c r="L490" s="263" t="str">
        <f t="shared" si="106"/>
        <v/>
      </c>
      <c r="M490" s="263" t="str">
        <f t="shared" si="107"/>
        <v/>
      </c>
      <c r="N490" s="263" t="str">
        <f t="shared" si="108"/>
        <v/>
      </c>
      <c r="O490" s="294">
        <f t="shared" si="109"/>
        <v>3</v>
      </c>
      <c r="Q490" s="263" t="str">
        <f t="shared" si="110"/>
        <v/>
      </c>
      <c r="R490" s="292" t="str">
        <f t="shared" si="111"/>
        <v/>
      </c>
      <c r="S490" s="13" t="str">
        <f t="shared" si="112"/>
        <v/>
      </c>
      <c r="T490" s="13">
        <f t="shared" si="114"/>
        <v>1</v>
      </c>
      <c r="U490" s="81" t="str">
        <f t="shared" si="115"/>
        <v/>
      </c>
      <c r="X490"/>
      <c r="Y490"/>
      <c r="Z490"/>
      <c r="AA490"/>
      <c r="AB490"/>
      <c r="AC490"/>
      <c r="AD490"/>
      <c r="AE490"/>
      <c r="AF490"/>
      <c r="AG490"/>
    </row>
    <row r="491" spans="1:33" x14ac:dyDescent="0.25">
      <c r="A491" s="263">
        <v>489</v>
      </c>
      <c r="B491" s="292" t="str">
        <f t="shared" si="113"/>
        <v>2.4.04</v>
      </c>
      <c r="C491" s="263">
        <v>2</v>
      </c>
      <c r="D491" s="263">
        <v>4</v>
      </c>
      <c r="E491" s="263">
        <v>4</v>
      </c>
      <c r="F491" s="263" t="s">
        <v>695</v>
      </c>
      <c r="G491" s="13" t="s">
        <v>515</v>
      </c>
      <c r="H491" s="263">
        <v>2</v>
      </c>
      <c r="I491" s="294" t="str">
        <f t="shared" si="103"/>
        <v/>
      </c>
      <c r="J491" s="263" t="str">
        <f t="shared" si="104"/>
        <v/>
      </c>
      <c r="K491" s="263" t="str">
        <f t="shared" si="105"/>
        <v/>
      </c>
      <c r="L491" s="263" t="str">
        <f t="shared" si="106"/>
        <v/>
      </c>
      <c r="M491" s="263">
        <f t="shared" si="107"/>
        <v>5</v>
      </c>
      <c r="N491" s="263" t="str">
        <f t="shared" si="108"/>
        <v/>
      </c>
      <c r="O491" s="294">
        <f t="shared" si="109"/>
        <v>5</v>
      </c>
      <c r="Q491" s="263" t="str">
        <f t="shared" si="110"/>
        <v>04</v>
      </c>
      <c r="R491" s="292" t="str">
        <f t="shared" si="111"/>
        <v>2.4.04</v>
      </c>
      <c r="S491" s="13" t="str">
        <f t="shared" si="112"/>
        <v/>
      </c>
      <c r="T491" s="13" t="str">
        <f t="shared" si="114"/>
        <v/>
      </c>
      <c r="U491" s="81" t="str">
        <f t="shared" si="115"/>
        <v/>
      </c>
      <c r="X491"/>
      <c r="Y491"/>
      <c r="Z491"/>
      <c r="AA491"/>
      <c r="AB491"/>
      <c r="AC491"/>
      <c r="AD491"/>
      <c r="AE491"/>
      <c r="AF491"/>
      <c r="AG491"/>
    </row>
    <row r="492" spans="1:33" x14ac:dyDescent="0.25">
      <c r="A492" s="263">
        <v>490</v>
      </c>
      <c r="B492" s="292" t="str">
        <f t="shared" si="113"/>
        <v>2.4.05</v>
      </c>
      <c r="C492" s="263">
        <v>2</v>
      </c>
      <c r="D492" s="263">
        <v>4</v>
      </c>
      <c r="E492" s="263">
        <v>5</v>
      </c>
      <c r="F492" s="263" t="s">
        <v>695</v>
      </c>
      <c r="G492" s="13" t="s">
        <v>516</v>
      </c>
      <c r="H492" s="263" t="s">
        <v>108</v>
      </c>
      <c r="I492" s="294" t="str">
        <f t="shared" si="103"/>
        <v/>
      </c>
      <c r="J492" s="263" t="str">
        <f t="shared" si="104"/>
        <v/>
      </c>
      <c r="K492" s="263" t="str">
        <f t="shared" si="105"/>
        <v/>
      </c>
      <c r="L492" s="263">
        <f t="shared" si="106"/>
        <v>4</v>
      </c>
      <c r="M492" s="263" t="str">
        <f t="shared" si="107"/>
        <v/>
      </c>
      <c r="N492" s="263" t="str">
        <f t="shared" si="108"/>
        <v/>
      </c>
      <c r="O492" s="294">
        <f t="shared" si="109"/>
        <v>4</v>
      </c>
      <c r="Q492" s="263" t="str">
        <f t="shared" si="110"/>
        <v>05</v>
      </c>
      <c r="R492" s="292" t="str">
        <f t="shared" si="111"/>
        <v>2.4.05</v>
      </c>
      <c r="S492" s="13" t="str">
        <f t="shared" si="112"/>
        <v/>
      </c>
      <c r="T492" s="13" t="str">
        <f t="shared" si="114"/>
        <v/>
      </c>
      <c r="U492" s="81" t="str">
        <f t="shared" si="115"/>
        <v/>
      </c>
      <c r="X492"/>
      <c r="Y492"/>
      <c r="Z492"/>
      <c r="AA492"/>
      <c r="AB492"/>
      <c r="AC492"/>
      <c r="AD492"/>
      <c r="AE492"/>
      <c r="AF492"/>
      <c r="AG492"/>
    </row>
    <row r="493" spans="1:33" x14ac:dyDescent="0.25">
      <c r="A493" s="263">
        <v>491</v>
      </c>
      <c r="B493" s="292" t="str">
        <f t="shared" si="113"/>
        <v>2.4.05a</v>
      </c>
      <c r="C493" s="263">
        <v>2</v>
      </c>
      <c r="D493" s="263">
        <v>4</v>
      </c>
      <c r="E493" s="263">
        <v>5</v>
      </c>
      <c r="F493" s="263" t="s">
        <v>668</v>
      </c>
      <c r="G493" s="13" t="s">
        <v>216</v>
      </c>
      <c r="H493" s="263">
        <v>3</v>
      </c>
      <c r="I493" s="294" t="str">
        <f t="shared" si="103"/>
        <v/>
      </c>
      <c r="J493" s="263" t="str">
        <f t="shared" si="104"/>
        <v/>
      </c>
      <c r="K493" s="263" t="str">
        <f t="shared" si="105"/>
        <v/>
      </c>
      <c r="L493" s="263" t="str">
        <f t="shared" si="106"/>
        <v/>
      </c>
      <c r="M493" s="263" t="str">
        <f t="shared" si="107"/>
        <v/>
      </c>
      <c r="N493" s="263">
        <f t="shared" si="108"/>
        <v>6</v>
      </c>
      <c r="O493" s="294">
        <f t="shared" si="109"/>
        <v>6</v>
      </c>
      <c r="Q493" s="263" t="str">
        <f t="shared" si="110"/>
        <v>05</v>
      </c>
      <c r="R493" s="292" t="str">
        <f t="shared" si="111"/>
        <v>2.4.05a</v>
      </c>
      <c r="S493" s="13" t="str">
        <f t="shared" si="112"/>
        <v/>
      </c>
      <c r="T493" s="13" t="str">
        <f t="shared" si="114"/>
        <v/>
      </c>
      <c r="U493" s="81" t="str">
        <f t="shared" si="115"/>
        <v/>
      </c>
      <c r="X493"/>
      <c r="Y493"/>
      <c r="Z493"/>
      <c r="AA493"/>
      <c r="AB493"/>
      <c r="AC493"/>
      <c r="AD493"/>
      <c r="AE493"/>
      <c r="AF493"/>
      <c r="AG493"/>
    </row>
    <row r="494" spans="1:33" x14ac:dyDescent="0.25">
      <c r="A494" s="263">
        <v>492</v>
      </c>
      <c r="B494" s="292" t="str">
        <f t="shared" si="113"/>
        <v>2.4.05b</v>
      </c>
      <c r="C494" s="263">
        <v>2</v>
      </c>
      <c r="D494" s="263">
        <v>4</v>
      </c>
      <c r="E494" s="263">
        <v>5</v>
      </c>
      <c r="F494" s="263" t="s">
        <v>669</v>
      </c>
      <c r="G494" s="13" t="s">
        <v>217</v>
      </c>
      <c r="H494" s="263">
        <v>3</v>
      </c>
      <c r="I494" s="294" t="str">
        <f t="shared" si="103"/>
        <v/>
      </c>
      <c r="J494" s="263" t="str">
        <f t="shared" si="104"/>
        <v/>
      </c>
      <c r="K494" s="263" t="str">
        <f t="shared" si="105"/>
        <v/>
      </c>
      <c r="L494" s="263" t="str">
        <f t="shared" si="106"/>
        <v/>
      </c>
      <c r="M494" s="263" t="str">
        <f t="shared" si="107"/>
        <v/>
      </c>
      <c r="N494" s="263">
        <f t="shared" si="108"/>
        <v>6</v>
      </c>
      <c r="O494" s="294">
        <f t="shared" si="109"/>
        <v>6</v>
      </c>
      <c r="Q494" s="263" t="str">
        <f t="shared" si="110"/>
        <v>05</v>
      </c>
      <c r="R494" s="292" t="str">
        <f t="shared" si="111"/>
        <v>2.4.05b</v>
      </c>
      <c r="S494" s="13" t="str">
        <f t="shared" si="112"/>
        <v/>
      </c>
      <c r="T494" s="13" t="str">
        <f t="shared" si="114"/>
        <v/>
      </c>
      <c r="U494" s="81" t="str">
        <f t="shared" si="115"/>
        <v/>
      </c>
      <c r="X494"/>
      <c r="Y494"/>
      <c r="Z494"/>
      <c r="AA494"/>
      <c r="AB494"/>
      <c r="AC494"/>
      <c r="AD494"/>
      <c r="AE494"/>
      <c r="AF494"/>
      <c r="AG494"/>
    </row>
    <row r="495" spans="1:33" x14ac:dyDescent="0.25">
      <c r="A495" s="263">
        <v>493</v>
      </c>
      <c r="B495" s="292" t="str">
        <f t="shared" si="113"/>
        <v>2.4.05c</v>
      </c>
      <c r="C495" s="263">
        <v>2</v>
      </c>
      <c r="D495" s="263">
        <v>4</v>
      </c>
      <c r="E495" s="263">
        <v>5</v>
      </c>
      <c r="F495" s="263" t="s">
        <v>670</v>
      </c>
      <c r="G495" s="13" t="s">
        <v>218</v>
      </c>
      <c r="H495" s="263">
        <v>3</v>
      </c>
      <c r="I495" s="294" t="str">
        <f t="shared" si="103"/>
        <v/>
      </c>
      <c r="J495" s="263" t="str">
        <f t="shared" si="104"/>
        <v/>
      </c>
      <c r="K495" s="263" t="str">
        <f t="shared" si="105"/>
        <v/>
      </c>
      <c r="L495" s="263" t="str">
        <f t="shared" si="106"/>
        <v/>
      </c>
      <c r="M495" s="263" t="str">
        <f t="shared" si="107"/>
        <v/>
      </c>
      <c r="N495" s="263">
        <f t="shared" si="108"/>
        <v>6</v>
      </c>
      <c r="O495" s="294">
        <f t="shared" si="109"/>
        <v>6</v>
      </c>
      <c r="Q495" s="263" t="str">
        <f t="shared" si="110"/>
        <v>05</v>
      </c>
      <c r="R495" s="292" t="str">
        <f t="shared" si="111"/>
        <v>2.4.05c</v>
      </c>
      <c r="S495" s="13" t="str">
        <f t="shared" si="112"/>
        <v/>
      </c>
      <c r="T495" s="13" t="str">
        <f t="shared" si="114"/>
        <v/>
      </c>
      <c r="U495" s="81" t="str">
        <f t="shared" si="115"/>
        <v/>
      </c>
      <c r="X495"/>
      <c r="Y495"/>
      <c r="Z495"/>
      <c r="AA495"/>
      <c r="AB495"/>
      <c r="AC495"/>
      <c r="AD495"/>
      <c r="AE495"/>
      <c r="AF495"/>
      <c r="AG495"/>
    </row>
    <row r="496" spans="1:33" x14ac:dyDescent="0.25">
      <c r="A496" s="263">
        <v>494</v>
      </c>
      <c r="B496" s="292" t="str">
        <f t="shared" si="113"/>
        <v>2.4.06</v>
      </c>
      <c r="C496" s="263">
        <v>2</v>
      </c>
      <c r="D496" s="263">
        <v>4</v>
      </c>
      <c r="E496" s="263">
        <v>6</v>
      </c>
      <c r="F496" s="263" t="s">
        <v>695</v>
      </c>
      <c r="G496" s="13" t="s">
        <v>517</v>
      </c>
      <c r="H496" s="263" t="s">
        <v>108</v>
      </c>
      <c r="I496" s="294" t="str">
        <f t="shared" si="103"/>
        <v/>
      </c>
      <c r="J496" s="263" t="str">
        <f t="shared" si="104"/>
        <v/>
      </c>
      <c r="K496" s="263" t="str">
        <f t="shared" si="105"/>
        <v/>
      </c>
      <c r="L496" s="263">
        <f t="shared" si="106"/>
        <v>4</v>
      </c>
      <c r="M496" s="263" t="str">
        <f t="shared" si="107"/>
        <v/>
      </c>
      <c r="N496" s="263" t="str">
        <f t="shared" si="108"/>
        <v/>
      </c>
      <c r="O496" s="294">
        <f t="shared" si="109"/>
        <v>4</v>
      </c>
      <c r="Q496" s="263" t="str">
        <f t="shared" si="110"/>
        <v>06</v>
      </c>
      <c r="R496" s="292" t="str">
        <f t="shared" si="111"/>
        <v>2.4.06</v>
      </c>
      <c r="S496" s="13" t="str">
        <f t="shared" si="112"/>
        <v/>
      </c>
      <c r="T496" s="13" t="str">
        <f t="shared" si="114"/>
        <v/>
      </c>
      <c r="U496" s="81" t="str">
        <f t="shared" si="115"/>
        <v/>
      </c>
      <c r="X496"/>
      <c r="Y496"/>
      <c r="Z496"/>
      <c r="AA496"/>
      <c r="AB496"/>
      <c r="AC496"/>
      <c r="AD496"/>
      <c r="AE496"/>
      <c r="AF496"/>
      <c r="AG496"/>
    </row>
    <row r="497" spans="1:33" x14ac:dyDescent="0.25">
      <c r="A497" s="263">
        <v>495</v>
      </c>
      <c r="B497" s="292" t="str">
        <f t="shared" si="113"/>
        <v>2.4.06a</v>
      </c>
      <c r="C497" s="263">
        <v>2</v>
      </c>
      <c r="D497" s="263">
        <v>4</v>
      </c>
      <c r="E497" s="263">
        <v>6</v>
      </c>
      <c r="F497" s="263" t="s">
        <v>668</v>
      </c>
      <c r="G497" s="13" t="s">
        <v>518</v>
      </c>
      <c r="H497" s="263">
        <v>2</v>
      </c>
      <c r="I497" s="294" t="str">
        <f t="shared" si="103"/>
        <v/>
      </c>
      <c r="J497" s="263" t="str">
        <f t="shared" si="104"/>
        <v/>
      </c>
      <c r="K497" s="263" t="str">
        <f t="shared" si="105"/>
        <v/>
      </c>
      <c r="L497" s="263" t="str">
        <f t="shared" si="106"/>
        <v/>
      </c>
      <c r="M497" s="263" t="str">
        <f t="shared" si="107"/>
        <v/>
      </c>
      <c r="N497" s="263">
        <f t="shared" si="108"/>
        <v>6</v>
      </c>
      <c r="O497" s="294">
        <f t="shared" si="109"/>
        <v>6</v>
      </c>
      <c r="Q497" s="263" t="str">
        <f t="shared" si="110"/>
        <v>06</v>
      </c>
      <c r="R497" s="292" t="str">
        <f t="shared" si="111"/>
        <v>2.4.06a</v>
      </c>
      <c r="S497" s="13" t="str">
        <f t="shared" si="112"/>
        <v/>
      </c>
      <c r="T497" s="13" t="str">
        <f t="shared" si="114"/>
        <v/>
      </c>
      <c r="U497" s="81" t="str">
        <f t="shared" si="115"/>
        <v/>
      </c>
      <c r="X497"/>
      <c r="Y497"/>
      <c r="Z497"/>
      <c r="AA497"/>
      <c r="AB497"/>
      <c r="AC497"/>
      <c r="AD497"/>
      <c r="AE497"/>
      <c r="AF497"/>
      <c r="AG497"/>
    </row>
    <row r="498" spans="1:33" x14ac:dyDescent="0.25">
      <c r="A498" s="263">
        <v>496</v>
      </c>
      <c r="B498" s="292" t="str">
        <f t="shared" si="113"/>
        <v>2.4.06b</v>
      </c>
      <c r="C498" s="263">
        <v>2</v>
      </c>
      <c r="D498" s="263">
        <v>4</v>
      </c>
      <c r="E498" s="263">
        <v>6</v>
      </c>
      <c r="F498" s="263" t="s">
        <v>669</v>
      </c>
      <c r="G498" s="13" t="s">
        <v>519</v>
      </c>
      <c r="H498" s="263">
        <v>2</v>
      </c>
      <c r="I498" s="294" t="str">
        <f t="shared" si="103"/>
        <v/>
      </c>
      <c r="J498" s="263" t="str">
        <f t="shared" si="104"/>
        <v/>
      </c>
      <c r="K498" s="263" t="str">
        <f t="shared" si="105"/>
        <v/>
      </c>
      <c r="L498" s="263" t="str">
        <f t="shared" si="106"/>
        <v/>
      </c>
      <c r="M498" s="263" t="str">
        <f t="shared" si="107"/>
        <v/>
      </c>
      <c r="N498" s="263">
        <f t="shared" si="108"/>
        <v>6</v>
      </c>
      <c r="O498" s="294">
        <f t="shared" si="109"/>
        <v>6</v>
      </c>
      <c r="Q498" s="263" t="str">
        <f t="shared" si="110"/>
        <v>06</v>
      </c>
      <c r="R498" s="292" t="str">
        <f t="shared" si="111"/>
        <v>2.4.06b</v>
      </c>
      <c r="S498" s="13" t="str">
        <f t="shared" si="112"/>
        <v/>
      </c>
      <c r="T498" s="13" t="str">
        <f t="shared" si="114"/>
        <v/>
      </c>
      <c r="U498" s="81" t="str">
        <f t="shared" si="115"/>
        <v/>
      </c>
      <c r="X498"/>
      <c r="Y498"/>
      <c r="Z498"/>
      <c r="AA498"/>
      <c r="AB498"/>
      <c r="AC498"/>
      <c r="AD498"/>
      <c r="AE498"/>
      <c r="AF498"/>
      <c r="AG498"/>
    </row>
    <row r="499" spans="1:33" x14ac:dyDescent="0.25">
      <c r="A499" s="263">
        <v>497</v>
      </c>
      <c r="B499" s="292" t="str">
        <f t="shared" si="113"/>
        <v>2.4.06c</v>
      </c>
      <c r="C499" s="263">
        <v>2</v>
      </c>
      <c r="D499" s="263">
        <v>4</v>
      </c>
      <c r="E499" s="263">
        <v>6</v>
      </c>
      <c r="F499" s="263" t="s">
        <v>670</v>
      </c>
      <c r="G499" s="13" t="s">
        <v>520</v>
      </c>
      <c r="H499" s="263">
        <v>2</v>
      </c>
      <c r="I499" s="294" t="str">
        <f t="shared" si="103"/>
        <v/>
      </c>
      <c r="J499" s="263" t="str">
        <f t="shared" si="104"/>
        <v/>
      </c>
      <c r="K499" s="263" t="str">
        <f t="shared" si="105"/>
        <v/>
      </c>
      <c r="L499" s="263" t="str">
        <f t="shared" si="106"/>
        <v/>
      </c>
      <c r="M499" s="263" t="str">
        <f t="shared" si="107"/>
        <v/>
      </c>
      <c r="N499" s="263">
        <f t="shared" si="108"/>
        <v>6</v>
      </c>
      <c r="O499" s="294">
        <f t="shared" si="109"/>
        <v>6</v>
      </c>
      <c r="Q499" s="263" t="str">
        <f t="shared" si="110"/>
        <v>06</v>
      </c>
      <c r="R499" s="292" t="str">
        <f t="shared" si="111"/>
        <v>2.4.06c</v>
      </c>
      <c r="S499" s="13" t="str">
        <f t="shared" si="112"/>
        <v/>
      </c>
      <c r="T499" s="13" t="str">
        <f t="shared" si="114"/>
        <v/>
      </c>
      <c r="U499" s="81" t="str">
        <f t="shared" si="115"/>
        <v/>
      </c>
      <c r="X499"/>
      <c r="Y499"/>
      <c r="Z499"/>
      <c r="AA499"/>
      <c r="AB499"/>
      <c r="AC499"/>
      <c r="AD499"/>
      <c r="AE499"/>
      <c r="AF499"/>
      <c r="AG499"/>
    </row>
    <row r="500" spans="1:33" x14ac:dyDescent="0.25">
      <c r="A500" s="263">
        <v>498</v>
      </c>
      <c r="B500" s="292" t="str">
        <f t="shared" si="113"/>
        <v>2.4.06d</v>
      </c>
      <c r="C500" s="263">
        <v>2</v>
      </c>
      <c r="D500" s="263">
        <v>4</v>
      </c>
      <c r="E500" s="263">
        <v>6</v>
      </c>
      <c r="F500" s="263" t="s">
        <v>671</v>
      </c>
      <c r="G500" s="13" t="s">
        <v>521</v>
      </c>
      <c r="H500" s="263">
        <v>2</v>
      </c>
      <c r="I500" s="294" t="str">
        <f t="shared" si="103"/>
        <v/>
      </c>
      <c r="J500" s="263" t="str">
        <f t="shared" si="104"/>
        <v/>
      </c>
      <c r="K500" s="263" t="str">
        <f t="shared" si="105"/>
        <v/>
      </c>
      <c r="L500" s="263" t="str">
        <f t="shared" si="106"/>
        <v/>
      </c>
      <c r="M500" s="263" t="str">
        <f t="shared" si="107"/>
        <v/>
      </c>
      <c r="N500" s="263">
        <f t="shared" si="108"/>
        <v>6</v>
      </c>
      <c r="O500" s="294">
        <f t="shared" si="109"/>
        <v>6</v>
      </c>
      <c r="Q500" s="263" t="str">
        <f t="shared" si="110"/>
        <v>06</v>
      </c>
      <c r="R500" s="292" t="str">
        <f t="shared" si="111"/>
        <v>2.4.06d</v>
      </c>
      <c r="S500" s="13" t="str">
        <f t="shared" si="112"/>
        <v/>
      </c>
      <c r="T500" s="13" t="str">
        <f t="shared" si="114"/>
        <v/>
      </c>
      <c r="U500" s="81" t="str">
        <f t="shared" si="115"/>
        <v/>
      </c>
      <c r="X500"/>
      <c r="Y500"/>
      <c r="Z500"/>
      <c r="AA500"/>
      <c r="AB500"/>
      <c r="AC500"/>
      <c r="AD500"/>
      <c r="AE500"/>
      <c r="AF500"/>
      <c r="AG500"/>
    </row>
    <row r="501" spans="1:33" x14ac:dyDescent="0.25">
      <c r="A501" s="263">
        <v>499</v>
      </c>
      <c r="B501" s="292" t="str">
        <f t="shared" si="113"/>
        <v>2.4.06e</v>
      </c>
      <c r="C501" s="263">
        <v>2</v>
      </c>
      <c r="D501" s="263">
        <v>4</v>
      </c>
      <c r="E501" s="263">
        <v>6</v>
      </c>
      <c r="F501" s="263" t="s">
        <v>672</v>
      </c>
      <c r="G501" s="13" t="s">
        <v>522</v>
      </c>
      <c r="H501" s="263">
        <v>2</v>
      </c>
      <c r="I501" s="294" t="str">
        <f t="shared" si="103"/>
        <v/>
      </c>
      <c r="J501" s="263" t="str">
        <f t="shared" si="104"/>
        <v/>
      </c>
      <c r="K501" s="263" t="str">
        <f t="shared" si="105"/>
        <v/>
      </c>
      <c r="L501" s="263" t="str">
        <f t="shared" si="106"/>
        <v/>
      </c>
      <c r="M501" s="263" t="str">
        <f t="shared" si="107"/>
        <v/>
      </c>
      <c r="N501" s="263">
        <f t="shared" si="108"/>
        <v>6</v>
      </c>
      <c r="O501" s="294">
        <f t="shared" si="109"/>
        <v>6</v>
      </c>
      <c r="Q501" s="263" t="str">
        <f t="shared" si="110"/>
        <v>06</v>
      </c>
      <c r="R501" s="292" t="str">
        <f t="shared" si="111"/>
        <v>2.4.06e</v>
      </c>
      <c r="S501" s="13" t="str">
        <f t="shared" si="112"/>
        <v/>
      </c>
      <c r="T501" s="13" t="str">
        <f t="shared" si="114"/>
        <v/>
      </c>
      <c r="U501" s="81" t="str">
        <f t="shared" si="115"/>
        <v/>
      </c>
      <c r="X501"/>
      <c r="Y501"/>
      <c r="Z501"/>
      <c r="AA501"/>
      <c r="AB501"/>
      <c r="AC501"/>
      <c r="AD501"/>
      <c r="AE501"/>
      <c r="AF501"/>
      <c r="AG501"/>
    </row>
    <row r="502" spans="1:33" x14ac:dyDescent="0.25">
      <c r="A502" s="263">
        <v>500</v>
      </c>
      <c r="B502" s="292" t="str">
        <f t="shared" si="113"/>
        <v>2.4.07</v>
      </c>
      <c r="C502" s="263">
        <v>2</v>
      </c>
      <c r="D502" s="263">
        <v>4</v>
      </c>
      <c r="E502" s="263">
        <v>7</v>
      </c>
      <c r="F502" s="263" t="s">
        <v>695</v>
      </c>
      <c r="G502" s="13" t="s">
        <v>523</v>
      </c>
      <c r="H502" s="263" t="s">
        <v>108</v>
      </c>
      <c r="I502" s="294" t="str">
        <f t="shared" si="103"/>
        <v/>
      </c>
      <c r="J502" s="263" t="str">
        <f t="shared" si="104"/>
        <v/>
      </c>
      <c r="K502" s="263" t="str">
        <f t="shared" si="105"/>
        <v/>
      </c>
      <c r="L502" s="263">
        <f t="shared" si="106"/>
        <v>4</v>
      </c>
      <c r="M502" s="263" t="str">
        <f t="shared" si="107"/>
        <v/>
      </c>
      <c r="N502" s="263" t="str">
        <f t="shared" si="108"/>
        <v/>
      </c>
      <c r="O502" s="294">
        <f t="shared" si="109"/>
        <v>4</v>
      </c>
      <c r="Q502" s="263" t="str">
        <f t="shared" si="110"/>
        <v>07</v>
      </c>
      <c r="R502" s="292" t="str">
        <f t="shared" si="111"/>
        <v>2.4.07</v>
      </c>
      <c r="S502" s="13" t="str">
        <f t="shared" si="112"/>
        <v/>
      </c>
      <c r="T502" s="13" t="str">
        <f t="shared" si="114"/>
        <v/>
      </c>
      <c r="U502" s="81" t="str">
        <f t="shared" si="115"/>
        <v/>
      </c>
      <c r="X502"/>
      <c r="Y502"/>
      <c r="Z502"/>
      <c r="AA502"/>
      <c r="AB502"/>
      <c r="AC502"/>
      <c r="AD502"/>
      <c r="AE502"/>
      <c r="AF502"/>
      <c r="AG502"/>
    </row>
    <row r="503" spans="1:33" x14ac:dyDescent="0.25">
      <c r="A503" s="263">
        <v>501</v>
      </c>
      <c r="B503" s="292" t="str">
        <f t="shared" si="113"/>
        <v>2.4.07a</v>
      </c>
      <c r="C503" s="263">
        <v>2</v>
      </c>
      <c r="D503" s="263">
        <v>4</v>
      </c>
      <c r="E503" s="263">
        <v>7</v>
      </c>
      <c r="F503" s="263" t="s">
        <v>668</v>
      </c>
      <c r="G503" s="13" t="s">
        <v>524</v>
      </c>
      <c r="H503" s="263">
        <v>3</v>
      </c>
      <c r="I503" s="294" t="str">
        <f t="shared" si="103"/>
        <v/>
      </c>
      <c r="J503" s="263" t="str">
        <f t="shared" si="104"/>
        <v/>
      </c>
      <c r="K503" s="263" t="str">
        <f t="shared" si="105"/>
        <v/>
      </c>
      <c r="L503" s="263" t="str">
        <f t="shared" si="106"/>
        <v/>
      </c>
      <c r="M503" s="263" t="str">
        <f t="shared" si="107"/>
        <v/>
      </c>
      <c r="N503" s="263">
        <f t="shared" si="108"/>
        <v>6</v>
      </c>
      <c r="O503" s="294">
        <f t="shared" si="109"/>
        <v>6</v>
      </c>
      <c r="Q503" s="263" t="str">
        <f t="shared" si="110"/>
        <v>07</v>
      </c>
      <c r="R503" s="292" t="str">
        <f t="shared" si="111"/>
        <v>2.4.07a</v>
      </c>
      <c r="S503" s="13" t="str">
        <f t="shared" si="112"/>
        <v/>
      </c>
      <c r="T503" s="13" t="str">
        <f t="shared" si="114"/>
        <v/>
      </c>
      <c r="U503" s="81" t="str">
        <f t="shared" si="115"/>
        <v/>
      </c>
      <c r="X503"/>
      <c r="Y503"/>
      <c r="Z503"/>
      <c r="AA503"/>
      <c r="AB503"/>
      <c r="AC503"/>
      <c r="AD503"/>
      <c r="AE503"/>
      <c r="AF503"/>
      <c r="AG503"/>
    </row>
    <row r="504" spans="1:33" x14ac:dyDescent="0.25">
      <c r="A504" s="263">
        <v>502</v>
      </c>
      <c r="B504" s="292" t="str">
        <f t="shared" si="113"/>
        <v>2.4.07b</v>
      </c>
      <c r="C504" s="263">
        <v>2</v>
      </c>
      <c r="D504" s="263">
        <v>4</v>
      </c>
      <c r="E504" s="263">
        <v>7</v>
      </c>
      <c r="F504" s="263" t="s">
        <v>669</v>
      </c>
      <c r="G504" s="13" t="s">
        <v>525</v>
      </c>
      <c r="H504" s="263">
        <v>3</v>
      </c>
      <c r="I504" s="294" t="str">
        <f t="shared" si="103"/>
        <v/>
      </c>
      <c r="J504" s="263" t="str">
        <f t="shared" si="104"/>
        <v/>
      </c>
      <c r="K504" s="263" t="str">
        <f t="shared" si="105"/>
        <v/>
      </c>
      <c r="L504" s="263" t="str">
        <f t="shared" si="106"/>
        <v/>
      </c>
      <c r="M504" s="263" t="str">
        <f t="shared" si="107"/>
        <v/>
      </c>
      <c r="N504" s="263">
        <f t="shared" si="108"/>
        <v>6</v>
      </c>
      <c r="O504" s="294">
        <f t="shared" si="109"/>
        <v>6</v>
      </c>
      <c r="Q504" s="263" t="str">
        <f t="shared" si="110"/>
        <v>07</v>
      </c>
      <c r="R504" s="292" t="str">
        <f t="shared" si="111"/>
        <v>2.4.07b</v>
      </c>
      <c r="S504" s="13" t="str">
        <f t="shared" si="112"/>
        <v/>
      </c>
      <c r="T504" s="13" t="str">
        <f t="shared" si="114"/>
        <v/>
      </c>
      <c r="U504" s="81" t="str">
        <f t="shared" si="115"/>
        <v/>
      </c>
      <c r="X504"/>
      <c r="Y504"/>
      <c r="Z504"/>
      <c r="AA504"/>
      <c r="AB504"/>
      <c r="AC504"/>
      <c r="AD504"/>
      <c r="AE504"/>
      <c r="AF504"/>
      <c r="AG504"/>
    </row>
    <row r="505" spans="1:33" x14ac:dyDescent="0.25">
      <c r="A505" s="263">
        <v>503</v>
      </c>
      <c r="B505" s="292" t="str">
        <f t="shared" si="113"/>
        <v>2.4.07c</v>
      </c>
      <c r="C505" s="263">
        <v>2</v>
      </c>
      <c r="D505" s="263">
        <v>4</v>
      </c>
      <c r="E505" s="263">
        <v>7</v>
      </c>
      <c r="F505" s="263" t="s">
        <v>670</v>
      </c>
      <c r="G505" s="13" t="s">
        <v>526</v>
      </c>
      <c r="H505" s="263">
        <v>3</v>
      </c>
      <c r="I505" s="294" t="str">
        <f t="shared" si="103"/>
        <v/>
      </c>
      <c r="J505" s="263" t="str">
        <f t="shared" si="104"/>
        <v/>
      </c>
      <c r="K505" s="263" t="str">
        <f t="shared" si="105"/>
        <v/>
      </c>
      <c r="L505" s="263" t="str">
        <f t="shared" si="106"/>
        <v/>
      </c>
      <c r="M505" s="263" t="str">
        <f t="shared" si="107"/>
        <v/>
      </c>
      <c r="N505" s="263">
        <f t="shared" si="108"/>
        <v>6</v>
      </c>
      <c r="O505" s="294">
        <f t="shared" si="109"/>
        <v>6</v>
      </c>
      <c r="Q505" s="263" t="str">
        <f t="shared" si="110"/>
        <v>07</v>
      </c>
      <c r="R505" s="292" t="str">
        <f t="shared" si="111"/>
        <v>2.4.07c</v>
      </c>
      <c r="S505" s="13" t="str">
        <f t="shared" si="112"/>
        <v/>
      </c>
      <c r="T505" s="13" t="str">
        <f t="shared" si="114"/>
        <v/>
      </c>
      <c r="U505" s="81" t="str">
        <f t="shared" si="115"/>
        <v/>
      </c>
      <c r="X505"/>
      <c r="Y505"/>
      <c r="Z505"/>
      <c r="AA505"/>
      <c r="AB505"/>
      <c r="AC505"/>
      <c r="AD505"/>
      <c r="AE505"/>
      <c r="AF505"/>
      <c r="AG505"/>
    </row>
    <row r="506" spans="1:33" x14ac:dyDescent="0.25">
      <c r="A506" s="263">
        <v>504</v>
      </c>
      <c r="B506" s="292" t="str">
        <f t="shared" si="113"/>
        <v>2.4.07d</v>
      </c>
      <c r="C506" s="263">
        <v>2</v>
      </c>
      <c r="D506" s="263">
        <v>4</v>
      </c>
      <c r="E506" s="263">
        <v>7</v>
      </c>
      <c r="F506" s="263" t="s">
        <v>671</v>
      </c>
      <c r="G506" s="13" t="s">
        <v>527</v>
      </c>
      <c r="H506" s="263">
        <v>4</v>
      </c>
      <c r="I506" s="294" t="str">
        <f t="shared" si="103"/>
        <v/>
      </c>
      <c r="J506" s="263" t="str">
        <f t="shared" si="104"/>
        <v/>
      </c>
      <c r="K506" s="263" t="str">
        <f t="shared" si="105"/>
        <v/>
      </c>
      <c r="L506" s="263" t="str">
        <f t="shared" si="106"/>
        <v/>
      </c>
      <c r="M506" s="263" t="str">
        <f t="shared" si="107"/>
        <v/>
      </c>
      <c r="N506" s="263">
        <f t="shared" si="108"/>
        <v>6</v>
      </c>
      <c r="O506" s="294">
        <f t="shared" si="109"/>
        <v>6</v>
      </c>
      <c r="Q506" s="263" t="str">
        <f t="shared" si="110"/>
        <v>07</v>
      </c>
      <c r="R506" s="292" t="str">
        <f t="shared" si="111"/>
        <v>2.4.07d</v>
      </c>
      <c r="S506" s="13" t="str">
        <f t="shared" si="112"/>
        <v/>
      </c>
      <c r="T506" s="13" t="str">
        <f t="shared" si="114"/>
        <v/>
      </c>
      <c r="U506" s="81" t="str">
        <f t="shared" si="115"/>
        <v/>
      </c>
      <c r="X506"/>
      <c r="Y506"/>
      <c r="Z506"/>
      <c r="AA506"/>
      <c r="AB506"/>
      <c r="AC506"/>
      <c r="AD506"/>
      <c r="AE506"/>
      <c r="AF506"/>
      <c r="AG506"/>
    </row>
    <row r="507" spans="1:33" x14ac:dyDescent="0.25">
      <c r="A507" s="263">
        <v>505</v>
      </c>
      <c r="B507" s="292" t="str">
        <f t="shared" si="113"/>
        <v>2.4.07e</v>
      </c>
      <c r="C507" s="263">
        <v>2</v>
      </c>
      <c r="D507" s="263">
        <v>4</v>
      </c>
      <c r="E507" s="263">
        <v>7</v>
      </c>
      <c r="F507" s="263" t="s">
        <v>672</v>
      </c>
      <c r="G507" s="13" t="s">
        <v>528</v>
      </c>
      <c r="H507" s="263">
        <v>4</v>
      </c>
      <c r="I507" s="294" t="str">
        <f t="shared" si="103"/>
        <v/>
      </c>
      <c r="J507" s="263" t="str">
        <f t="shared" si="104"/>
        <v/>
      </c>
      <c r="K507" s="263" t="str">
        <f t="shared" si="105"/>
        <v/>
      </c>
      <c r="L507" s="263" t="str">
        <f t="shared" si="106"/>
        <v/>
      </c>
      <c r="M507" s="263" t="str">
        <f t="shared" si="107"/>
        <v/>
      </c>
      <c r="N507" s="263">
        <f t="shared" si="108"/>
        <v>6</v>
      </c>
      <c r="O507" s="294">
        <f t="shared" si="109"/>
        <v>6</v>
      </c>
      <c r="Q507" s="263" t="str">
        <f t="shared" si="110"/>
        <v>07</v>
      </c>
      <c r="R507" s="292" t="str">
        <f t="shared" si="111"/>
        <v>2.4.07e</v>
      </c>
      <c r="S507" s="13" t="str">
        <f t="shared" si="112"/>
        <v/>
      </c>
      <c r="T507" s="13" t="str">
        <f t="shared" si="114"/>
        <v/>
      </c>
      <c r="U507" s="81" t="str">
        <f t="shared" si="115"/>
        <v/>
      </c>
      <c r="X507"/>
      <c r="Y507"/>
      <c r="Z507"/>
      <c r="AA507"/>
      <c r="AB507"/>
      <c r="AC507"/>
      <c r="AD507"/>
      <c r="AE507"/>
      <c r="AF507"/>
      <c r="AG507"/>
    </row>
    <row r="508" spans="1:33" x14ac:dyDescent="0.25">
      <c r="A508" s="263">
        <v>506</v>
      </c>
      <c r="B508" s="292" t="str">
        <f t="shared" si="113"/>
        <v>2.4.07f</v>
      </c>
      <c r="C508" s="263">
        <v>2</v>
      </c>
      <c r="D508" s="263">
        <v>4</v>
      </c>
      <c r="E508" s="263">
        <v>7</v>
      </c>
      <c r="F508" s="263" t="s">
        <v>673</v>
      </c>
      <c r="G508" s="13" t="s">
        <v>529</v>
      </c>
      <c r="H508" s="263">
        <v>3</v>
      </c>
      <c r="I508" s="294" t="str">
        <f t="shared" ref="I508:I569" si="118">IF(AND(LEN(C508)=1,LEN(D508)=0),1,"")</f>
        <v/>
      </c>
      <c r="J508" s="263" t="str">
        <f t="shared" ref="J508:J569" si="119">IF(AND(LEN(C508)=1,LEN(D508)=1,LEN(E508)=0,LEN(F508)=0),2,"")</f>
        <v/>
      </c>
      <c r="K508" s="263" t="str">
        <f t="shared" ref="K508:K569" si="120">IF(AND(LEN(C508)=0,LEN(E508)=0),3,"")</f>
        <v/>
      </c>
      <c r="L508" s="263" t="str">
        <f t="shared" ref="L508:L569" si="121">IF(AND(LEN(C508)&gt;0,LEN(D508&gt;0),LEN(E508)&gt;0,LEN(F508)=0,H508="N/A"),4,"")</f>
        <v/>
      </c>
      <c r="M508" s="263" t="str">
        <f t="shared" ref="M508:M569" si="122">IF(AND(LEN(C508)&gt;0,LEN(D508&gt;0),LEN(E508)&gt;0,LEN(F508)=0,H508&gt;0,H508&lt;6),5,"")</f>
        <v/>
      </c>
      <c r="N508" s="263">
        <f t="shared" ref="N508:N569" si="123">IF(AND(LEN(C508)&gt;0,LEN(D508&gt;0),LEN(E508)&gt;0,LEN(F508)&gt;0,H508&gt;0,H508&lt;6),6,"")</f>
        <v>6</v>
      </c>
      <c r="O508" s="294">
        <f t="shared" ref="O508:O569" si="124">SUM(I508:N508)</f>
        <v>6</v>
      </c>
      <c r="Q508" s="263" t="str">
        <f t="shared" ref="Q508:Q569" si="125">IF(LEN(E508)&gt;0,TEXT(E508,"00"),"")</f>
        <v>07</v>
      </c>
      <c r="R508" s="292" t="str">
        <f t="shared" ref="R508:R569" si="126">IF(O508=1,C508,IF(O508=2,C508&amp;"."&amp;D508,IF(O508=3,"",IF(O508=4,C508&amp;"."&amp;D508&amp;"."&amp;Q508,IF(O508=5,C508&amp;"."&amp;D508&amp;"."&amp;Q508,IF(O508=6,C508&amp;"."&amp;D508&amp;"."&amp;Q508&amp;F508,""))))))</f>
        <v>2.4.07f</v>
      </c>
      <c r="S508" s="13" t="str">
        <f t="shared" ref="S508:S569" si="127">IF(O508=O507,IF(NOT(R508&gt;R507),1,""),"")</f>
        <v/>
      </c>
      <c r="T508" s="13" t="str">
        <f t="shared" si="114"/>
        <v/>
      </c>
      <c r="U508" s="81" t="str">
        <f t="shared" si="115"/>
        <v/>
      </c>
      <c r="X508"/>
      <c r="Y508"/>
      <c r="Z508"/>
      <c r="AA508"/>
      <c r="AB508"/>
      <c r="AC508"/>
      <c r="AD508"/>
      <c r="AE508"/>
      <c r="AF508"/>
      <c r="AG508"/>
    </row>
    <row r="509" spans="1:33" x14ac:dyDescent="0.25">
      <c r="A509" s="263">
        <v>507</v>
      </c>
      <c r="B509" s="292" t="str">
        <f t="shared" ref="B509:B570" si="128">R509</f>
        <v>2.4.07g</v>
      </c>
      <c r="C509" s="263">
        <v>2</v>
      </c>
      <c r="D509" s="263">
        <v>4</v>
      </c>
      <c r="E509" s="263">
        <v>7</v>
      </c>
      <c r="F509" s="263" t="s">
        <v>674</v>
      </c>
      <c r="G509" s="13" t="s">
        <v>530</v>
      </c>
      <c r="H509" s="263">
        <v>3</v>
      </c>
      <c r="I509" s="294" t="str">
        <f t="shared" si="118"/>
        <v/>
      </c>
      <c r="J509" s="263" t="str">
        <f t="shared" si="119"/>
        <v/>
      </c>
      <c r="K509" s="263" t="str">
        <f t="shared" si="120"/>
        <v/>
      </c>
      <c r="L509" s="263" t="str">
        <f t="shared" si="121"/>
        <v/>
      </c>
      <c r="M509" s="263" t="str">
        <f t="shared" si="122"/>
        <v/>
      </c>
      <c r="N509" s="263">
        <f t="shared" si="123"/>
        <v>6</v>
      </c>
      <c r="O509" s="294">
        <f t="shared" si="124"/>
        <v>6</v>
      </c>
      <c r="Q509" s="263" t="str">
        <f t="shared" si="125"/>
        <v>07</v>
      </c>
      <c r="R509" s="292" t="str">
        <f t="shared" si="126"/>
        <v>2.4.07g</v>
      </c>
      <c r="S509" s="13" t="str">
        <f t="shared" si="127"/>
        <v/>
      </c>
      <c r="T509" s="13" t="str">
        <f t="shared" ref="T509:T570" si="129">IF(NOT(R509&gt;R508),1,"")</f>
        <v/>
      </c>
      <c r="U509" s="81" t="str">
        <f t="shared" si="115"/>
        <v/>
      </c>
      <c r="X509"/>
      <c r="Y509"/>
      <c r="Z509"/>
      <c r="AA509"/>
      <c r="AB509"/>
      <c r="AC509"/>
      <c r="AD509"/>
      <c r="AE509"/>
      <c r="AF509"/>
      <c r="AG509"/>
    </row>
    <row r="510" spans="1:33" x14ac:dyDescent="0.25">
      <c r="A510" s="263">
        <v>508</v>
      </c>
      <c r="B510" s="292" t="str">
        <f t="shared" si="128"/>
        <v>2.4.08</v>
      </c>
      <c r="C510" s="263">
        <v>2</v>
      </c>
      <c r="D510" s="263">
        <v>4</v>
      </c>
      <c r="E510" s="263">
        <v>8</v>
      </c>
      <c r="F510" s="263" t="s">
        <v>695</v>
      </c>
      <c r="G510" s="13" t="s">
        <v>744</v>
      </c>
      <c r="H510" s="263" t="s">
        <v>108</v>
      </c>
      <c r="I510" s="294" t="str">
        <f t="shared" si="118"/>
        <v/>
      </c>
      <c r="J510" s="263" t="str">
        <f t="shared" si="119"/>
        <v/>
      </c>
      <c r="K510" s="263" t="str">
        <f t="shared" si="120"/>
        <v/>
      </c>
      <c r="L510" s="263">
        <f t="shared" si="121"/>
        <v>4</v>
      </c>
      <c r="M510" s="263" t="str">
        <f t="shared" si="122"/>
        <v/>
      </c>
      <c r="N510" s="263" t="str">
        <f t="shared" si="123"/>
        <v/>
      </c>
      <c r="O510" s="294">
        <f t="shared" si="124"/>
        <v>4</v>
      </c>
      <c r="Q510" s="263" t="str">
        <f t="shared" si="125"/>
        <v>08</v>
      </c>
      <c r="R510" s="292" t="str">
        <f t="shared" si="126"/>
        <v>2.4.08</v>
      </c>
      <c r="S510" s="13" t="str">
        <f t="shared" si="127"/>
        <v/>
      </c>
      <c r="T510" s="13" t="str">
        <f t="shared" si="129"/>
        <v/>
      </c>
      <c r="U510" s="81" t="str">
        <f t="shared" si="115"/>
        <v/>
      </c>
      <c r="X510"/>
      <c r="Y510"/>
      <c r="Z510"/>
      <c r="AA510"/>
      <c r="AB510"/>
      <c r="AC510"/>
      <c r="AD510"/>
      <c r="AE510"/>
      <c r="AF510"/>
      <c r="AG510"/>
    </row>
    <row r="511" spans="1:33" x14ac:dyDescent="0.25">
      <c r="A511" s="263">
        <v>509</v>
      </c>
      <c r="B511" s="292" t="str">
        <f t="shared" si="128"/>
        <v>2.4.08a</v>
      </c>
      <c r="C511" s="263">
        <v>2</v>
      </c>
      <c r="D511" s="263">
        <v>4</v>
      </c>
      <c r="E511" s="263">
        <v>8</v>
      </c>
      <c r="F511" s="263" t="s">
        <v>668</v>
      </c>
      <c r="G511" s="13" t="s">
        <v>745</v>
      </c>
      <c r="H511" s="263">
        <v>5</v>
      </c>
      <c r="I511" s="294" t="str">
        <f t="shared" si="118"/>
        <v/>
      </c>
      <c r="J511" s="263" t="str">
        <f t="shared" si="119"/>
        <v/>
      </c>
      <c r="K511" s="263" t="str">
        <f t="shared" si="120"/>
        <v/>
      </c>
      <c r="L511" s="263" t="str">
        <f t="shared" si="121"/>
        <v/>
      </c>
      <c r="M511" s="263" t="str">
        <f t="shared" si="122"/>
        <v/>
      </c>
      <c r="N511" s="263">
        <f t="shared" si="123"/>
        <v>6</v>
      </c>
      <c r="O511" s="294">
        <f t="shared" si="124"/>
        <v>6</v>
      </c>
      <c r="Q511" s="263" t="str">
        <f t="shared" si="125"/>
        <v>08</v>
      </c>
      <c r="R511" s="292" t="str">
        <f t="shared" si="126"/>
        <v>2.4.08a</v>
      </c>
      <c r="S511" s="13" t="str">
        <f t="shared" si="127"/>
        <v/>
      </c>
      <c r="T511" s="13" t="str">
        <f t="shared" si="129"/>
        <v/>
      </c>
      <c r="U511" s="81" t="str">
        <f t="shared" si="115"/>
        <v/>
      </c>
      <c r="X511"/>
      <c r="Y511"/>
      <c r="Z511"/>
      <c r="AA511"/>
      <c r="AB511"/>
      <c r="AC511"/>
      <c r="AD511"/>
      <c r="AE511"/>
      <c r="AF511"/>
      <c r="AG511"/>
    </row>
    <row r="512" spans="1:33" x14ac:dyDescent="0.25">
      <c r="A512" s="263">
        <v>510</v>
      </c>
      <c r="B512" s="292" t="str">
        <f t="shared" si="128"/>
        <v>2.4.08b</v>
      </c>
      <c r="C512" s="263">
        <v>2</v>
      </c>
      <c r="D512" s="263">
        <v>4</v>
      </c>
      <c r="E512" s="263">
        <v>8</v>
      </c>
      <c r="F512" s="263" t="s">
        <v>669</v>
      </c>
      <c r="G512" s="13" t="s">
        <v>746</v>
      </c>
      <c r="H512" s="263">
        <v>5</v>
      </c>
      <c r="I512" s="294" t="str">
        <f t="shared" si="118"/>
        <v/>
      </c>
      <c r="J512" s="263" t="str">
        <f t="shared" si="119"/>
        <v/>
      </c>
      <c r="K512" s="263" t="str">
        <f t="shared" si="120"/>
        <v/>
      </c>
      <c r="L512" s="263" t="str">
        <f t="shared" si="121"/>
        <v/>
      </c>
      <c r="M512" s="263" t="str">
        <f t="shared" si="122"/>
        <v/>
      </c>
      <c r="N512" s="263">
        <f t="shared" si="123"/>
        <v>6</v>
      </c>
      <c r="O512" s="294">
        <f t="shared" si="124"/>
        <v>6</v>
      </c>
      <c r="Q512" s="263" t="str">
        <f t="shared" si="125"/>
        <v>08</v>
      </c>
      <c r="R512" s="292" t="str">
        <f t="shared" si="126"/>
        <v>2.4.08b</v>
      </c>
      <c r="S512" s="13" t="str">
        <f t="shared" si="127"/>
        <v/>
      </c>
      <c r="T512" s="13" t="str">
        <f t="shared" si="129"/>
        <v/>
      </c>
      <c r="U512" s="81" t="str">
        <f t="shared" si="115"/>
        <v/>
      </c>
      <c r="X512"/>
      <c r="Y512"/>
      <c r="Z512"/>
      <c r="AA512"/>
      <c r="AB512"/>
      <c r="AC512"/>
      <c r="AD512"/>
      <c r="AE512"/>
      <c r="AF512"/>
      <c r="AG512"/>
    </row>
    <row r="513" spans="1:33" x14ac:dyDescent="0.25">
      <c r="A513" s="263">
        <v>511</v>
      </c>
      <c r="B513" s="292" t="str">
        <f t="shared" si="128"/>
        <v>2.4.08c</v>
      </c>
      <c r="C513" s="263">
        <v>2</v>
      </c>
      <c r="D513" s="263">
        <v>4</v>
      </c>
      <c r="E513" s="263">
        <v>8</v>
      </c>
      <c r="F513" s="263" t="s">
        <v>670</v>
      </c>
      <c r="G513" s="13" t="s">
        <v>747</v>
      </c>
      <c r="H513" s="263">
        <v>5</v>
      </c>
      <c r="I513" s="294" t="str">
        <f t="shared" si="118"/>
        <v/>
      </c>
      <c r="J513" s="263" t="str">
        <f t="shared" si="119"/>
        <v/>
      </c>
      <c r="K513" s="263" t="str">
        <f t="shared" si="120"/>
        <v/>
      </c>
      <c r="L513" s="263" t="str">
        <f t="shared" si="121"/>
        <v/>
      </c>
      <c r="M513" s="263" t="str">
        <f t="shared" si="122"/>
        <v/>
      </c>
      <c r="N513" s="263">
        <f t="shared" si="123"/>
        <v>6</v>
      </c>
      <c r="O513" s="294">
        <f t="shared" si="124"/>
        <v>6</v>
      </c>
      <c r="Q513" s="263" t="str">
        <f t="shared" si="125"/>
        <v>08</v>
      </c>
      <c r="R513" s="292" t="str">
        <f t="shared" si="126"/>
        <v>2.4.08c</v>
      </c>
      <c r="S513" s="13" t="str">
        <f t="shared" si="127"/>
        <v/>
      </c>
      <c r="T513" s="13" t="str">
        <f t="shared" si="129"/>
        <v/>
      </c>
      <c r="U513" s="81" t="str">
        <f t="shared" si="115"/>
        <v/>
      </c>
      <c r="X513"/>
      <c r="Y513"/>
      <c r="Z513"/>
      <c r="AA513"/>
      <c r="AB513"/>
      <c r="AC513"/>
      <c r="AD513"/>
      <c r="AE513"/>
      <c r="AF513"/>
      <c r="AG513"/>
    </row>
    <row r="514" spans="1:33" x14ac:dyDescent="0.25">
      <c r="A514" s="263">
        <v>512</v>
      </c>
      <c r="B514" s="292" t="str">
        <f t="shared" si="128"/>
        <v/>
      </c>
      <c r="C514" s="263" t="s">
        <v>695</v>
      </c>
      <c r="D514" s="263" t="s">
        <v>695</v>
      </c>
      <c r="E514" s="263" t="s">
        <v>695</v>
      </c>
      <c r="F514" s="263" t="s">
        <v>695</v>
      </c>
      <c r="G514" s="13" t="s">
        <v>531</v>
      </c>
      <c r="H514" s="263" t="s">
        <v>695</v>
      </c>
      <c r="I514" s="294" t="str">
        <f t="shared" si="118"/>
        <v/>
      </c>
      <c r="J514" s="263" t="str">
        <f t="shared" si="119"/>
        <v/>
      </c>
      <c r="K514" s="263">
        <f t="shared" si="120"/>
        <v>3</v>
      </c>
      <c r="L514" s="263" t="str">
        <f t="shared" si="121"/>
        <v/>
      </c>
      <c r="M514" s="263" t="str">
        <f t="shared" si="122"/>
        <v/>
      </c>
      <c r="N514" s="263" t="str">
        <f t="shared" si="123"/>
        <v/>
      </c>
      <c r="O514" s="294">
        <f t="shared" si="124"/>
        <v>3</v>
      </c>
      <c r="Q514" s="263" t="str">
        <f t="shared" si="125"/>
        <v/>
      </c>
      <c r="R514" s="292" t="str">
        <f t="shared" si="126"/>
        <v/>
      </c>
      <c r="S514" s="13" t="str">
        <f t="shared" si="127"/>
        <v/>
      </c>
      <c r="T514" s="13">
        <f t="shared" si="129"/>
        <v>1</v>
      </c>
      <c r="U514" s="81" t="str">
        <f t="shared" si="115"/>
        <v/>
      </c>
      <c r="X514"/>
      <c r="Y514"/>
      <c r="Z514"/>
      <c r="AA514"/>
      <c r="AB514"/>
      <c r="AC514"/>
      <c r="AD514"/>
      <c r="AE514"/>
      <c r="AF514"/>
      <c r="AG514"/>
    </row>
    <row r="515" spans="1:33" x14ac:dyDescent="0.25">
      <c r="A515" s="263">
        <v>513</v>
      </c>
      <c r="B515" s="292" t="str">
        <f t="shared" si="128"/>
        <v>2.4.09</v>
      </c>
      <c r="C515" s="263">
        <v>2</v>
      </c>
      <c r="D515" s="263">
        <v>4</v>
      </c>
      <c r="E515" s="263">
        <v>9</v>
      </c>
      <c r="F515" s="263" t="s">
        <v>695</v>
      </c>
      <c r="G515" s="13" t="s">
        <v>532</v>
      </c>
      <c r="H515" s="263" t="s">
        <v>108</v>
      </c>
      <c r="I515" s="294" t="str">
        <f t="shared" si="118"/>
        <v/>
      </c>
      <c r="J515" s="263" t="str">
        <f t="shared" si="119"/>
        <v/>
      </c>
      <c r="K515" s="263" t="str">
        <f t="shared" si="120"/>
        <v/>
      </c>
      <c r="L515" s="263">
        <f t="shared" si="121"/>
        <v>4</v>
      </c>
      <c r="M515" s="263" t="str">
        <f t="shared" si="122"/>
        <v/>
      </c>
      <c r="N515" s="263" t="str">
        <f t="shared" si="123"/>
        <v/>
      </c>
      <c r="O515" s="294">
        <f t="shared" si="124"/>
        <v>4</v>
      </c>
      <c r="Q515" s="263" t="str">
        <f t="shared" si="125"/>
        <v>09</v>
      </c>
      <c r="R515" s="292" t="str">
        <f t="shared" si="126"/>
        <v>2.4.09</v>
      </c>
      <c r="S515" s="13" t="str">
        <f t="shared" si="127"/>
        <v/>
      </c>
      <c r="T515" s="13" t="str">
        <f t="shared" si="129"/>
        <v/>
      </c>
      <c r="U515" s="81" t="str">
        <f t="shared" si="115"/>
        <v/>
      </c>
      <c r="X515"/>
      <c r="Y515"/>
      <c r="Z515"/>
      <c r="AA515"/>
      <c r="AB515"/>
      <c r="AC515"/>
      <c r="AD515"/>
      <c r="AE515"/>
      <c r="AF515"/>
      <c r="AG515"/>
    </row>
    <row r="516" spans="1:33" x14ac:dyDescent="0.25">
      <c r="A516" s="263">
        <v>514</v>
      </c>
      <c r="B516" s="292" t="str">
        <f t="shared" si="128"/>
        <v>2.4.09a</v>
      </c>
      <c r="C516" s="263">
        <v>2</v>
      </c>
      <c r="D516" s="263">
        <v>4</v>
      </c>
      <c r="E516" s="263">
        <v>9</v>
      </c>
      <c r="F516" s="263" t="s">
        <v>668</v>
      </c>
      <c r="G516" s="13" t="s">
        <v>533</v>
      </c>
      <c r="H516" s="263">
        <v>4</v>
      </c>
      <c r="I516" s="294" t="str">
        <f t="shared" si="118"/>
        <v/>
      </c>
      <c r="J516" s="263" t="str">
        <f t="shared" si="119"/>
        <v/>
      </c>
      <c r="K516" s="263" t="str">
        <f t="shared" si="120"/>
        <v/>
      </c>
      <c r="L516" s="263" t="str">
        <f t="shared" si="121"/>
        <v/>
      </c>
      <c r="M516" s="263" t="str">
        <f t="shared" si="122"/>
        <v/>
      </c>
      <c r="N516" s="263">
        <f t="shared" si="123"/>
        <v>6</v>
      </c>
      <c r="O516" s="294">
        <f t="shared" si="124"/>
        <v>6</v>
      </c>
      <c r="Q516" s="263" t="str">
        <f t="shared" si="125"/>
        <v>09</v>
      </c>
      <c r="R516" s="292" t="str">
        <f t="shared" si="126"/>
        <v>2.4.09a</v>
      </c>
      <c r="S516" s="13" t="str">
        <f t="shared" si="127"/>
        <v/>
      </c>
      <c r="T516" s="13" t="str">
        <f t="shared" si="129"/>
        <v/>
      </c>
      <c r="U516" s="81" t="str">
        <f t="shared" ref="U516:U579" si="130">IF(O516&lt;4,IF(LEN(H516)=0,"",1),IF(O516=4,IF(H516="N/A","",1),IF(AND(O516&gt;4,O516&lt;7),IF(AND(H516&gt;0,H516&lt;6),"",1),1)))</f>
        <v/>
      </c>
      <c r="X516"/>
      <c r="Y516"/>
      <c r="Z516"/>
      <c r="AA516"/>
      <c r="AB516"/>
      <c r="AC516"/>
      <c r="AD516"/>
      <c r="AE516"/>
      <c r="AF516"/>
      <c r="AG516"/>
    </row>
    <row r="517" spans="1:33" x14ac:dyDescent="0.25">
      <c r="A517" s="263">
        <v>515</v>
      </c>
      <c r="B517" s="292" t="str">
        <f t="shared" si="128"/>
        <v>2.4.09b</v>
      </c>
      <c r="C517" s="263">
        <v>2</v>
      </c>
      <c r="D517" s="263">
        <v>4</v>
      </c>
      <c r="E517" s="263">
        <v>9</v>
      </c>
      <c r="F517" s="263" t="s">
        <v>669</v>
      </c>
      <c r="G517" s="13" t="s">
        <v>534</v>
      </c>
      <c r="H517" s="263">
        <v>4</v>
      </c>
      <c r="I517" s="294" t="str">
        <f t="shared" si="118"/>
        <v/>
      </c>
      <c r="J517" s="263" t="str">
        <f t="shared" si="119"/>
        <v/>
      </c>
      <c r="K517" s="263" t="str">
        <f t="shared" si="120"/>
        <v/>
      </c>
      <c r="L517" s="263" t="str">
        <f t="shared" si="121"/>
        <v/>
      </c>
      <c r="M517" s="263" t="str">
        <f t="shared" si="122"/>
        <v/>
      </c>
      <c r="N517" s="263">
        <f t="shared" si="123"/>
        <v>6</v>
      </c>
      <c r="O517" s="294">
        <f t="shared" si="124"/>
        <v>6</v>
      </c>
      <c r="Q517" s="263" t="str">
        <f t="shared" si="125"/>
        <v>09</v>
      </c>
      <c r="R517" s="292" t="str">
        <f t="shared" si="126"/>
        <v>2.4.09b</v>
      </c>
      <c r="S517" s="13" t="str">
        <f t="shared" si="127"/>
        <v/>
      </c>
      <c r="T517" s="13" t="str">
        <f t="shared" si="129"/>
        <v/>
      </c>
      <c r="U517" s="81" t="str">
        <f t="shared" si="130"/>
        <v/>
      </c>
      <c r="X517"/>
      <c r="Y517"/>
      <c r="Z517"/>
      <c r="AA517"/>
      <c r="AB517"/>
      <c r="AC517"/>
      <c r="AD517"/>
      <c r="AE517"/>
      <c r="AF517"/>
      <c r="AG517"/>
    </row>
    <row r="518" spans="1:33" x14ac:dyDescent="0.25">
      <c r="A518" s="263">
        <v>516</v>
      </c>
      <c r="B518" s="292" t="str">
        <f t="shared" si="128"/>
        <v>2.4.10</v>
      </c>
      <c r="C518" s="263">
        <v>2</v>
      </c>
      <c r="D518" s="263">
        <v>4</v>
      </c>
      <c r="E518" s="263">
        <v>10</v>
      </c>
      <c r="F518" s="263" t="s">
        <v>695</v>
      </c>
      <c r="G518" s="13" t="s">
        <v>535</v>
      </c>
      <c r="H518" s="263" t="s">
        <v>108</v>
      </c>
      <c r="I518" s="294" t="str">
        <f t="shared" si="118"/>
        <v/>
      </c>
      <c r="J518" s="263" t="str">
        <f t="shared" si="119"/>
        <v/>
      </c>
      <c r="K518" s="263" t="str">
        <f t="shared" si="120"/>
        <v/>
      </c>
      <c r="L518" s="263">
        <f t="shared" si="121"/>
        <v>4</v>
      </c>
      <c r="M518" s="263" t="str">
        <f t="shared" si="122"/>
        <v/>
      </c>
      <c r="N518" s="263" t="str">
        <f t="shared" si="123"/>
        <v/>
      </c>
      <c r="O518" s="294">
        <f t="shared" si="124"/>
        <v>4</v>
      </c>
      <c r="Q518" s="263" t="str">
        <f t="shared" si="125"/>
        <v>10</v>
      </c>
      <c r="R518" s="292" t="str">
        <f t="shared" si="126"/>
        <v>2.4.10</v>
      </c>
      <c r="S518" s="13" t="str">
        <f t="shared" si="127"/>
        <v/>
      </c>
      <c r="T518" s="13" t="str">
        <f t="shared" si="129"/>
        <v/>
      </c>
      <c r="U518" s="81" t="str">
        <f t="shared" si="130"/>
        <v/>
      </c>
      <c r="X518"/>
      <c r="Y518"/>
      <c r="Z518"/>
      <c r="AA518"/>
      <c r="AB518"/>
      <c r="AC518"/>
      <c r="AD518"/>
      <c r="AE518"/>
      <c r="AF518"/>
      <c r="AG518"/>
    </row>
    <row r="519" spans="1:33" x14ac:dyDescent="0.25">
      <c r="A519" s="263">
        <v>517</v>
      </c>
      <c r="B519" s="292" t="str">
        <f t="shared" si="128"/>
        <v>2.4.10a</v>
      </c>
      <c r="C519" s="263">
        <v>2</v>
      </c>
      <c r="D519" s="263">
        <v>4</v>
      </c>
      <c r="E519" s="263">
        <v>10</v>
      </c>
      <c r="F519" s="263" t="s">
        <v>668</v>
      </c>
      <c r="G519" s="13" t="s">
        <v>536</v>
      </c>
      <c r="H519" s="263">
        <v>5</v>
      </c>
      <c r="I519" s="294" t="str">
        <f t="shared" si="118"/>
        <v/>
      </c>
      <c r="J519" s="263" t="str">
        <f t="shared" si="119"/>
        <v/>
      </c>
      <c r="K519" s="263" t="str">
        <f t="shared" si="120"/>
        <v/>
      </c>
      <c r="L519" s="263" t="str">
        <f t="shared" si="121"/>
        <v/>
      </c>
      <c r="M519" s="263" t="str">
        <f t="shared" si="122"/>
        <v/>
      </c>
      <c r="N519" s="263">
        <f t="shared" si="123"/>
        <v>6</v>
      </c>
      <c r="O519" s="294">
        <f t="shared" si="124"/>
        <v>6</v>
      </c>
      <c r="Q519" s="263" t="str">
        <f t="shared" si="125"/>
        <v>10</v>
      </c>
      <c r="R519" s="292" t="str">
        <f t="shared" si="126"/>
        <v>2.4.10a</v>
      </c>
      <c r="S519" s="13" t="str">
        <f t="shared" si="127"/>
        <v/>
      </c>
      <c r="T519" s="13" t="str">
        <f t="shared" si="129"/>
        <v/>
      </c>
      <c r="U519" s="81" t="str">
        <f t="shared" si="130"/>
        <v/>
      </c>
      <c r="X519"/>
      <c r="Y519"/>
      <c r="Z519"/>
      <c r="AA519"/>
      <c r="AB519"/>
      <c r="AC519"/>
      <c r="AD519"/>
      <c r="AE519"/>
      <c r="AF519"/>
      <c r="AG519"/>
    </row>
    <row r="520" spans="1:33" x14ac:dyDescent="0.25">
      <c r="A520" s="263">
        <v>518</v>
      </c>
      <c r="B520" s="292" t="str">
        <f t="shared" si="128"/>
        <v>2.4.10b</v>
      </c>
      <c r="C520" s="263">
        <v>2</v>
      </c>
      <c r="D520" s="263">
        <v>4</v>
      </c>
      <c r="E520" s="263">
        <v>10</v>
      </c>
      <c r="F520" s="263" t="s">
        <v>669</v>
      </c>
      <c r="G520" s="13" t="s">
        <v>537</v>
      </c>
      <c r="H520" s="263">
        <v>5</v>
      </c>
      <c r="I520" s="294" t="str">
        <f t="shared" si="118"/>
        <v/>
      </c>
      <c r="J520" s="263" t="str">
        <f t="shared" si="119"/>
        <v/>
      </c>
      <c r="K520" s="263" t="str">
        <f t="shared" si="120"/>
        <v/>
      </c>
      <c r="L520" s="263" t="str">
        <f t="shared" si="121"/>
        <v/>
      </c>
      <c r="M520" s="263" t="str">
        <f t="shared" si="122"/>
        <v/>
      </c>
      <c r="N520" s="263">
        <f t="shared" si="123"/>
        <v>6</v>
      </c>
      <c r="O520" s="294">
        <f t="shared" si="124"/>
        <v>6</v>
      </c>
      <c r="Q520" s="263" t="str">
        <f t="shared" si="125"/>
        <v>10</v>
      </c>
      <c r="R520" s="292" t="str">
        <f t="shared" si="126"/>
        <v>2.4.10b</v>
      </c>
      <c r="S520" s="13" t="str">
        <f t="shared" si="127"/>
        <v/>
      </c>
      <c r="T520" s="13" t="str">
        <f t="shared" si="129"/>
        <v/>
      </c>
      <c r="U520" s="81" t="str">
        <f t="shared" si="130"/>
        <v/>
      </c>
      <c r="X520"/>
      <c r="Y520"/>
      <c r="Z520"/>
      <c r="AA520"/>
      <c r="AB520"/>
      <c r="AC520"/>
      <c r="AD520"/>
      <c r="AE520"/>
      <c r="AF520"/>
      <c r="AG520"/>
    </row>
    <row r="521" spans="1:33" x14ac:dyDescent="0.25">
      <c r="A521" s="263">
        <v>519</v>
      </c>
      <c r="B521" s="292" t="str">
        <f t="shared" si="128"/>
        <v>2.4.11</v>
      </c>
      <c r="C521" s="263">
        <v>2</v>
      </c>
      <c r="D521" s="263">
        <v>4</v>
      </c>
      <c r="E521" s="263">
        <v>11</v>
      </c>
      <c r="F521" s="263" t="s">
        <v>695</v>
      </c>
      <c r="G521" s="13" t="s">
        <v>538</v>
      </c>
      <c r="H521" s="263" t="s">
        <v>108</v>
      </c>
      <c r="I521" s="294" t="str">
        <f t="shared" si="118"/>
        <v/>
      </c>
      <c r="J521" s="263" t="str">
        <f t="shared" si="119"/>
        <v/>
      </c>
      <c r="K521" s="263" t="str">
        <f t="shared" si="120"/>
        <v/>
      </c>
      <c r="L521" s="263">
        <f t="shared" si="121"/>
        <v>4</v>
      </c>
      <c r="M521" s="263" t="str">
        <f t="shared" si="122"/>
        <v/>
      </c>
      <c r="N521" s="263" t="str">
        <f t="shared" si="123"/>
        <v/>
      </c>
      <c r="O521" s="294">
        <f t="shared" si="124"/>
        <v>4</v>
      </c>
      <c r="Q521" s="263" t="str">
        <f t="shared" si="125"/>
        <v>11</v>
      </c>
      <c r="R521" s="292" t="str">
        <f t="shared" si="126"/>
        <v>2.4.11</v>
      </c>
      <c r="S521" s="13" t="str">
        <f t="shared" si="127"/>
        <v/>
      </c>
      <c r="T521" s="13" t="str">
        <f t="shared" si="129"/>
        <v/>
      </c>
      <c r="U521" s="81" t="str">
        <f t="shared" si="130"/>
        <v/>
      </c>
      <c r="X521"/>
      <c r="Y521"/>
      <c r="Z521"/>
      <c r="AA521"/>
      <c r="AB521"/>
      <c r="AC521"/>
      <c r="AD521"/>
      <c r="AE521"/>
      <c r="AF521"/>
      <c r="AG521"/>
    </row>
    <row r="522" spans="1:33" x14ac:dyDescent="0.25">
      <c r="A522" s="263">
        <v>520</v>
      </c>
      <c r="B522" s="292" t="str">
        <f t="shared" si="128"/>
        <v>2.4.11a</v>
      </c>
      <c r="C522" s="263">
        <v>2</v>
      </c>
      <c r="D522" s="263">
        <v>4</v>
      </c>
      <c r="E522" s="263">
        <v>11</v>
      </c>
      <c r="F522" s="263" t="s">
        <v>668</v>
      </c>
      <c r="G522" s="13" t="s">
        <v>539</v>
      </c>
      <c r="H522" s="263">
        <v>3</v>
      </c>
      <c r="I522" s="294" t="str">
        <f t="shared" si="118"/>
        <v/>
      </c>
      <c r="J522" s="263" t="str">
        <f t="shared" si="119"/>
        <v/>
      </c>
      <c r="K522" s="263" t="str">
        <f t="shared" si="120"/>
        <v/>
      </c>
      <c r="L522" s="263" t="str">
        <f t="shared" si="121"/>
        <v/>
      </c>
      <c r="M522" s="263" t="str">
        <f t="shared" si="122"/>
        <v/>
      </c>
      <c r="N522" s="263">
        <f t="shared" si="123"/>
        <v>6</v>
      </c>
      <c r="O522" s="294">
        <f t="shared" si="124"/>
        <v>6</v>
      </c>
      <c r="Q522" s="263" t="str">
        <f t="shared" si="125"/>
        <v>11</v>
      </c>
      <c r="R522" s="292" t="str">
        <f t="shared" si="126"/>
        <v>2.4.11a</v>
      </c>
      <c r="S522" s="13" t="str">
        <f t="shared" si="127"/>
        <v/>
      </c>
      <c r="T522" s="13" t="str">
        <f t="shared" si="129"/>
        <v/>
      </c>
      <c r="U522" s="81" t="str">
        <f t="shared" si="130"/>
        <v/>
      </c>
      <c r="X522"/>
      <c r="Y522"/>
      <c r="Z522"/>
      <c r="AA522"/>
      <c r="AB522"/>
      <c r="AC522"/>
      <c r="AD522"/>
      <c r="AE522"/>
      <c r="AF522"/>
      <c r="AG522"/>
    </row>
    <row r="523" spans="1:33" x14ac:dyDescent="0.25">
      <c r="A523" s="263">
        <v>521</v>
      </c>
      <c r="B523" s="292" t="str">
        <f t="shared" si="128"/>
        <v>2.4.11b</v>
      </c>
      <c r="C523" s="263">
        <v>2</v>
      </c>
      <c r="D523" s="263">
        <v>4</v>
      </c>
      <c r="E523" s="263">
        <v>11</v>
      </c>
      <c r="F523" s="263" t="s">
        <v>669</v>
      </c>
      <c r="G523" s="13" t="s">
        <v>540</v>
      </c>
      <c r="H523" s="263">
        <v>3</v>
      </c>
      <c r="I523" s="294" t="str">
        <f t="shared" si="118"/>
        <v/>
      </c>
      <c r="J523" s="263" t="str">
        <f t="shared" si="119"/>
        <v/>
      </c>
      <c r="K523" s="263" t="str">
        <f t="shared" si="120"/>
        <v/>
      </c>
      <c r="L523" s="263" t="str">
        <f t="shared" si="121"/>
        <v/>
      </c>
      <c r="M523" s="263" t="str">
        <f t="shared" si="122"/>
        <v/>
      </c>
      <c r="N523" s="263">
        <f t="shared" si="123"/>
        <v>6</v>
      </c>
      <c r="O523" s="294">
        <f t="shared" si="124"/>
        <v>6</v>
      </c>
      <c r="Q523" s="263" t="str">
        <f t="shared" si="125"/>
        <v>11</v>
      </c>
      <c r="R523" s="292" t="str">
        <f t="shared" si="126"/>
        <v>2.4.11b</v>
      </c>
      <c r="S523" s="13" t="str">
        <f t="shared" si="127"/>
        <v/>
      </c>
      <c r="T523" s="13" t="str">
        <f t="shared" si="129"/>
        <v/>
      </c>
      <c r="U523" s="81" t="str">
        <f t="shared" si="130"/>
        <v/>
      </c>
      <c r="X523"/>
      <c r="Y523"/>
      <c r="Z523"/>
      <c r="AA523"/>
      <c r="AB523"/>
      <c r="AC523"/>
      <c r="AD523"/>
      <c r="AE523"/>
      <c r="AF523"/>
      <c r="AG523"/>
    </row>
    <row r="524" spans="1:33" x14ac:dyDescent="0.25">
      <c r="A524" s="263">
        <v>522</v>
      </c>
      <c r="B524" s="292">
        <f t="shared" si="128"/>
        <v>3</v>
      </c>
      <c r="C524" s="263">
        <v>3</v>
      </c>
      <c r="D524" s="263" t="s">
        <v>695</v>
      </c>
      <c r="E524" s="263" t="s">
        <v>695</v>
      </c>
      <c r="F524" s="263" t="s">
        <v>695</v>
      </c>
      <c r="G524" s="13" t="s">
        <v>541</v>
      </c>
      <c r="H524" s="263" t="s">
        <v>695</v>
      </c>
      <c r="I524" s="294">
        <f t="shared" si="118"/>
        <v>1</v>
      </c>
      <c r="J524" s="263" t="str">
        <f t="shared" si="119"/>
        <v/>
      </c>
      <c r="K524" s="263" t="str">
        <f t="shared" si="120"/>
        <v/>
      </c>
      <c r="L524" s="263" t="str">
        <f t="shared" si="121"/>
        <v/>
      </c>
      <c r="M524" s="263" t="str">
        <f t="shared" si="122"/>
        <v/>
      </c>
      <c r="N524" s="263" t="str">
        <f t="shared" si="123"/>
        <v/>
      </c>
      <c r="O524" s="294">
        <f t="shared" si="124"/>
        <v>1</v>
      </c>
      <c r="Q524" s="263" t="str">
        <f t="shared" si="125"/>
        <v/>
      </c>
      <c r="R524" s="292">
        <f t="shared" si="126"/>
        <v>3</v>
      </c>
      <c r="S524" s="13" t="str">
        <f t="shared" si="127"/>
        <v/>
      </c>
      <c r="T524" s="13">
        <f t="shared" si="129"/>
        <v>1</v>
      </c>
      <c r="U524" s="81" t="str">
        <f t="shared" si="130"/>
        <v/>
      </c>
      <c r="X524"/>
      <c r="Y524"/>
      <c r="Z524"/>
      <c r="AA524"/>
      <c r="AB524"/>
      <c r="AC524"/>
      <c r="AD524"/>
      <c r="AE524"/>
      <c r="AF524"/>
      <c r="AG524"/>
    </row>
    <row r="525" spans="1:33" x14ac:dyDescent="0.25">
      <c r="A525" s="263">
        <v>523</v>
      </c>
      <c r="B525" s="292" t="str">
        <f t="shared" si="128"/>
        <v>3.1</v>
      </c>
      <c r="C525" s="263">
        <v>3</v>
      </c>
      <c r="D525" s="263">
        <v>1</v>
      </c>
      <c r="E525" s="263" t="s">
        <v>695</v>
      </c>
      <c r="F525" s="263" t="s">
        <v>695</v>
      </c>
      <c r="G525" s="13" t="s">
        <v>542</v>
      </c>
      <c r="H525" s="263" t="s">
        <v>695</v>
      </c>
      <c r="I525" s="294" t="str">
        <f t="shared" si="118"/>
        <v/>
      </c>
      <c r="J525" s="263">
        <f t="shared" si="119"/>
        <v>2</v>
      </c>
      <c r="K525" s="263" t="str">
        <f t="shared" si="120"/>
        <v/>
      </c>
      <c r="L525" s="263" t="str">
        <f t="shared" si="121"/>
        <v/>
      </c>
      <c r="M525" s="263" t="str">
        <f t="shared" si="122"/>
        <v/>
      </c>
      <c r="N525" s="263" t="str">
        <f t="shared" si="123"/>
        <v/>
      </c>
      <c r="O525" s="294">
        <f t="shared" si="124"/>
        <v>2</v>
      </c>
      <c r="Q525" s="263" t="str">
        <f t="shared" si="125"/>
        <v/>
      </c>
      <c r="R525" s="292" t="str">
        <f t="shared" si="126"/>
        <v>3.1</v>
      </c>
      <c r="S525" s="13" t="str">
        <f t="shared" si="127"/>
        <v/>
      </c>
      <c r="T525" s="13" t="str">
        <f t="shared" si="129"/>
        <v/>
      </c>
      <c r="U525" s="81" t="str">
        <f t="shared" si="130"/>
        <v/>
      </c>
      <c r="X525"/>
      <c r="Y525"/>
      <c r="Z525"/>
      <c r="AA525"/>
      <c r="AB525"/>
      <c r="AC525"/>
      <c r="AD525"/>
      <c r="AE525"/>
      <c r="AF525"/>
      <c r="AG525"/>
    </row>
    <row r="526" spans="1:33" x14ac:dyDescent="0.25">
      <c r="A526" s="263">
        <v>524</v>
      </c>
      <c r="B526" s="292" t="str">
        <f t="shared" si="128"/>
        <v>3.1.01</v>
      </c>
      <c r="C526" s="263">
        <v>3</v>
      </c>
      <c r="D526" s="263">
        <v>1</v>
      </c>
      <c r="E526" s="263">
        <v>1</v>
      </c>
      <c r="F526" s="263" t="s">
        <v>695</v>
      </c>
      <c r="G526" s="13" t="s">
        <v>543</v>
      </c>
      <c r="H526" s="263">
        <v>1</v>
      </c>
      <c r="I526" s="294" t="str">
        <f t="shared" si="118"/>
        <v/>
      </c>
      <c r="J526" s="263" t="str">
        <f t="shared" si="119"/>
        <v/>
      </c>
      <c r="K526" s="263" t="str">
        <f t="shared" si="120"/>
        <v/>
      </c>
      <c r="L526" s="263" t="str">
        <f t="shared" si="121"/>
        <v/>
      </c>
      <c r="M526" s="263">
        <f t="shared" si="122"/>
        <v>5</v>
      </c>
      <c r="N526" s="263" t="str">
        <f t="shared" si="123"/>
        <v/>
      </c>
      <c r="O526" s="294">
        <f t="shared" si="124"/>
        <v>5</v>
      </c>
      <c r="Q526" s="263" t="str">
        <f t="shared" si="125"/>
        <v>01</v>
      </c>
      <c r="R526" s="292" t="str">
        <f t="shared" si="126"/>
        <v>3.1.01</v>
      </c>
      <c r="S526" s="13" t="str">
        <f t="shared" si="127"/>
        <v/>
      </c>
      <c r="T526" s="13" t="str">
        <f t="shared" si="129"/>
        <v/>
      </c>
      <c r="U526" s="81" t="str">
        <f t="shared" si="130"/>
        <v/>
      </c>
      <c r="X526"/>
      <c r="Y526"/>
      <c r="Z526"/>
      <c r="AA526"/>
      <c r="AB526"/>
      <c r="AC526"/>
      <c r="AD526"/>
      <c r="AE526"/>
      <c r="AF526"/>
      <c r="AG526"/>
    </row>
    <row r="527" spans="1:33" x14ac:dyDescent="0.25">
      <c r="A527" s="263">
        <v>525</v>
      </c>
      <c r="B527" s="292" t="str">
        <f t="shared" si="128"/>
        <v>3.1.02</v>
      </c>
      <c r="C527" s="263">
        <v>3</v>
      </c>
      <c r="D527" s="263">
        <v>1</v>
      </c>
      <c r="E527" s="263">
        <v>2</v>
      </c>
      <c r="F527" s="263" t="s">
        <v>695</v>
      </c>
      <c r="G527" s="13" t="s">
        <v>544</v>
      </c>
      <c r="H527" s="263">
        <v>2</v>
      </c>
      <c r="I527" s="294" t="str">
        <f t="shared" si="118"/>
        <v/>
      </c>
      <c r="J527" s="263" t="str">
        <f t="shared" si="119"/>
        <v/>
      </c>
      <c r="K527" s="263" t="str">
        <f t="shared" si="120"/>
        <v/>
      </c>
      <c r="L527" s="263" t="str">
        <f t="shared" si="121"/>
        <v/>
      </c>
      <c r="M527" s="263">
        <f t="shared" si="122"/>
        <v>5</v>
      </c>
      <c r="N527" s="263" t="str">
        <f t="shared" si="123"/>
        <v/>
      </c>
      <c r="O527" s="294">
        <f t="shared" si="124"/>
        <v>5</v>
      </c>
      <c r="Q527" s="263" t="str">
        <f t="shared" si="125"/>
        <v>02</v>
      </c>
      <c r="R527" s="292" t="str">
        <f t="shared" si="126"/>
        <v>3.1.02</v>
      </c>
      <c r="S527" s="13" t="str">
        <f t="shared" si="127"/>
        <v/>
      </c>
      <c r="T527" s="13" t="str">
        <f t="shared" si="129"/>
        <v/>
      </c>
      <c r="U527" s="81" t="str">
        <f t="shared" si="130"/>
        <v/>
      </c>
      <c r="X527"/>
      <c r="Y527"/>
      <c r="Z527"/>
      <c r="AA527"/>
      <c r="AB527"/>
      <c r="AC527"/>
      <c r="AD527"/>
      <c r="AE527"/>
      <c r="AF527"/>
      <c r="AG527"/>
    </row>
    <row r="528" spans="1:33" x14ac:dyDescent="0.25">
      <c r="A528" s="263">
        <v>526</v>
      </c>
      <c r="B528" s="292" t="str">
        <f t="shared" si="128"/>
        <v>3.1.03</v>
      </c>
      <c r="C528" s="263">
        <v>3</v>
      </c>
      <c r="D528" s="263">
        <v>1</v>
      </c>
      <c r="E528" s="263">
        <v>3</v>
      </c>
      <c r="F528" s="263" t="s">
        <v>695</v>
      </c>
      <c r="G528" s="13" t="s">
        <v>545</v>
      </c>
      <c r="H528" s="263">
        <v>3</v>
      </c>
      <c r="I528" s="294" t="str">
        <f t="shared" si="118"/>
        <v/>
      </c>
      <c r="J528" s="263" t="str">
        <f t="shared" si="119"/>
        <v/>
      </c>
      <c r="K528" s="263" t="str">
        <f t="shared" si="120"/>
        <v/>
      </c>
      <c r="L528" s="263" t="str">
        <f t="shared" si="121"/>
        <v/>
      </c>
      <c r="M528" s="263">
        <f t="shared" si="122"/>
        <v>5</v>
      </c>
      <c r="N528" s="263" t="str">
        <f t="shared" si="123"/>
        <v/>
      </c>
      <c r="O528" s="294">
        <f t="shared" si="124"/>
        <v>5</v>
      </c>
      <c r="Q528" s="263" t="str">
        <f t="shared" si="125"/>
        <v>03</v>
      </c>
      <c r="R528" s="292" t="str">
        <f t="shared" si="126"/>
        <v>3.1.03</v>
      </c>
      <c r="S528" s="13" t="str">
        <f t="shared" si="127"/>
        <v/>
      </c>
      <c r="T528" s="13" t="str">
        <f t="shared" si="129"/>
        <v/>
      </c>
      <c r="U528" s="81" t="str">
        <f t="shared" si="130"/>
        <v/>
      </c>
      <c r="X528"/>
      <c r="Y528"/>
      <c r="Z528"/>
      <c r="AA528"/>
      <c r="AB528"/>
      <c r="AC528"/>
      <c r="AD528"/>
      <c r="AE528"/>
      <c r="AF528"/>
      <c r="AG528"/>
    </row>
    <row r="529" spans="1:33" x14ac:dyDescent="0.25">
      <c r="A529" s="263">
        <v>527</v>
      </c>
      <c r="B529" s="292" t="str">
        <f t="shared" si="128"/>
        <v>3.1.04</v>
      </c>
      <c r="C529" s="263">
        <v>3</v>
      </c>
      <c r="D529" s="263">
        <v>1</v>
      </c>
      <c r="E529" s="263">
        <v>4</v>
      </c>
      <c r="F529" s="263" t="s">
        <v>695</v>
      </c>
      <c r="G529" s="13" t="s">
        <v>748</v>
      </c>
      <c r="H529" s="263">
        <v>4</v>
      </c>
      <c r="I529" s="294" t="str">
        <f t="shared" si="118"/>
        <v/>
      </c>
      <c r="J529" s="263" t="str">
        <f t="shared" si="119"/>
        <v/>
      </c>
      <c r="K529" s="263" t="str">
        <f t="shared" si="120"/>
        <v/>
      </c>
      <c r="L529" s="263" t="str">
        <f t="shared" si="121"/>
        <v/>
      </c>
      <c r="M529" s="263">
        <f t="shared" si="122"/>
        <v>5</v>
      </c>
      <c r="N529" s="263" t="str">
        <f t="shared" si="123"/>
        <v/>
      </c>
      <c r="O529" s="294">
        <f t="shared" si="124"/>
        <v>5</v>
      </c>
      <c r="Q529" s="263" t="str">
        <f t="shared" si="125"/>
        <v>04</v>
      </c>
      <c r="R529" s="292" t="str">
        <f t="shared" si="126"/>
        <v>3.1.04</v>
      </c>
      <c r="S529" s="13" t="str">
        <f t="shared" si="127"/>
        <v/>
      </c>
      <c r="T529" s="13" t="str">
        <f t="shared" si="129"/>
        <v/>
      </c>
      <c r="U529" s="81" t="str">
        <f t="shared" si="130"/>
        <v/>
      </c>
      <c r="X529"/>
      <c r="Y529"/>
      <c r="Z529"/>
      <c r="AA529"/>
      <c r="AB529"/>
      <c r="AC529"/>
      <c r="AD529"/>
      <c r="AE529"/>
      <c r="AF529"/>
      <c r="AG529"/>
    </row>
    <row r="530" spans="1:33" x14ac:dyDescent="0.25">
      <c r="A530" s="263">
        <v>528</v>
      </c>
      <c r="B530" s="292" t="str">
        <f t="shared" si="128"/>
        <v>3.1.05</v>
      </c>
      <c r="C530" s="263">
        <v>3</v>
      </c>
      <c r="D530" s="263">
        <v>1</v>
      </c>
      <c r="E530" s="263">
        <v>5</v>
      </c>
      <c r="F530" s="263" t="s">
        <v>695</v>
      </c>
      <c r="G530" s="13" t="s">
        <v>546</v>
      </c>
      <c r="H530" s="263">
        <v>3</v>
      </c>
      <c r="I530" s="294" t="str">
        <f t="shared" si="118"/>
        <v/>
      </c>
      <c r="J530" s="263" t="str">
        <f t="shared" si="119"/>
        <v/>
      </c>
      <c r="K530" s="263" t="str">
        <f t="shared" si="120"/>
        <v/>
      </c>
      <c r="L530" s="263" t="str">
        <f t="shared" si="121"/>
        <v/>
      </c>
      <c r="M530" s="263">
        <f t="shared" si="122"/>
        <v>5</v>
      </c>
      <c r="N530" s="263" t="str">
        <f t="shared" si="123"/>
        <v/>
      </c>
      <c r="O530" s="294">
        <f t="shared" si="124"/>
        <v>5</v>
      </c>
      <c r="Q530" s="263" t="str">
        <f t="shared" si="125"/>
        <v>05</v>
      </c>
      <c r="R530" s="292" t="str">
        <f t="shared" si="126"/>
        <v>3.1.05</v>
      </c>
      <c r="S530" s="13" t="str">
        <f t="shared" si="127"/>
        <v/>
      </c>
      <c r="T530" s="13" t="str">
        <f t="shared" si="129"/>
        <v/>
      </c>
      <c r="U530" s="81" t="str">
        <f t="shared" si="130"/>
        <v/>
      </c>
      <c r="X530"/>
      <c r="Y530"/>
      <c r="Z530"/>
      <c r="AA530"/>
      <c r="AB530"/>
      <c r="AC530"/>
      <c r="AD530"/>
      <c r="AE530"/>
      <c r="AF530"/>
      <c r="AG530"/>
    </row>
    <row r="531" spans="1:33" x14ac:dyDescent="0.25">
      <c r="A531" s="263">
        <v>529</v>
      </c>
      <c r="B531" s="292" t="str">
        <f t="shared" si="128"/>
        <v>3.1.06</v>
      </c>
      <c r="C531" s="263">
        <v>3</v>
      </c>
      <c r="D531" s="263">
        <v>1</v>
      </c>
      <c r="E531" s="263">
        <v>6</v>
      </c>
      <c r="F531" s="263" t="s">
        <v>695</v>
      </c>
      <c r="G531" s="13" t="s">
        <v>749</v>
      </c>
      <c r="H531" s="263">
        <v>4</v>
      </c>
      <c r="I531" s="294" t="str">
        <f t="shared" si="118"/>
        <v/>
      </c>
      <c r="J531" s="263" t="str">
        <f t="shared" si="119"/>
        <v/>
      </c>
      <c r="K531" s="263" t="str">
        <f t="shared" si="120"/>
        <v/>
      </c>
      <c r="L531" s="263" t="str">
        <f t="shared" si="121"/>
        <v/>
      </c>
      <c r="M531" s="263">
        <f t="shared" si="122"/>
        <v>5</v>
      </c>
      <c r="N531" s="263" t="str">
        <f t="shared" si="123"/>
        <v/>
      </c>
      <c r="O531" s="294">
        <f t="shared" si="124"/>
        <v>5</v>
      </c>
      <c r="Q531" s="263" t="str">
        <f t="shared" si="125"/>
        <v>06</v>
      </c>
      <c r="R531" s="292" t="str">
        <f t="shared" si="126"/>
        <v>3.1.06</v>
      </c>
      <c r="S531" s="13" t="str">
        <f t="shared" si="127"/>
        <v/>
      </c>
      <c r="T531" s="13" t="str">
        <f t="shared" si="129"/>
        <v/>
      </c>
      <c r="U531" s="81" t="str">
        <f t="shared" si="130"/>
        <v/>
      </c>
      <c r="X531"/>
      <c r="Y531"/>
      <c r="Z531"/>
      <c r="AA531"/>
      <c r="AB531"/>
      <c r="AC531"/>
      <c r="AD531"/>
      <c r="AE531"/>
      <c r="AF531"/>
      <c r="AG531"/>
    </row>
    <row r="532" spans="1:33" x14ac:dyDescent="0.25">
      <c r="A532" s="263">
        <v>530</v>
      </c>
      <c r="B532" s="292" t="str">
        <f t="shared" si="128"/>
        <v>3.1.07</v>
      </c>
      <c r="C532" s="263">
        <v>3</v>
      </c>
      <c r="D532" s="263">
        <v>1</v>
      </c>
      <c r="E532" s="263">
        <v>7</v>
      </c>
      <c r="F532" s="263" t="s">
        <v>695</v>
      </c>
      <c r="G532" s="13" t="s">
        <v>547</v>
      </c>
      <c r="H532" s="263">
        <v>5</v>
      </c>
      <c r="I532" s="294" t="str">
        <f t="shared" si="118"/>
        <v/>
      </c>
      <c r="J532" s="263" t="str">
        <f t="shared" si="119"/>
        <v/>
      </c>
      <c r="K532" s="263" t="str">
        <f t="shared" si="120"/>
        <v/>
      </c>
      <c r="L532" s="263" t="str">
        <f t="shared" si="121"/>
        <v/>
      </c>
      <c r="M532" s="263">
        <f t="shared" si="122"/>
        <v>5</v>
      </c>
      <c r="N532" s="263" t="str">
        <f t="shared" si="123"/>
        <v/>
      </c>
      <c r="O532" s="294">
        <f t="shared" si="124"/>
        <v>5</v>
      </c>
      <c r="Q532" s="263" t="str">
        <f t="shared" si="125"/>
        <v>07</v>
      </c>
      <c r="R532" s="292" t="str">
        <f t="shared" si="126"/>
        <v>3.1.07</v>
      </c>
      <c r="S532" s="13" t="str">
        <f t="shared" si="127"/>
        <v/>
      </c>
      <c r="T532" s="13" t="str">
        <f t="shared" si="129"/>
        <v/>
      </c>
      <c r="U532" s="81" t="str">
        <f t="shared" si="130"/>
        <v/>
      </c>
      <c r="X532"/>
      <c r="Y532"/>
      <c r="Z532"/>
      <c r="AA532"/>
      <c r="AB532"/>
      <c r="AC532"/>
      <c r="AD532"/>
      <c r="AE532"/>
      <c r="AF532"/>
      <c r="AG532"/>
    </row>
    <row r="533" spans="1:33" x14ac:dyDescent="0.25">
      <c r="A533" s="263">
        <v>531</v>
      </c>
      <c r="B533" s="292" t="str">
        <f t="shared" si="128"/>
        <v>3.1.08</v>
      </c>
      <c r="C533" s="263">
        <v>3</v>
      </c>
      <c r="D533" s="263">
        <v>1</v>
      </c>
      <c r="E533" s="263">
        <v>8</v>
      </c>
      <c r="F533" s="263" t="s">
        <v>695</v>
      </c>
      <c r="G533" s="13" t="s">
        <v>548</v>
      </c>
      <c r="H533" s="263">
        <v>4</v>
      </c>
      <c r="I533" s="294" t="str">
        <f t="shared" si="118"/>
        <v/>
      </c>
      <c r="J533" s="263" t="str">
        <f t="shared" si="119"/>
        <v/>
      </c>
      <c r="K533" s="263" t="str">
        <f t="shared" si="120"/>
        <v/>
      </c>
      <c r="L533" s="263" t="str">
        <f t="shared" si="121"/>
        <v/>
      </c>
      <c r="M533" s="263">
        <f t="shared" si="122"/>
        <v>5</v>
      </c>
      <c r="N533" s="263" t="str">
        <f t="shared" si="123"/>
        <v/>
      </c>
      <c r="O533" s="294">
        <f t="shared" si="124"/>
        <v>5</v>
      </c>
      <c r="Q533" s="263" t="str">
        <f t="shared" si="125"/>
        <v>08</v>
      </c>
      <c r="R533" s="292" t="str">
        <f t="shared" si="126"/>
        <v>3.1.08</v>
      </c>
      <c r="S533" s="13" t="str">
        <f t="shared" si="127"/>
        <v/>
      </c>
      <c r="T533" s="13" t="str">
        <f t="shared" si="129"/>
        <v/>
      </c>
      <c r="U533" s="81" t="str">
        <f t="shared" si="130"/>
        <v/>
      </c>
      <c r="X533"/>
      <c r="Y533"/>
      <c r="Z533"/>
      <c r="AA533"/>
      <c r="AB533"/>
      <c r="AC533"/>
      <c r="AD533"/>
      <c r="AE533"/>
      <c r="AF533"/>
      <c r="AG533"/>
    </row>
    <row r="534" spans="1:33" x14ac:dyDescent="0.25">
      <c r="A534" s="263">
        <v>532</v>
      </c>
      <c r="B534" s="292" t="str">
        <f t="shared" si="128"/>
        <v>3.1.09</v>
      </c>
      <c r="C534" s="263">
        <v>3</v>
      </c>
      <c r="D534" s="263">
        <v>1</v>
      </c>
      <c r="E534" s="263">
        <v>9</v>
      </c>
      <c r="F534" s="263" t="s">
        <v>695</v>
      </c>
      <c r="G534" s="13" t="s">
        <v>549</v>
      </c>
      <c r="H534" s="263">
        <v>5</v>
      </c>
      <c r="I534" s="294" t="str">
        <f t="shared" si="118"/>
        <v/>
      </c>
      <c r="J534" s="263" t="str">
        <f t="shared" si="119"/>
        <v/>
      </c>
      <c r="K534" s="263" t="str">
        <f t="shared" si="120"/>
        <v/>
      </c>
      <c r="L534" s="263" t="str">
        <f t="shared" si="121"/>
        <v/>
      </c>
      <c r="M534" s="263">
        <f t="shared" si="122"/>
        <v>5</v>
      </c>
      <c r="N534" s="263" t="str">
        <f t="shared" si="123"/>
        <v/>
      </c>
      <c r="O534" s="294">
        <f t="shared" si="124"/>
        <v>5</v>
      </c>
      <c r="Q534" s="263" t="str">
        <f t="shared" si="125"/>
        <v>09</v>
      </c>
      <c r="R534" s="292" t="str">
        <f t="shared" si="126"/>
        <v>3.1.09</v>
      </c>
      <c r="S534" s="13" t="str">
        <f t="shared" si="127"/>
        <v/>
      </c>
      <c r="T534" s="13" t="str">
        <f t="shared" si="129"/>
        <v/>
      </c>
      <c r="U534" s="81" t="str">
        <f t="shared" si="130"/>
        <v/>
      </c>
      <c r="X534"/>
      <c r="Y534"/>
      <c r="Z534"/>
      <c r="AA534"/>
      <c r="AB534"/>
      <c r="AC534"/>
      <c r="AD534"/>
      <c r="AE534"/>
      <c r="AF534"/>
      <c r="AG534"/>
    </row>
    <row r="535" spans="1:33" x14ac:dyDescent="0.25">
      <c r="A535" s="263">
        <v>533</v>
      </c>
      <c r="B535" s="292" t="str">
        <f t="shared" si="128"/>
        <v>3.1.10</v>
      </c>
      <c r="C535" s="263">
        <v>3</v>
      </c>
      <c r="D535" s="263">
        <v>1</v>
      </c>
      <c r="E535" s="263">
        <v>10</v>
      </c>
      <c r="F535" s="263" t="s">
        <v>695</v>
      </c>
      <c r="G535" s="13" t="s">
        <v>750</v>
      </c>
      <c r="H535" s="263">
        <v>5</v>
      </c>
      <c r="I535" s="294" t="str">
        <f t="shared" si="118"/>
        <v/>
      </c>
      <c r="J535" s="263" t="str">
        <f t="shared" si="119"/>
        <v/>
      </c>
      <c r="K535" s="263" t="str">
        <f t="shared" si="120"/>
        <v/>
      </c>
      <c r="L535" s="263" t="str">
        <f t="shared" si="121"/>
        <v/>
      </c>
      <c r="M535" s="263">
        <f t="shared" si="122"/>
        <v>5</v>
      </c>
      <c r="N535" s="263" t="str">
        <f t="shared" si="123"/>
        <v/>
      </c>
      <c r="O535" s="294">
        <f t="shared" si="124"/>
        <v>5</v>
      </c>
      <c r="Q535" s="263" t="str">
        <f t="shared" si="125"/>
        <v>10</v>
      </c>
      <c r="R535" s="292" t="str">
        <f t="shared" si="126"/>
        <v>3.1.10</v>
      </c>
      <c r="S535" s="13" t="str">
        <f t="shared" si="127"/>
        <v/>
      </c>
      <c r="T535" s="13" t="str">
        <f t="shared" si="129"/>
        <v/>
      </c>
      <c r="U535" s="81" t="str">
        <f t="shared" si="130"/>
        <v/>
      </c>
      <c r="X535"/>
      <c r="Y535"/>
      <c r="Z535"/>
      <c r="AA535"/>
      <c r="AB535"/>
      <c r="AC535"/>
      <c r="AD535"/>
      <c r="AE535"/>
      <c r="AF535"/>
      <c r="AG535"/>
    </row>
    <row r="536" spans="1:33" x14ac:dyDescent="0.25">
      <c r="A536" s="263">
        <v>534</v>
      </c>
      <c r="B536" s="292" t="str">
        <f t="shared" si="128"/>
        <v>3.1.11</v>
      </c>
      <c r="C536" s="263">
        <v>3</v>
      </c>
      <c r="D536" s="263">
        <v>1</v>
      </c>
      <c r="E536" s="263">
        <v>11</v>
      </c>
      <c r="F536" s="263" t="s">
        <v>695</v>
      </c>
      <c r="G536" s="13" t="s">
        <v>751</v>
      </c>
      <c r="H536" s="263">
        <v>5</v>
      </c>
      <c r="I536" s="294" t="str">
        <f t="shared" si="118"/>
        <v/>
      </c>
      <c r="J536" s="263" t="str">
        <f t="shared" si="119"/>
        <v/>
      </c>
      <c r="K536" s="263" t="str">
        <f t="shared" si="120"/>
        <v/>
      </c>
      <c r="L536" s="263" t="str">
        <f t="shared" si="121"/>
        <v/>
      </c>
      <c r="M536" s="263">
        <f t="shared" si="122"/>
        <v>5</v>
      </c>
      <c r="N536" s="263" t="str">
        <f t="shared" si="123"/>
        <v/>
      </c>
      <c r="O536" s="294">
        <f t="shared" si="124"/>
        <v>5</v>
      </c>
      <c r="Q536" s="263" t="str">
        <f t="shared" si="125"/>
        <v>11</v>
      </c>
      <c r="R536" s="292" t="str">
        <f t="shared" si="126"/>
        <v>3.1.11</v>
      </c>
      <c r="S536" s="13" t="str">
        <f t="shared" si="127"/>
        <v/>
      </c>
      <c r="T536" s="13" t="str">
        <f t="shared" si="129"/>
        <v/>
      </c>
      <c r="U536" s="81" t="str">
        <f t="shared" si="130"/>
        <v/>
      </c>
      <c r="X536"/>
      <c r="Y536"/>
      <c r="Z536"/>
      <c r="AA536"/>
      <c r="AB536"/>
      <c r="AC536"/>
      <c r="AD536"/>
      <c r="AE536"/>
      <c r="AF536"/>
      <c r="AG536"/>
    </row>
    <row r="537" spans="1:33" x14ac:dyDescent="0.25">
      <c r="A537" s="263">
        <v>535</v>
      </c>
      <c r="B537" s="292" t="str">
        <f t="shared" si="128"/>
        <v>3.2</v>
      </c>
      <c r="C537" s="263">
        <v>3</v>
      </c>
      <c r="D537" s="263">
        <v>2</v>
      </c>
      <c r="E537" s="263" t="s">
        <v>695</v>
      </c>
      <c r="F537" s="263" t="s">
        <v>695</v>
      </c>
      <c r="G537" s="13" t="s">
        <v>550</v>
      </c>
      <c r="H537" s="263" t="s">
        <v>695</v>
      </c>
      <c r="I537" s="294" t="str">
        <f t="shared" si="118"/>
        <v/>
      </c>
      <c r="J537" s="263">
        <f t="shared" si="119"/>
        <v>2</v>
      </c>
      <c r="K537" s="263" t="str">
        <f t="shared" si="120"/>
        <v/>
      </c>
      <c r="L537" s="263" t="str">
        <f t="shared" si="121"/>
        <v/>
      </c>
      <c r="M537" s="263" t="str">
        <f t="shared" si="122"/>
        <v/>
      </c>
      <c r="N537" s="263" t="str">
        <f t="shared" si="123"/>
        <v/>
      </c>
      <c r="O537" s="294">
        <f t="shared" si="124"/>
        <v>2</v>
      </c>
      <c r="Q537" s="263" t="str">
        <f t="shared" si="125"/>
        <v/>
      </c>
      <c r="R537" s="292" t="str">
        <f t="shared" si="126"/>
        <v>3.2</v>
      </c>
      <c r="S537" s="13" t="str">
        <f t="shared" ref="S537" si="131">IF(O537=O536,IF(NOT(R537&gt;R536),1,""),"")</f>
        <v/>
      </c>
      <c r="T537" s="13" t="str">
        <f t="shared" ref="T537" si="132">IF(NOT(R537&gt;R536),1,"")</f>
        <v/>
      </c>
      <c r="U537" s="81" t="str">
        <f t="shared" si="130"/>
        <v/>
      </c>
      <c r="X537"/>
      <c r="Y537"/>
      <c r="Z537"/>
      <c r="AA537"/>
      <c r="AB537"/>
      <c r="AC537"/>
      <c r="AD537"/>
      <c r="AE537"/>
      <c r="AF537"/>
      <c r="AG537"/>
    </row>
    <row r="538" spans="1:33" x14ac:dyDescent="0.25">
      <c r="A538" s="263">
        <v>536</v>
      </c>
      <c r="B538" s="292" t="str">
        <f t="shared" si="128"/>
        <v>3.2.01</v>
      </c>
      <c r="C538" s="263">
        <v>3</v>
      </c>
      <c r="D538" s="263">
        <v>2</v>
      </c>
      <c r="E538" s="263">
        <v>1</v>
      </c>
      <c r="F538" s="263" t="s">
        <v>695</v>
      </c>
      <c r="G538" s="13" t="s">
        <v>551</v>
      </c>
      <c r="H538" s="263">
        <v>1</v>
      </c>
      <c r="I538" s="294" t="str">
        <f t="shared" si="118"/>
        <v/>
      </c>
      <c r="J538" s="263" t="str">
        <f t="shared" si="119"/>
        <v/>
      </c>
      <c r="K538" s="263" t="str">
        <f t="shared" si="120"/>
        <v/>
      </c>
      <c r="L538" s="263" t="str">
        <f t="shared" si="121"/>
        <v/>
      </c>
      <c r="M538" s="263">
        <f t="shared" si="122"/>
        <v>5</v>
      </c>
      <c r="N538" s="263" t="str">
        <f t="shared" si="123"/>
        <v/>
      </c>
      <c r="O538" s="294">
        <f t="shared" si="124"/>
        <v>5</v>
      </c>
      <c r="Q538" s="263" t="str">
        <f t="shared" si="125"/>
        <v>01</v>
      </c>
      <c r="R538" s="292" t="str">
        <f t="shared" si="126"/>
        <v>3.2.01</v>
      </c>
      <c r="S538" s="13" t="str">
        <f t="shared" si="127"/>
        <v/>
      </c>
      <c r="T538" s="13" t="str">
        <f t="shared" si="129"/>
        <v/>
      </c>
      <c r="U538" s="81" t="str">
        <f t="shared" si="130"/>
        <v/>
      </c>
      <c r="X538"/>
      <c r="Y538"/>
      <c r="Z538"/>
      <c r="AA538"/>
      <c r="AB538"/>
      <c r="AC538"/>
      <c r="AD538"/>
      <c r="AE538"/>
      <c r="AF538"/>
      <c r="AG538"/>
    </row>
    <row r="539" spans="1:33" x14ac:dyDescent="0.25">
      <c r="A539" s="263">
        <v>537</v>
      </c>
      <c r="B539" s="292" t="str">
        <f t="shared" si="128"/>
        <v>3.2.02</v>
      </c>
      <c r="C539" s="263">
        <v>3</v>
      </c>
      <c r="D539" s="263">
        <v>2</v>
      </c>
      <c r="E539" s="263">
        <v>2</v>
      </c>
      <c r="F539" s="263" t="s">
        <v>695</v>
      </c>
      <c r="G539" s="13" t="s">
        <v>552</v>
      </c>
      <c r="H539" s="263" t="s">
        <v>108</v>
      </c>
      <c r="I539" s="294" t="str">
        <f t="shared" si="118"/>
        <v/>
      </c>
      <c r="J539" s="263" t="str">
        <f t="shared" si="119"/>
        <v/>
      </c>
      <c r="K539" s="263" t="str">
        <f t="shared" si="120"/>
        <v/>
      </c>
      <c r="L539" s="263">
        <f t="shared" si="121"/>
        <v>4</v>
      </c>
      <c r="M539" s="263" t="str">
        <f t="shared" si="122"/>
        <v/>
      </c>
      <c r="N539" s="263" t="str">
        <f t="shared" si="123"/>
        <v/>
      </c>
      <c r="O539" s="294">
        <f t="shared" si="124"/>
        <v>4</v>
      </c>
      <c r="Q539" s="263" t="str">
        <f t="shared" si="125"/>
        <v>02</v>
      </c>
      <c r="R539" s="292" t="str">
        <f t="shared" si="126"/>
        <v>3.2.02</v>
      </c>
      <c r="S539" s="13" t="str">
        <f t="shared" si="127"/>
        <v/>
      </c>
      <c r="T539" s="13" t="str">
        <f t="shared" si="129"/>
        <v/>
      </c>
      <c r="U539" s="81" t="str">
        <f t="shared" si="130"/>
        <v/>
      </c>
      <c r="X539"/>
      <c r="Y539"/>
      <c r="Z539"/>
      <c r="AA539"/>
      <c r="AB539"/>
      <c r="AC539"/>
      <c r="AD539"/>
      <c r="AE539"/>
      <c r="AF539"/>
      <c r="AG539"/>
    </row>
    <row r="540" spans="1:33" x14ac:dyDescent="0.25">
      <c r="A540" s="263">
        <v>538</v>
      </c>
      <c r="B540" s="292" t="str">
        <f t="shared" si="128"/>
        <v>3.2.02a</v>
      </c>
      <c r="C540" s="263">
        <v>3</v>
      </c>
      <c r="D540" s="263">
        <v>2</v>
      </c>
      <c r="E540" s="263">
        <v>2</v>
      </c>
      <c r="F540" s="263" t="s">
        <v>668</v>
      </c>
      <c r="G540" s="13" t="s">
        <v>553</v>
      </c>
      <c r="H540" s="263">
        <v>2</v>
      </c>
      <c r="I540" s="294" t="str">
        <f t="shared" si="118"/>
        <v/>
      </c>
      <c r="J540" s="263" t="str">
        <f t="shared" si="119"/>
        <v/>
      </c>
      <c r="K540" s="263" t="str">
        <f t="shared" si="120"/>
        <v/>
      </c>
      <c r="L540" s="263" t="str">
        <f t="shared" si="121"/>
        <v/>
      </c>
      <c r="M540" s="263" t="str">
        <f t="shared" si="122"/>
        <v/>
      </c>
      <c r="N540" s="263">
        <f t="shared" si="123"/>
        <v>6</v>
      </c>
      <c r="O540" s="294">
        <f t="shared" si="124"/>
        <v>6</v>
      </c>
      <c r="Q540" s="263" t="str">
        <f t="shared" si="125"/>
        <v>02</v>
      </c>
      <c r="R540" s="292" t="str">
        <f t="shared" si="126"/>
        <v>3.2.02a</v>
      </c>
      <c r="S540" s="13" t="str">
        <f t="shared" si="127"/>
        <v/>
      </c>
      <c r="T540" s="13" t="str">
        <f t="shared" si="129"/>
        <v/>
      </c>
      <c r="U540" s="81" t="str">
        <f t="shared" si="130"/>
        <v/>
      </c>
      <c r="X540"/>
      <c r="Y540"/>
      <c r="Z540"/>
      <c r="AA540"/>
      <c r="AB540"/>
      <c r="AC540"/>
      <c r="AD540"/>
      <c r="AE540"/>
      <c r="AF540"/>
      <c r="AG540"/>
    </row>
    <row r="541" spans="1:33" x14ac:dyDescent="0.25">
      <c r="A541" s="263">
        <v>539</v>
      </c>
      <c r="B541" s="292" t="str">
        <f t="shared" si="128"/>
        <v>3.2.02b</v>
      </c>
      <c r="C541" s="263">
        <v>3</v>
      </c>
      <c r="D541" s="263">
        <v>2</v>
      </c>
      <c r="E541" s="263">
        <v>2</v>
      </c>
      <c r="F541" s="263" t="s">
        <v>669</v>
      </c>
      <c r="G541" s="13" t="s">
        <v>554</v>
      </c>
      <c r="H541" s="263">
        <v>2</v>
      </c>
      <c r="I541" s="294" t="str">
        <f t="shared" si="118"/>
        <v/>
      </c>
      <c r="J541" s="263" t="str">
        <f t="shared" si="119"/>
        <v/>
      </c>
      <c r="K541" s="263" t="str">
        <f t="shared" si="120"/>
        <v/>
      </c>
      <c r="L541" s="263" t="str">
        <f t="shared" si="121"/>
        <v/>
      </c>
      <c r="M541" s="263" t="str">
        <f t="shared" si="122"/>
        <v/>
      </c>
      <c r="N541" s="263">
        <f t="shared" si="123"/>
        <v>6</v>
      </c>
      <c r="O541" s="294">
        <f t="shared" si="124"/>
        <v>6</v>
      </c>
      <c r="Q541" s="263" t="str">
        <f t="shared" si="125"/>
        <v>02</v>
      </c>
      <c r="R541" s="292" t="str">
        <f t="shared" si="126"/>
        <v>3.2.02b</v>
      </c>
      <c r="S541" s="13" t="str">
        <f t="shared" si="127"/>
        <v/>
      </c>
      <c r="T541" s="13" t="str">
        <f t="shared" si="129"/>
        <v/>
      </c>
      <c r="U541" s="81" t="str">
        <f t="shared" si="130"/>
        <v/>
      </c>
      <c r="X541"/>
      <c r="Y541"/>
      <c r="Z541"/>
      <c r="AA541"/>
      <c r="AB541"/>
      <c r="AC541"/>
      <c r="AD541"/>
      <c r="AE541"/>
      <c r="AF541"/>
      <c r="AG541"/>
    </row>
    <row r="542" spans="1:33" x14ac:dyDescent="0.25">
      <c r="A542" s="263">
        <v>540</v>
      </c>
      <c r="B542" s="292" t="str">
        <f t="shared" si="128"/>
        <v>3.2.02c</v>
      </c>
      <c r="C542" s="263">
        <v>3</v>
      </c>
      <c r="D542" s="263">
        <v>2</v>
      </c>
      <c r="E542" s="263">
        <v>2</v>
      </c>
      <c r="F542" s="263" t="s">
        <v>670</v>
      </c>
      <c r="G542" s="13" t="s">
        <v>555</v>
      </c>
      <c r="H542" s="263">
        <v>2</v>
      </c>
      <c r="I542" s="294" t="str">
        <f t="shared" si="118"/>
        <v/>
      </c>
      <c r="J542" s="263" t="str">
        <f t="shared" si="119"/>
        <v/>
      </c>
      <c r="K542" s="263" t="str">
        <f t="shared" si="120"/>
        <v/>
      </c>
      <c r="L542" s="263" t="str">
        <f t="shared" si="121"/>
        <v/>
      </c>
      <c r="M542" s="263" t="str">
        <f t="shared" si="122"/>
        <v/>
      </c>
      <c r="N542" s="263">
        <f t="shared" si="123"/>
        <v>6</v>
      </c>
      <c r="O542" s="294">
        <f t="shared" si="124"/>
        <v>6</v>
      </c>
      <c r="Q542" s="263" t="str">
        <f t="shared" si="125"/>
        <v>02</v>
      </c>
      <c r="R542" s="292" t="str">
        <f t="shared" si="126"/>
        <v>3.2.02c</v>
      </c>
      <c r="S542" s="13" t="str">
        <f t="shared" si="127"/>
        <v/>
      </c>
      <c r="T542" s="13" t="str">
        <f t="shared" si="129"/>
        <v/>
      </c>
      <c r="U542" s="81" t="str">
        <f t="shared" si="130"/>
        <v/>
      </c>
      <c r="X542"/>
      <c r="Y542"/>
      <c r="Z542"/>
      <c r="AA542"/>
      <c r="AB542"/>
      <c r="AC542"/>
      <c r="AD542"/>
      <c r="AE542"/>
      <c r="AF542"/>
      <c r="AG542"/>
    </row>
    <row r="543" spans="1:33" x14ac:dyDescent="0.25">
      <c r="A543" s="263">
        <v>541</v>
      </c>
      <c r="B543" s="292" t="str">
        <f t="shared" si="128"/>
        <v>3.2.02d</v>
      </c>
      <c r="C543" s="263">
        <v>3</v>
      </c>
      <c r="D543" s="263">
        <v>2</v>
      </c>
      <c r="E543" s="263">
        <v>2</v>
      </c>
      <c r="F543" s="263" t="s">
        <v>671</v>
      </c>
      <c r="G543" s="13" t="s">
        <v>556</v>
      </c>
      <c r="H543" s="263">
        <v>2</v>
      </c>
      <c r="I543" s="294" t="str">
        <f t="shared" si="118"/>
        <v/>
      </c>
      <c r="J543" s="263" t="str">
        <f t="shared" si="119"/>
        <v/>
      </c>
      <c r="K543" s="263" t="str">
        <f t="shared" si="120"/>
        <v/>
      </c>
      <c r="L543" s="263" t="str">
        <f t="shared" si="121"/>
        <v/>
      </c>
      <c r="M543" s="263" t="str">
        <f t="shared" si="122"/>
        <v/>
      </c>
      <c r="N543" s="263">
        <f t="shared" si="123"/>
        <v>6</v>
      </c>
      <c r="O543" s="294">
        <f t="shared" si="124"/>
        <v>6</v>
      </c>
      <c r="Q543" s="263" t="str">
        <f t="shared" si="125"/>
        <v>02</v>
      </c>
      <c r="R543" s="292" t="str">
        <f t="shared" si="126"/>
        <v>3.2.02d</v>
      </c>
      <c r="S543" s="13" t="str">
        <f t="shared" si="127"/>
        <v/>
      </c>
      <c r="T543" s="13" t="str">
        <f t="shared" si="129"/>
        <v/>
      </c>
      <c r="U543" s="81" t="str">
        <f t="shared" si="130"/>
        <v/>
      </c>
      <c r="X543"/>
      <c r="Y543"/>
      <c r="Z543"/>
      <c r="AA543"/>
      <c r="AB543"/>
      <c r="AC543"/>
      <c r="AD543"/>
      <c r="AE543"/>
      <c r="AF543"/>
      <c r="AG543"/>
    </row>
    <row r="544" spans="1:33" x14ac:dyDescent="0.25">
      <c r="A544" s="263">
        <v>542</v>
      </c>
      <c r="B544" s="292" t="str">
        <f t="shared" si="128"/>
        <v>3.2.02e</v>
      </c>
      <c r="C544" s="263">
        <v>3</v>
      </c>
      <c r="D544" s="263">
        <v>2</v>
      </c>
      <c r="E544" s="263">
        <v>2</v>
      </c>
      <c r="F544" s="263" t="s">
        <v>672</v>
      </c>
      <c r="G544" s="13" t="s">
        <v>557</v>
      </c>
      <c r="H544" s="263">
        <v>2</v>
      </c>
      <c r="I544" s="294" t="str">
        <f t="shared" si="118"/>
        <v/>
      </c>
      <c r="J544" s="263" t="str">
        <f t="shared" si="119"/>
        <v/>
      </c>
      <c r="K544" s="263" t="str">
        <f t="shared" si="120"/>
        <v/>
      </c>
      <c r="L544" s="263" t="str">
        <f t="shared" si="121"/>
        <v/>
      </c>
      <c r="M544" s="263" t="str">
        <f t="shared" si="122"/>
        <v/>
      </c>
      <c r="N544" s="263">
        <f t="shared" si="123"/>
        <v>6</v>
      </c>
      <c r="O544" s="294">
        <f t="shared" si="124"/>
        <v>6</v>
      </c>
      <c r="Q544" s="263" t="str">
        <f t="shared" si="125"/>
        <v>02</v>
      </c>
      <c r="R544" s="292" t="str">
        <f t="shared" si="126"/>
        <v>3.2.02e</v>
      </c>
      <c r="S544" s="13" t="str">
        <f t="shared" si="127"/>
        <v/>
      </c>
      <c r="T544" s="13" t="str">
        <f t="shared" si="129"/>
        <v/>
      </c>
      <c r="U544" s="81" t="str">
        <f t="shared" si="130"/>
        <v/>
      </c>
      <c r="X544"/>
      <c r="Y544"/>
      <c r="Z544"/>
      <c r="AA544"/>
      <c r="AB544"/>
      <c r="AC544"/>
      <c r="AD544"/>
      <c r="AE544"/>
      <c r="AF544"/>
      <c r="AG544"/>
    </row>
    <row r="545" spans="1:33" x14ac:dyDescent="0.25">
      <c r="A545" s="263">
        <v>543</v>
      </c>
      <c r="B545" s="292" t="str">
        <f t="shared" si="128"/>
        <v>3.2.03</v>
      </c>
      <c r="C545" s="263">
        <v>3</v>
      </c>
      <c r="D545" s="263">
        <v>2</v>
      </c>
      <c r="E545" s="263">
        <v>3</v>
      </c>
      <c r="F545" s="263" t="s">
        <v>695</v>
      </c>
      <c r="G545" s="13" t="s">
        <v>558</v>
      </c>
      <c r="H545" s="263">
        <v>3</v>
      </c>
      <c r="I545" s="294" t="str">
        <f t="shared" si="118"/>
        <v/>
      </c>
      <c r="J545" s="263" t="str">
        <f t="shared" si="119"/>
        <v/>
      </c>
      <c r="K545" s="263" t="str">
        <f t="shared" si="120"/>
        <v/>
      </c>
      <c r="L545" s="263" t="str">
        <f t="shared" si="121"/>
        <v/>
      </c>
      <c r="M545" s="263">
        <f t="shared" si="122"/>
        <v>5</v>
      </c>
      <c r="N545" s="263" t="str">
        <f t="shared" si="123"/>
        <v/>
      </c>
      <c r="O545" s="294">
        <f t="shared" si="124"/>
        <v>5</v>
      </c>
      <c r="Q545" s="263" t="str">
        <f t="shared" si="125"/>
        <v>03</v>
      </c>
      <c r="R545" s="292" t="str">
        <f t="shared" si="126"/>
        <v>3.2.03</v>
      </c>
      <c r="S545" s="13" t="str">
        <f t="shared" si="127"/>
        <v/>
      </c>
      <c r="T545" s="13" t="str">
        <f t="shared" si="129"/>
        <v/>
      </c>
      <c r="U545" s="81" t="str">
        <f t="shared" si="130"/>
        <v/>
      </c>
      <c r="X545"/>
      <c r="Y545"/>
      <c r="Z545"/>
      <c r="AA545"/>
      <c r="AB545"/>
      <c r="AC545"/>
      <c r="AD545"/>
      <c r="AE545"/>
      <c r="AF545"/>
      <c r="AG545"/>
    </row>
    <row r="546" spans="1:33" x14ac:dyDescent="0.25">
      <c r="A546" s="263">
        <v>544</v>
      </c>
      <c r="B546" s="292" t="str">
        <f t="shared" si="128"/>
        <v>3.2.04</v>
      </c>
      <c r="C546" s="263">
        <v>3</v>
      </c>
      <c r="D546" s="263">
        <v>2</v>
      </c>
      <c r="E546" s="263">
        <v>4</v>
      </c>
      <c r="F546" s="263" t="s">
        <v>695</v>
      </c>
      <c r="G546" s="13" t="s">
        <v>559</v>
      </c>
      <c r="H546" s="263">
        <v>3</v>
      </c>
      <c r="I546" s="294" t="str">
        <f t="shared" si="118"/>
        <v/>
      </c>
      <c r="J546" s="263" t="str">
        <f t="shared" si="119"/>
        <v/>
      </c>
      <c r="K546" s="263" t="str">
        <f t="shared" si="120"/>
        <v/>
      </c>
      <c r="L546" s="263" t="str">
        <f t="shared" si="121"/>
        <v/>
      </c>
      <c r="M546" s="263">
        <f t="shared" si="122"/>
        <v>5</v>
      </c>
      <c r="N546" s="263" t="str">
        <f t="shared" si="123"/>
        <v/>
      </c>
      <c r="O546" s="294">
        <f t="shared" si="124"/>
        <v>5</v>
      </c>
      <c r="Q546" s="263" t="str">
        <f t="shared" si="125"/>
        <v>04</v>
      </c>
      <c r="R546" s="292" t="str">
        <f t="shared" si="126"/>
        <v>3.2.04</v>
      </c>
      <c r="S546" s="13" t="str">
        <f t="shared" si="127"/>
        <v/>
      </c>
      <c r="T546" s="13" t="str">
        <f t="shared" si="129"/>
        <v/>
      </c>
      <c r="U546" s="81" t="str">
        <f t="shared" si="130"/>
        <v/>
      </c>
      <c r="X546"/>
      <c r="Y546"/>
      <c r="Z546"/>
      <c r="AA546"/>
      <c r="AB546"/>
      <c r="AC546"/>
      <c r="AD546"/>
      <c r="AE546"/>
      <c r="AF546"/>
      <c r="AG546"/>
    </row>
    <row r="547" spans="1:33" x14ac:dyDescent="0.25">
      <c r="A547" s="263">
        <v>545</v>
      </c>
      <c r="B547" s="292" t="str">
        <f t="shared" si="128"/>
        <v>3.2.05</v>
      </c>
      <c r="C547" s="263">
        <v>3</v>
      </c>
      <c r="D547" s="263">
        <v>2</v>
      </c>
      <c r="E547" s="263">
        <v>5</v>
      </c>
      <c r="F547" s="263" t="s">
        <v>695</v>
      </c>
      <c r="G547" s="13" t="s">
        <v>560</v>
      </c>
      <c r="H547" s="263" t="s">
        <v>108</v>
      </c>
      <c r="I547" s="294" t="str">
        <f t="shared" si="118"/>
        <v/>
      </c>
      <c r="J547" s="263" t="str">
        <f t="shared" si="119"/>
        <v/>
      </c>
      <c r="K547" s="263" t="str">
        <f t="shared" si="120"/>
        <v/>
      </c>
      <c r="L547" s="263">
        <f t="shared" si="121"/>
        <v>4</v>
      </c>
      <c r="M547" s="263" t="str">
        <f t="shared" si="122"/>
        <v/>
      </c>
      <c r="N547" s="263" t="str">
        <f t="shared" si="123"/>
        <v/>
      </c>
      <c r="O547" s="294">
        <f t="shared" si="124"/>
        <v>4</v>
      </c>
      <c r="Q547" s="263" t="str">
        <f t="shared" si="125"/>
        <v>05</v>
      </c>
      <c r="R547" s="292" t="str">
        <f t="shared" si="126"/>
        <v>3.2.05</v>
      </c>
      <c r="S547" s="13" t="str">
        <f t="shared" si="127"/>
        <v/>
      </c>
      <c r="T547" s="13" t="str">
        <f t="shared" si="129"/>
        <v/>
      </c>
      <c r="U547" s="81" t="str">
        <f t="shared" si="130"/>
        <v/>
      </c>
      <c r="X547"/>
      <c r="Y547"/>
      <c r="Z547"/>
      <c r="AA547"/>
      <c r="AB547"/>
      <c r="AC547"/>
      <c r="AD547"/>
      <c r="AE547"/>
      <c r="AF547"/>
      <c r="AG547"/>
    </row>
    <row r="548" spans="1:33" x14ac:dyDescent="0.25">
      <c r="A548" s="263">
        <v>546</v>
      </c>
      <c r="B548" s="292" t="str">
        <f t="shared" si="128"/>
        <v>3.2.05a</v>
      </c>
      <c r="C548" s="263">
        <v>3</v>
      </c>
      <c r="D548" s="263">
        <v>2</v>
      </c>
      <c r="E548" s="263">
        <v>5</v>
      </c>
      <c r="F548" s="263" t="s">
        <v>668</v>
      </c>
      <c r="G548" s="13" t="s">
        <v>561</v>
      </c>
      <c r="H548" s="263">
        <v>4</v>
      </c>
      <c r="I548" s="294" t="str">
        <f t="shared" si="118"/>
        <v/>
      </c>
      <c r="J548" s="263" t="str">
        <f t="shared" si="119"/>
        <v/>
      </c>
      <c r="K548" s="263" t="str">
        <f t="shared" si="120"/>
        <v/>
      </c>
      <c r="L548" s="263" t="str">
        <f t="shared" si="121"/>
        <v/>
      </c>
      <c r="M548" s="263" t="str">
        <f t="shared" si="122"/>
        <v/>
      </c>
      <c r="N548" s="263">
        <f t="shared" si="123"/>
        <v>6</v>
      </c>
      <c r="O548" s="294">
        <f t="shared" si="124"/>
        <v>6</v>
      </c>
      <c r="Q548" s="263" t="str">
        <f t="shared" si="125"/>
        <v>05</v>
      </c>
      <c r="R548" s="292" t="str">
        <f t="shared" si="126"/>
        <v>3.2.05a</v>
      </c>
      <c r="S548" s="13" t="str">
        <f t="shared" si="127"/>
        <v/>
      </c>
      <c r="T548" s="13" t="str">
        <f t="shared" si="129"/>
        <v/>
      </c>
      <c r="U548" s="81" t="str">
        <f t="shared" si="130"/>
        <v/>
      </c>
      <c r="X548"/>
      <c r="Y548"/>
      <c r="Z548"/>
      <c r="AA548"/>
      <c r="AB548"/>
      <c r="AC548"/>
      <c r="AD548"/>
      <c r="AE548"/>
      <c r="AF548"/>
      <c r="AG548"/>
    </row>
    <row r="549" spans="1:33" x14ac:dyDescent="0.25">
      <c r="A549" s="263">
        <v>547</v>
      </c>
      <c r="B549" s="292" t="str">
        <f t="shared" si="128"/>
        <v>3.2.05b</v>
      </c>
      <c r="C549" s="263">
        <v>3</v>
      </c>
      <c r="D549" s="263">
        <v>2</v>
      </c>
      <c r="E549" s="263">
        <v>5</v>
      </c>
      <c r="F549" s="263" t="s">
        <v>669</v>
      </c>
      <c r="G549" s="13" t="s">
        <v>562</v>
      </c>
      <c r="H549" s="263">
        <v>4</v>
      </c>
      <c r="I549" s="294" t="str">
        <f t="shared" si="118"/>
        <v/>
      </c>
      <c r="J549" s="263" t="str">
        <f t="shared" si="119"/>
        <v/>
      </c>
      <c r="K549" s="263" t="str">
        <f t="shared" si="120"/>
        <v/>
      </c>
      <c r="L549" s="263" t="str">
        <f t="shared" si="121"/>
        <v/>
      </c>
      <c r="M549" s="263" t="str">
        <f t="shared" si="122"/>
        <v/>
      </c>
      <c r="N549" s="263">
        <f t="shared" si="123"/>
        <v>6</v>
      </c>
      <c r="O549" s="294">
        <f t="shared" si="124"/>
        <v>6</v>
      </c>
      <c r="Q549" s="263" t="str">
        <f t="shared" si="125"/>
        <v>05</v>
      </c>
      <c r="R549" s="292" t="str">
        <f t="shared" si="126"/>
        <v>3.2.05b</v>
      </c>
      <c r="S549" s="13" t="str">
        <f t="shared" si="127"/>
        <v/>
      </c>
      <c r="T549" s="13" t="str">
        <f t="shared" si="129"/>
        <v/>
      </c>
      <c r="U549" s="81" t="str">
        <f t="shared" si="130"/>
        <v/>
      </c>
      <c r="X549"/>
      <c r="Y549"/>
      <c r="Z549"/>
      <c r="AA549"/>
      <c r="AB549"/>
      <c r="AC549"/>
      <c r="AD549"/>
      <c r="AE549"/>
      <c r="AF549"/>
      <c r="AG549"/>
    </row>
    <row r="550" spans="1:33" x14ac:dyDescent="0.25">
      <c r="A550" s="263">
        <v>548</v>
      </c>
      <c r="B550" s="292" t="str">
        <f t="shared" si="128"/>
        <v>3.2.05c</v>
      </c>
      <c r="C550" s="263">
        <v>3</v>
      </c>
      <c r="D550" s="263">
        <v>2</v>
      </c>
      <c r="E550" s="263">
        <v>5</v>
      </c>
      <c r="F550" s="263" t="s">
        <v>670</v>
      </c>
      <c r="G550" s="65" t="s">
        <v>563</v>
      </c>
      <c r="H550" s="263">
        <v>4</v>
      </c>
      <c r="I550" s="294" t="str">
        <f t="shared" si="118"/>
        <v/>
      </c>
      <c r="J550" s="263" t="str">
        <f t="shared" si="119"/>
        <v/>
      </c>
      <c r="K550" s="263" t="str">
        <f t="shared" si="120"/>
        <v/>
      </c>
      <c r="L550" s="263" t="str">
        <f t="shared" si="121"/>
        <v/>
      </c>
      <c r="M550" s="263" t="str">
        <f t="shared" si="122"/>
        <v/>
      </c>
      <c r="N550" s="263">
        <f t="shared" si="123"/>
        <v>6</v>
      </c>
      <c r="O550" s="294">
        <f t="shared" si="124"/>
        <v>6</v>
      </c>
      <c r="Q550" s="263" t="str">
        <f t="shared" si="125"/>
        <v>05</v>
      </c>
      <c r="R550" s="292" t="str">
        <f t="shared" si="126"/>
        <v>3.2.05c</v>
      </c>
      <c r="S550" s="13" t="str">
        <f t="shared" si="127"/>
        <v/>
      </c>
      <c r="T550" s="13" t="str">
        <f t="shared" si="129"/>
        <v/>
      </c>
      <c r="U550" s="81" t="str">
        <f t="shared" si="130"/>
        <v/>
      </c>
      <c r="X550"/>
      <c r="Y550"/>
      <c r="Z550"/>
      <c r="AA550"/>
      <c r="AB550"/>
      <c r="AC550"/>
      <c r="AD550"/>
      <c r="AE550"/>
      <c r="AF550"/>
      <c r="AG550"/>
    </row>
    <row r="551" spans="1:33" x14ac:dyDescent="0.25">
      <c r="A551" s="263">
        <v>549</v>
      </c>
      <c r="B551" s="292" t="str">
        <f t="shared" si="128"/>
        <v>3.2.06</v>
      </c>
      <c r="C551" s="263">
        <v>3</v>
      </c>
      <c r="D551" s="263">
        <v>2</v>
      </c>
      <c r="E551" s="263">
        <v>6</v>
      </c>
      <c r="F551" s="263" t="s">
        <v>695</v>
      </c>
      <c r="G551" s="13" t="s">
        <v>564</v>
      </c>
      <c r="H551" s="263">
        <v>5</v>
      </c>
      <c r="I551" s="294" t="str">
        <f t="shared" si="118"/>
        <v/>
      </c>
      <c r="J551" s="263" t="str">
        <f t="shared" si="119"/>
        <v/>
      </c>
      <c r="K551" s="263" t="str">
        <f t="shared" si="120"/>
        <v/>
      </c>
      <c r="L551" s="263" t="str">
        <f t="shared" si="121"/>
        <v/>
      </c>
      <c r="M551" s="263">
        <f t="shared" si="122"/>
        <v>5</v>
      </c>
      <c r="N551" s="263" t="str">
        <f t="shared" si="123"/>
        <v/>
      </c>
      <c r="O551" s="294">
        <f t="shared" si="124"/>
        <v>5</v>
      </c>
      <c r="Q551" s="263" t="str">
        <f t="shared" si="125"/>
        <v>06</v>
      </c>
      <c r="R551" s="292" t="str">
        <f t="shared" si="126"/>
        <v>3.2.06</v>
      </c>
      <c r="S551" s="13" t="str">
        <f t="shared" si="127"/>
        <v/>
      </c>
      <c r="T551" s="13" t="str">
        <f t="shared" si="129"/>
        <v/>
      </c>
      <c r="U551" s="81" t="str">
        <f t="shared" si="130"/>
        <v/>
      </c>
      <c r="X551"/>
      <c r="Y551"/>
      <c r="Z551"/>
      <c r="AA551"/>
      <c r="AB551"/>
      <c r="AC551"/>
      <c r="AD551"/>
      <c r="AE551"/>
      <c r="AF551"/>
      <c r="AG551"/>
    </row>
    <row r="552" spans="1:33" x14ac:dyDescent="0.25">
      <c r="A552" s="263">
        <v>550</v>
      </c>
      <c r="B552" s="292" t="str">
        <f t="shared" si="128"/>
        <v>3.2.07</v>
      </c>
      <c r="C552" s="263">
        <v>3</v>
      </c>
      <c r="D552" s="263">
        <v>2</v>
      </c>
      <c r="E552" s="263">
        <v>7</v>
      </c>
      <c r="F552" s="263" t="s">
        <v>695</v>
      </c>
      <c r="G552" s="13" t="s">
        <v>565</v>
      </c>
      <c r="H552" s="263">
        <v>5</v>
      </c>
      <c r="I552" s="294" t="str">
        <f t="shared" si="118"/>
        <v/>
      </c>
      <c r="J552" s="263" t="str">
        <f t="shared" si="119"/>
        <v/>
      </c>
      <c r="K552" s="263" t="str">
        <f t="shared" si="120"/>
        <v/>
      </c>
      <c r="L552" s="263" t="str">
        <f t="shared" si="121"/>
        <v/>
      </c>
      <c r="M552" s="263">
        <f t="shared" si="122"/>
        <v>5</v>
      </c>
      <c r="N552" s="263" t="str">
        <f t="shared" si="123"/>
        <v/>
      </c>
      <c r="O552" s="294">
        <f t="shared" si="124"/>
        <v>5</v>
      </c>
      <c r="Q552" s="263" t="str">
        <f t="shared" si="125"/>
        <v>07</v>
      </c>
      <c r="R552" s="292" t="str">
        <f t="shared" si="126"/>
        <v>3.2.07</v>
      </c>
      <c r="S552" s="13" t="str">
        <f t="shared" si="127"/>
        <v/>
      </c>
      <c r="T552" s="13" t="str">
        <f t="shared" si="129"/>
        <v/>
      </c>
      <c r="U552" s="81" t="str">
        <f t="shared" si="130"/>
        <v/>
      </c>
      <c r="X552"/>
      <c r="Y552"/>
      <c r="Z552"/>
      <c r="AA552"/>
      <c r="AB552"/>
      <c r="AC552"/>
      <c r="AD552"/>
      <c r="AE552"/>
      <c r="AF552"/>
      <c r="AG552"/>
    </row>
    <row r="553" spans="1:33" x14ac:dyDescent="0.25">
      <c r="A553" s="263">
        <v>551</v>
      </c>
      <c r="B553" s="292" t="str">
        <f t="shared" si="128"/>
        <v>3.3</v>
      </c>
      <c r="C553" s="263">
        <v>3</v>
      </c>
      <c r="D553" s="263">
        <v>3</v>
      </c>
      <c r="E553" s="263" t="s">
        <v>695</v>
      </c>
      <c r="F553" s="263" t="s">
        <v>695</v>
      </c>
      <c r="G553" s="13" t="s">
        <v>566</v>
      </c>
      <c r="H553" s="263" t="s">
        <v>695</v>
      </c>
      <c r="I553" s="294" t="str">
        <f t="shared" si="118"/>
        <v/>
      </c>
      <c r="J553" s="263">
        <f t="shared" si="119"/>
        <v>2</v>
      </c>
      <c r="K553" s="263" t="str">
        <f t="shared" si="120"/>
        <v/>
      </c>
      <c r="L553" s="263" t="str">
        <f t="shared" si="121"/>
        <v/>
      </c>
      <c r="M553" s="263" t="str">
        <f t="shared" si="122"/>
        <v/>
      </c>
      <c r="N553" s="263" t="str">
        <f t="shared" si="123"/>
        <v/>
      </c>
      <c r="O553" s="294">
        <f t="shared" si="124"/>
        <v>2</v>
      </c>
      <c r="Q553" s="263" t="str">
        <f t="shared" si="125"/>
        <v/>
      </c>
      <c r="R553" s="292" t="str">
        <f t="shared" si="126"/>
        <v>3.3</v>
      </c>
      <c r="S553" s="13" t="str">
        <f t="shared" ref="S553" si="133">IF(O553=O552,IF(NOT(R553&gt;R552),1,""),"")</f>
        <v/>
      </c>
      <c r="T553" s="13" t="str">
        <f t="shared" ref="T553" si="134">IF(NOT(R553&gt;R552),1,"")</f>
        <v/>
      </c>
      <c r="U553" s="81" t="str">
        <f t="shared" si="130"/>
        <v/>
      </c>
      <c r="X553"/>
      <c r="Y553"/>
      <c r="Z553"/>
      <c r="AA553"/>
      <c r="AB553"/>
      <c r="AC553"/>
      <c r="AD553"/>
      <c r="AE553"/>
      <c r="AF553"/>
      <c r="AG553"/>
    </row>
    <row r="554" spans="1:33" x14ac:dyDescent="0.25">
      <c r="A554" s="263">
        <v>552</v>
      </c>
      <c r="B554" s="292" t="str">
        <f t="shared" si="128"/>
        <v>3.3.01</v>
      </c>
      <c r="C554" s="263">
        <v>3</v>
      </c>
      <c r="D554" s="263">
        <v>3</v>
      </c>
      <c r="E554" s="263">
        <v>1</v>
      </c>
      <c r="F554" s="263" t="s">
        <v>695</v>
      </c>
      <c r="G554" s="13" t="s">
        <v>567</v>
      </c>
      <c r="H554" s="263">
        <v>1</v>
      </c>
      <c r="I554" s="294" t="str">
        <f t="shared" si="118"/>
        <v/>
      </c>
      <c r="J554" s="263" t="str">
        <f t="shared" si="119"/>
        <v/>
      </c>
      <c r="K554" s="263" t="str">
        <f t="shared" si="120"/>
        <v/>
      </c>
      <c r="L554" s="263" t="str">
        <f t="shared" si="121"/>
        <v/>
      </c>
      <c r="M554" s="263">
        <f t="shared" si="122"/>
        <v>5</v>
      </c>
      <c r="N554" s="263" t="str">
        <f t="shared" si="123"/>
        <v/>
      </c>
      <c r="O554" s="294">
        <f t="shared" si="124"/>
        <v>5</v>
      </c>
      <c r="Q554" s="263" t="str">
        <f t="shared" si="125"/>
        <v>01</v>
      </c>
      <c r="R554" s="292" t="str">
        <f t="shared" si="126"/>
        <v>3.3.01</v>
      </c>
      <c r="S554" s="13" t="str">
        <f t="shared" si="127"/>
        <v/>
      </c>
      <c r="T554" s="13" t="str">
        <f t="shared" si="129"/>
        <v/>
      </c>
      <c r="U554" s="81" t="str">
        <f t="shared" si="130"/>
        <v/>
      </c>
      <c r="X554"/>
      <c r="Y554"/>
      <c r="Z554"/>
      <c r="AA554"/>
      <c r="AB554"/>
      <c r="AC554"/>
      <c r="AD554"/>
      <c r="AE554"/>
      <c r="AF554"/>
      <c r="AG554"/>
    </row>
    <row r="555" spans="1:33" x14ac:dyDescent="0.25">
      <c r="A555" s="263">
        <v>553</v>
      </c>
      <c r="B555" s="292" t="str">
        <f t="shared" si="128"/>
        <v>3.3.02</v>
      </c>
      <c r="C555" s="263">
        <v>3</v>
      </c>
      <c r="D555" s="263">
        <v>3</v>
      </c>
      <c r="E555" s="263">
        <v>2</v>
      </c>
      <c r="F555" s="263" t="s">
        <v>695</v>
      </c>
      <c r="G555" s="13" t="s">
        <v>568</v>
      </c>
      <c r="H555" s="263">
        <v>2</v>
      </c>
      <c r="I555" s="294" t="str">
        <f t="shared" si="118"/>
        <v/>
      </c>
      <c r="J555" s="263" t="str">
        <f t="shared" si="119"/>
        <v/>
      </c>
      <c r="K555" s="263" t="str">
        <f t="shared" si="120"/>
        <v/>
      </c>
      <c r="L555" s="263" t="str">
        <f t="shared" si="121"/>
        <v/>
      </c>
      <c r="M555" s="263">
        <f t="shared" si="122"/>
        <v>5</v>
      </c>
      <c r="N555" s="263" t="str">
        <f t="shared" si="123"/>
        <v/>
      </c>
      <c r="O555" s="294">
        <f t="shared" si="124"/>
        <v>5</v>
      </c>
      <c r="Q555" s="263" t="str">
        <f t="shared" si="125"/>
        <v>02</v>
      </c>
      <c r="R555" s="292" t="str">
        <f t="shared" si="126"/>
        <v>3.3.02</v>
      </c>
      <c r="S555" s="13" t="str">
        <f t="shared" si="127"/>
        <v/>
      </c>
      <c r="T555" s="13" t="str">
        <f t="shared" si="129"/>
        <v/>
      </c>
      <c r="U555" s="81" t="str">
        <f t="shared" si="130"/>
        <v/>
      </c>
      <c r="X555"/>
      <c r="Y555"/>
      <c r="Z555"/>
      <c r="AA555"/>
      <c r="AB555"/>
      <c r="AC555"/>
      <c r="AD555"/>
      <c r="AE555"/>
      <c r="AF555"/>
      <c r="AG555"/>
    </row>
    <row r="556" spans="1:33" x14ac:dyDescent="0.25">
      <c r="A556" s="263">
        <v>554</v>
      </c>
      <c r="B556" s="292" t="str">
        <f t="shared" si="128"/>
        <v>3.3.03</v>
      </c>
      <c r="C556" s="263">
        <v>3</v>
      </c>
      <c r="D556" s="263">
        <v>3</v>
      </c>
      <c r="E556" s="263">
        <v>3</v>
      </c>
      <c r="F556" s="263" t="s">
        <v>695</v>
      </c>
      <c r="G556" s="13" t="s">
        <v>569</v>
      </c>
      <c r="H556" s="263" t="s">
        <v>108</v>
      </c>
      <c r="I556" s="294" t="str">
        <f t="shared" si="118"/>
        <v/>
      </c>
      <c r="J556" s="263" t="str">
        <f t="shared" si="119"/>
        <v/>
      </c>
      <c r="K556" s="263" t="str">
        <f t="shared" si="120"/>
        <v/>
      </c>
      <c r="L556" s="263">
        <f t="shared" si="121"/>
        <v>4</v>
      </c>
      <c r="M556" s="263" t="str">
        <f t="shared" si="122"/>
        <v/>
      </c>
      <c r="N556" s="263" t="str">
        <f t="shared" si="123"/>
        <v/>
      </c>
      <c r="O556" s="294">
        <f t="shared" si="124"/>
        <v>4</v>
      </c>
      <c r="Q556" s="263" t="str">
        <f t="shared" si="125"/>
        <v>03</v>
      </c>
      <c r="R556" s="292" t="str">
        <f t="shared" si="126"/>
        <v>3.3.03</v>
      </c>
      <c r="S556" s="13" t="str">
        <f t="shared" si="127"/>
        <v/>
      </c>
      <c r="T556" s="13" t="str">
        <f t="shared" si="129"/>
        <v/>
      </c>
      <c r="U556" s="81" t="str">
        <f t="shared" si="130"/>
        <v/>
      </c>
      <c r="X556"/>
      <c r="Y556"/>
      <c r="Z556"/>
      <c r="AA556"/>
      <c r="AB556"/>
      <c r="AC556"/>
      <c r="AD556"/>
      <c r="AE556"/>
      <c r="AF556"/>
      <c r="AG556"/>
    </row>
    <row r="557" spans="1:33" x14ac:dyDescent="0.25">
      <c r="A557" s="263">
        <v>555</v>
      </c>
      <c r="B557" s="292" t="str">
        <f t="shared" si="128"/>
        <v>3.3.03a</v>
      </c>
      <c r="C557" s="263">
        <v>3</v>
      </c>
      <c r="D557" s="263">
        <v>3</v>
      </c>
      <c r="E557" s="263">
        <v>3</v>
      </c>
      <c r="F557" s="263" t="s">
        <v>668</v>
      </c>
      <c r="G557" s="13" t="s">
        <v>570</v>
      </c>
      <c r="H557" s="263">
        <v>3</v>
      </c>
      <c r="I557" s="294" t="str">
        <f t="shared" si="118"/>
        <v/>
      </c>
      <c r="J557" s="263" t="str">
        <f t="shared" si="119"/>
        <v/>
      </c>
      <c r="K557" s="263" t="str">
        <f t="shared" si="120"/>
        <v/>
      </c>
      <c r="L557" s="263" t="str">
        <f t="shared" si="121"/>
        <v/>
      </c>
      <c r="M557" s="263" t="str">
        <f t="shared" si="122"/>
        <v/>
      </c>
      <c r="N557" s="263">
        <f t="shared" si="123"/>
        <v>6</v>
      </c>
      <c r="O557" s="294">
        <f t="shared" si="124"/>
        <v>6</v>
      </c>
      <c r="Q557" s="263" t="str">
        <f t="shared" si="125"/>
        <v>03</v>
      </c>
      <c r="R557" s="292" t="str">
        <f t="shared" si="126"/>
        <v>3.3.03a</v>
      </c>
      <c r="S557" s="13" t="str">
        <f t="shared" si="127"/>
        <v/>
      </c>
      <c r="T557" s="13" t="str">
        <f t="shared" si="129"/>
        <v/>
      </c>
      <c r="U557" s="81" t="str">
        <f t="shared" si="130"/>
        <v/>
      </c>
      <c r="X557"/>
      <c r="Y557"/>
      <c r="Z557"/>
      <c r="AA557"/>
      <c r="AB557"/>
      <c r="AC557"/>
      <c r="AD557"/>
      <c r="AE557"/>
      <c r="AF557"/>
      <c r="AG557"/>
    </row>
    <row r="558" spans="1:33" x14ac:dyDescent="0.25">
      <c r="A558" s="263">
        <v>556</v>
      </c>
      <c r="B558" s="292" t="str">
        <f t="shared" si="128"/>
        <v>3.3.03b</v>
      </c>
      <c r="C558" s="263">
        <v>3</v>
      </c>
      <c r="D558" s="263">
        <v>3</v>
      </c>
      <c r="E558" s="263">
        <v>3</v>
      </c>
      <c r="F558" s="263" t="s">
        <v>669</v>
      </c>
      <c r="G558" s="13" t="s">
        <v>752</v>
      </c>
      <c r="H558" s="263">
        <v>5</v>
      </c>
      <c r="I558" s="294" t="str">
        <f t="shared" si="118"/>
        <v/>
      </c>
      <c r="J558" s="263" t="str">
        <f t="shared" si="119"/>
        <v/>
      </c>
      <c r="K558" s="263" t="str">
        <f t="shared" si="120"/>
        <v/>
      </c>
      <c r="L558" s="263" t="str">
        <f t="shared" si="121"/>
        <v/>
      </c>
      <c r="M558" s="263" t="str">
        <f t="shared" si="122"/>
        <v/>
      </c>
      <c r="N558" s="263">
        <f t="shared" si="123"/>
        <v>6</v>
      </c>
      <c r="O558" s="294">
        <f t="shared" si="124"/>
        <v>6</v>
      </c>
      <c r="Q558" s="263" t="str">
        <f t="shared" si="125"/>
        <v>03</v>
      </c>
      <c r="R558" s="292" t="str">
        <f t="shared" si="126"/>
        <v>3.3.03b</v>
      </c>
      <c r="S558" s="13" t="str">
        <f t="shared" si="127"/>
        <v/>
      </c>
      <c r="T558" s="13" t="str">
        <f t="shared" si="129"/>
        <v/>
      </c>
      <c r="U558" s="81" t="str">
        <f t="shared" si="130"/>
        <v/>
      </c>
      <c r="X558"/>
      <c r="Y558"/>
      <c r="Z558"/>
      <c r="AA558"/>
      <c r="AB558"/>
      <c r="AC558"/>
      <c r="AD558"/>
      <c r="AE558"/>
      <c r="AF558"/>
      <c r="AG558"/>
    </row>
    <row r="559" spans="1:33" x14ac:dyDescent="0.25">
      <c r="A559" s="263">
        <v>557</v>
      </c>
      <c r="B559" s="292" t="str">
        <f t="shared" si="128"/>
        <v>3.3.03c</v>
      </c>
      <c r="C559" s="263">
        <v>3</v>
      </c>
      <c r="D559" s="263">
        <v>3</v>
      </c>
      <c r="E559" s="263">
        <v>3</v>
      </c>
      <c r="F559" s="263" t="s">
        <v>670</v>
      </c>
      <c r="G559" s="13" t="s">
        <v>753</v>
      </c>
      <c r="H559" s="263">
        <v>5</v>
      </c>
      <c r="I559" s="294" t="str">
        <f t="shared" si="118"/>
        <v/>
      </c>
      <c r="J559" s="263" t="str">
        <f t="shared" si="119"/>
        <v/>
      </c>
      <c r="K559" s="263" t="str">
        <f t="shared" si="120"/>
        <v/>
      </c>
      <c r="L559" s="263" t="str">
        <f t="shared" si="121"/>
        <v/>
      </c>
      <c r="M559" s="263" t="str">
        <f t="shared" si="122"/>
        <v/>
      </c>
      <c r="N559" s="263">
        <f t="shared" si="123"/>
        <v>6</v>
      </c>
      <c r="O559" s="294">
        <f t="shared" si="124"/>
        <v>6</v>
      </c>
      <c r="Q559" s="263" t="str">
        <f t="shared" si="125"/>
        <v>03</v>
      </c>
      <c r="R559" s="292" t="str">
        <f t="shared" si="126"/>
        <v>3.3.03c</v>
      </c>
      <c r="S559" s="13" t="str">
        <f t="shared" si="127"/>
        <v/>
      </c>
      <c r="T559" s="13" t="str">
        <f t="shared" si="129"/>
        <v/>
      </c>
      <c r="U559" s="81" t="str">
        <f t="shared" si="130"/>
        <v/>
      </c>
      <c r="X559"/>
      <c r="Y559"/>
      <c r="Z559"/>
      <c r="AA559"/>
      <c r="AB559"/>
      <c r="AC559"/>
      <c r="AD559"/>
      <c r="AE559"/>
      <c r="AF559"/>
      <c r="AG559"/>
    </row>
    <row r="560" spans="1:33" x14ac:dyDescent="0.25">
      <c r="A560" s="263">
        <v>558</v>
      </c>
      <c r="B560" s="292" t="str">
        <f t="shared" si="128"/>
        <v>3.3.03d</v>
      </c>
      <c r="C560" s="263">
        <v>3</v>
      </c>
      <c r="D560" s="263">
        <v>3</v>
      </c>
      <c r="E560" s="263">
        <v>3</v>
      </c>
      <c r="F560" s="263" t="s">
        <v>671</v>
      </c>
      <c r="G560" s="13" t="s">
        <v>571</v>
      </c>
      <c r="H560" s="263">
        <v>4</v>
      </c>
      <c r="I560" s="294" t="str">
        <f t="shared" si="118"/>
        <v/>
      </c>
      <c r="J560" s="263" t="str">
        <f t="shared" si="119"/>
        <v/>
      </c>
      <c r="K560" s="263" t="str">
        <f t="shared" si="120"/>
        <v/>
      </c>
      <c r="L560" s="263" t="str">
        <f t="shared" si="121"/>
        <v/>
      </c>
      <c r="M560" s="263" t="str">
        <f t="shared" si="122"/>
        <v/>
      </c>
      <c r="N560" s="263">
        <f t="shared" si="123"/>
        <v>6</v>
      </c>
      <c r="O560" s="294">
        <f t="shared" si="124"/>
        <v>6</v>
      </c>
      <c r="Q560" s="263" t="str">
        <f t="shared" si="125"/>
        <v>03</v>
      </c>
      <c r="R560" s="292" t="str">
        <f t="shared" si="126"/>
        <v>3.3.03d</v>
      </c>
      <c r="S560" s="13" t="str">
        <f t="shared" si="127"/>
        <v/>
      </c>
      <c r="T560" s="13" t="str">
        <f t="shared" si="129"/>
        <v/>
      </c>
      <c r="U560" s="81" t="str">
        <f t="shared" si="130"/>
        <v/>
      </c>
      <c r="X560"/>
      <c r="Y560"/>
      <c r="Z560"/>
      <c r="AA560"/>
      <c r="AB560"/>
      <c r="AC560"/>
      <c r="AD560"/>
      <c r="AE560"/>
      <c r="AF560"/>
      <c r="AG560"/>
    </row>
    <row r="561" spans="1:33" x14ac:dyDescent="0.25">
      <c r="A561" s="263">
        <v>559</v>
      </c>
      <c r="B561" s="292" t="str">
        <f t="shared" si="128"/>
        <v>3.3.03e</v>
      </c>
      <c r="C561" s="263">
        <v>3</v>
      </c>
      <c r="D561" s="263">
        <v>3</v>
      </c>
      <c r="E561" s="263">
        <v>3</v>
      </c>
      <c r="F561" s="263" t="s">
        <v>672</v>
      </c>
      <c r="G561" s="13" t="s">
        <v>572</v>
      </c>
      <c r="H561" s="263">
        <v>3</v>
      </c>
      <c r="I561" s="294" t="str">
        <f t="shared" si="118"/>
        <v/>
      </c>
      <c r="J561" s="263" t="str">
        <f t="shared" si="119"/>
        <v/>
      </c>
      <c r="K561" s="263" t="str">
        <f t="shared" si="120"/>
        <v/>
      </c>
      <c r="L561" s="263" t="str">
        <f t="shared" si="121"/>
        <v/>
      </c>
      <c r="M561" s="263" t="str">
        <f t="shared" si="122"/>
        <v/>
      </c>
      <c r="N561" s="263">
        <f t="shared" si="123"/>
        <v>6</v>
      </c>
      <c r="O561" s="294">
        <f t="shared" si="124"/>
        <v>6</v>
      </c>
      <c r="Q561" s="263" t="str">
        <f t="shared" si="125"/>
        <v>03</v>
      </c>
      <c r="R561" s="292" t="str">
        <f t="shared" si="126"/>
        <v>3.3.03e</v>
      </c>
      <c r="S561" s="13" t="str">
        <f t="shared" si="127"/>
        <v/>
      </c>
      <c r="T561" s="13" t="str">
        <f t="shared" si="129"/>
        <v/>
      </c>
      <c r="U561" s="81" t="str">
        <f t="shared" si="130"/>
        <v/>
      </c>
      <c r="X561"/>
      <c r="Y561"/>
      <c r="Z561"/>
      <c r="AA561"/>
      <c r="AB561"/>
      <c r="AC561"/>
      <c r="AD561"/>
      <c r="AE561"/>
      <c r="AF561"/>
      <c r="AG561"/>
    </row>
    <row r="562" spans="1:33" x14ac:dyDescent="0.25">
      <c r="A562" s="263">
        <v>560</v>
      </c>
      <c r="B562" s="292" t="str">
        <f t="shared" si="128"/>
        <v>3.3.03f</v>
      </c>
      <c r="C562" s="263">
        <v>3</v>
      </c>
      <c r="D562" s="263">
        <v>3</v>
      </c>
      <c r="E562" s="263">
        <v>3</v>
      </c>
      <c r="F562" s="263" t="s">
        <v>673</v>
      </c>
      <c r="G562" s="13" t="s">
        <v>573</v>
      </c>
      <c r="H562" s="263">
        <v>3</v>
      </c>
      <c r="I562" s="294" t="str">
        <f t="shared" si="118"/>
        <v/>
      </c>
      <c r="J562" s="263" t="str">
        <f t="shared" si="119"/>
        <v/>
      </c>
      <c r="K562" s="263" t="str">
        <f t="shared" si="120"/>
        <v/>
      </c>
      <c r="L562" s="263" t="str">
        <f t="shared" si="121"/>
        <v/>
      </c>
      <c r="M562" s="263" t="str">
        <f t="shared" si="122"/>
        <v/>
      </c>
      <c r="N562" s="263">
        <f t="shared" si="123"/>
        <v>6</v>
      </c>
      <c r="O562" s="294">
        <f t="shared" si="124"/>
        <v>6</v>
      </c>
      <c r="Q562" s="263" t="str">
        <f t="shared" si="125"/>
        <v>03</v>
      </c>
      <c r="R562" s="292" t="str">
        <f t="shared" si="126"/>
        <v>3.3.03f</v>
      </c>
      <c r="S562" s="13" t="str">
        <f t="shared" si="127"/>
        <v/>
      </c>
      <c r="T562" s="13" t="str">
        <f t="shared" si="129"/>
        <v/>
      </c>
      <c r="U562" s="81" t="str">
        <f t="shared" si="130"/>
        <v/>
      </c>
      <c r="X562"/>
      <c r="Y562"/>
      <c r="Z562"/>
      <c r="AA562"/>
      <c r="AB562"/>
      <c r="AC562"/>
      <c r="AD562"/>
      <c r="AE562"/>
      <c r="AF562"/>
      <c r="AG562"/>
    </row>
    <row r="563" spans="1:33" x14ac:dyDescent="0.25">
      <c r="A563" s="263">
        <v>561</v>
      </c>
      <c r="B563" s="292" t="str">
        <f t="shared" si="128"/>
        <v>3.3.03g</v>
      </c>
      <c r="C563" s="263">
        <v>3</v>
      </c>
      <c r="D563" s="263">
        <v>3</v>
      </c>
      <c r="E563" s="263">
        <v>3</v>
      </c>
      <c r="F563" s="263" t="s">
        <v>674</v>
      </c>
      <c r="G563" s="13" t="s">
        <v>574</v>
      </c>
      <c r="H563" s="263">
        <v>3</v>
      </c>
      <c r="I563" s="294" t="str">
        <f t="shared" si="118"/>
        <v/>
      </c>
      <c r="J563" s="263" t="str">
        <f t="shared" si="119"/>
        <v/>
      </c>
      <c r="K563" s="263" t="str">
        <f t="shared" si="120"/>
        <v/>
      </c>
      <c r="L563" s="263" t="str">
        <f t="shared" si="121"/>
        <v/>
      </c>
      <c r="M563" s="263" t="str">
        <f t="shared" si="122"/>
        <v/>
      </c>
      <c r="N563" s="263">
        <f t="shared" si="123"/>
        <v>6</v>
      </c>
      <c r="O563" s="294">
        <f t="shared" si="124"/>
        <v>6</v>
      </c>
      <c r="Q563" s="263" t="str">
        <f t="shared" si="125"/>
        <v>03</v>
      </c>
      <c r="R563" s="292" t="str">
        <f t="shared" si="126"/>
        <v>3.3.03g</v>
      </c>
      <c r="S563" s="13" t="str">
        <f t="shared" si="127"/>
        <v/>
      </c>
      <c r="T563" s="13" t="str">
        <f t="shared" si="129"/>
        <v/>
      </c>
      <c r="U563" s="81" t="str">
        <f t="shared" si="130"/>
        <v/>
      </c>
      <c r="X563"/>
      <c r="Y563"/>
      <c r="Z563"/>
      <c r="AA563"/>
      <c r="AB563"/>
      <c r="AC563"/>
      <c r="AD563"/>
      <c r="AE563"/>
      <c r="AF563"/>
      <c r="AG563"/>
    </row>
    <row r="564" spans="1:33" x14ac:dyDescent="0.25">
      <c r="A564" s="263">
        <v>562</v>
      </c>
      <c r="B564" s="292" t="str">
        <f t="shared" si="128"/>
        <v>3.3.03h</v>
      </c>
      <c r="C564" s="263">
        <v>3</v>
      </c>
      <c r="D564" s="263">
        <v>3</v>
      </c>
      <c r="E564" s="263">
        <v>3</v>
      </c>
      <c r="F564" s="263" t="s">
        <v>675</v>
      </c>
      <c r="G564" s="13" t="s">
        <v>575</v>
      </c>
      <c r="H564" s="263">
        <v>3</v>
      </c>
      <c r="I564" s="294" t="str">
        <f t="shared" si="118"/>
        <v/>
      </c>
      <c r="J564" s="263" t="str">
        <f t="shared" si="119"/>
        <v/>
      </c>
      <c r="K564" s="263" t="str">
        <f t="shared" si="120"/>
        <v/>
      </c>
      <c r="L564" s="263" t="str">
        <f t="shared" si="121"/>
        <v/>
      </c>
      <c r="M564" s="263" t="str">
        <f t="shared" si="122"/>
        <v/>
      </c>
      <c r="N564" s="263">
        <f t="shared" si="123"/>
        <v>6</v>
      </c>
      <c r="O564" s="294">
        <f t="shared" si="124"/>
        <v>6</v>
      </c>
      <c r="Q564" s="263" t="str">
        <f t="shared" si="125"/>
        <v>03</v>
      </c>
      <c r="R564" s="292" t="str">
        <f t="shared" si="126"/>
        <v>3.3.03h</v>
      </c>
      <c r="S564" s="13" t="str">
        <f t="shared" si="127"/>
        <v/>
      </c>
      <c r="T564" s="13" t="str">
        <f t="shared" si="129"/>
        <v/>
      </c>
      <c r="U564" s="81" t="str">
        <f t="shared" si="130"/>
        <v/>
      </c>
      <c r="X564"/>
      <c r="Y564"/>
      <c r="Z564"/>
      <c r="AA564"/>
      <c r="AB564"/>
      <c r="AC564"/>
      <c r="AD564"/>
      <c r="AE564"/>
      <c r="AF564"/>
      <c r="AG564"/>
    </row>
    <row r="565" spans="1:33" x14ac:dyDescent="0.25">
      <c r="A565" s="263">
        <v>563</v>
      </c>
      <c r="B565" s="292" t="str">
        <f t="shared" si="128"/>
        <v>3.3.03i</v>
      </c>
      <c r="C565" s="263">
        <v>3</v>
      </c>
      <c r="D565" s="263">
        <v>3</v>
      </c>
      <c r="E565" s="263">
        <v>3</v>
      </c>
      <c r="F565" s="263" t="s">
        <v>754</v>
      </c>
      <c r="G565" s="13" t="s">
        <v>576</v>
      </c>
      <c r="H565" s="263">
        <v>3</v>
      </c>
      <c r="I565" s="294" t="str">
        <f t="shared" si="118"/>
        <v/>
      </c>
      <c r="J565" s="263" t="str">
        <f t="shared" si="119"/>
        <v/>
      </c>
      <c r="K565" s="263" t="str">
        <f t="shared" si="120"/>
        <v/>
      </c>
      <c r="L565" s="263" t="str">
        <f t="shared" si="121"/>
        <v/>
      </c>
      <c r="M565" s="263" t="str">
        <f t="shared" si="122"/>
        <v/>
      </c>
      <c r="N565" s="263">
        <f t="shared" si="123"/>
        <v>6</v>
      </c>
      <c r="O565" s="294">
        <f t="shared" si="124"/>
        <v>6</v>
      </c>
      <c r="Q565" s="263" t="str">
        <f t="shared" si="125"/>
        <v>03</v>
      </c>
      <c r="R565" s="292" t="str">
        <f t="shared" si="126"/>
        <v>3.3.03i</v>
      </c>
      <c r="S565" s="13" t="str">
        <f t="shared" si="127"/>
        <v/>
      </c>
      <c r="T565" s="13" t="str">
        <f t="shared" si="129"/>
        <v/>
      </c>
      <c r="U565" s="81" t="str">
        <f t="shared" si="130"/>
        <v/>
      </c>
      <c r="X565"/>
      <c r="Y565"/>
      <c r="Z565"/>
      <c r="AA565"/>
      <c r="AB565"/>
      <c r="AC565"/>
      <c r="AD565"/>
      <c r="AE565"/>
      <c r="AF565"/>
      <c r="AG565"/>
    </row>
    <row r="566" spans="1:33" x14ac:dyDescent="0.25">
      <c r="A566" s="263">
        <v>564</v>
      </c>
      <c r="B566" s="292" t="str">
        <f t="shared" si="128"/>
        <v>3.3.04</v>
      </c>
      <c r="C566" s="263">
        <v>3</v>
      </c>
      <c r="D566" s="263">
        <v>3</v>
      </c>
      <c r="E566" s="263">
        <v>4</v>
      </c>
      <c r="F566" s="263" t="s">
        <v>695</v>
      </c>
      <c r="G566" s="13" t="s">
        <v>577</v>
      </c>
      <c r="H566" s="263" t="s">
        <v>108</v>
      </c>
      <c r="I566" s="294" t="str">
        <f t="shared" si="118"/>
        <v/>
      </c>
      <c r="J566" s="263" t="str">
        <f t="shared" si="119"/>
        <v/>
      </c>
      <c r="K566" s="263" t="str">
        <f t="shared" si="120"/>
        <v/>
      </c>
      <c r="L566" s="263">
        <f t="shared" si="121"/>
        <v>4</v>
      </c>
      <c r="M566" s="263" t="str">
        <f t="shared" si="122"/>
        <v/>
      </c>
      <c r="N566" s="263" t="str">
        <f t="shared" si="123"/>
        <v/>
      </c>
      <c r="O566" s="294">
        <f t="shared" si="124"/>
        <v>4</v>
      </c>
      <c r="Q566" s="263" t="str">
        <f t="shared" si="125"/>
        <v>04</v>
      </c>
      <c r="R566" s="292" t="str">
        <f t="shared" si="126"/>
        <v>3.3.04</v>
      </c>
      <c r="S566" s="13" t="str">
        <f t="shared" si="127"/>
        <v/>
      </c>
      <c r="T566" s="13" t="str">
        <f t="shared" si="129"/>
        <v/>
      </c>
      <c r="U566" s="81" t="str">
        <f t="shared" si="130"/>
        <v/>
      </c>
      <c r="X566"/>
      <c r="Y566"/>
      <c r="Z566"/>
      <c r="AA566"/>
      <c r="AB566"/>
      <c r="AC566"/>
      <c r="AD566"/>
      <c r="AE566"/>
      <c r="AF566"/>
      <c r="AG566"/>
    </row>
    <row r="567" spans="1:33" x14ac:dyDescent="0.25">
      <c r="A567" s="263">
        <v>565</v>
      </c>
      <c r="B567" s="292" t="str">
        <f t="shared" si="128"/>
        <v>3.3.04a</v>
      </c>
      <c r="C567" s="263">
        <v>3</v>
      </c>
      <c r="D567" s="263">
        <v>3</v>
      </c>
      <c r="E567" s="263">
        <v>4</v>
      </c>
      <c r="F567" s="263" t="s">
        <v>668</v>
      </c>
      <c r="G567" s="13" t="s">
        <v>578</v>
      </c>
      <c r="H567" s="263">
        <v>3</v>
      </c>
      <c r="I567" s="294" t="str">
        <f t="shared" si="118"/>
        <v/>
      </c>
      <c r="J567" s="263" t="str">
        <f t="shared" si="119"/>
        <v/>
      </c>
      <c r="K567" s="263" t="str">
        <f t="shared" si="120"/>
        <v/>
      </c>
      <c r="L567" s="263" t="str">
        <f t="shared" si="121"/>
        <v/>
      </c>
      <c r="M567" s="263" t="str">
        <f t="shared" si="122"/>
        <v/>
      </c>
      <c r="N567" s="263">
        <f t="shared" si="123"/>
        <v>6</v>
      </c>
      <c r="O567" s="294">
        <f t="shared" si="124"/>
        <v>6</v>
      </c>
      <c r="Q567" s="263" t="str">
        <f t="shared" si="125"/>
        <v>04</v>
      </c>
      <c r="R567" s="292" t="str">
        <f t="shared" si="126"/>
        <v>3.3.04a</v>
      </c>
      <c r="S567" s="13" t="str">
        <f t="shared" si="127"/>
        <v/>
      </c>
      <c r="T567" s="13" t="str">
        <f t="shared" si="129"/>
        <v/>
      </c>
      <c r="U567" s="81" t="str">
        <f t="shared" si="130"/>
        <v/>
      </c>
      <c r="X567"/>
      <c r="Y567"/>
      <c r="Z567"/>
      <c r="AA567"/>
      <c r="AB567"/>
      <c r="AC567"/>
      <c r="AD567"/>
      <c r="AE567"/>
      <c r="AF567"/>
      <c r="AG567"/>
    </row>
    <row r="568" spans="1:33" x14ac:dyDescent="0.25">
      <c r="A568" s="263">
        <v>566</v>
      </c>
      <c r="B568" s="292" t="str">
        <f t="shared" si="128"/>
        <v>3.3.04b</v>
      </c>
      <c r="C568" s="263">
        <v>3</v>
      </c>
      <c r="D568" s="263">
        <v>3</v>
      </c>
      <c r="E568" s="263">
        <v>4</v>
      </c>
      <c r="F568" s="263" t="s">
        <v>669</v>
      </c>
      <c r="G568" s="13" t="s">
        <v>579</v>
      </c>
      <c r="H568" s="263">
        <v>3</v>
      </c>
      <c r="I568" s="294" t="str">
        <f t="shared" si="118"/>
        <v/>
      </c>
      <c r="J568" s="263" t="str">
        <f t="shared" si="119"/>
        <v/>
      </c>
      <c r="K568" s="263" t="str">
        <f t="shared" si="120"/>
        <v/>
      </c>
      <c r="L568" s="263" t="str">
        <f t="shared" si="121"/>
        <v/>
      </c>
      <c r="M568" s="263" t="str">
        <f t="shared" si="122"/>
        <v/>
      </c>
      <c r="N568" s="263">
        <f t="shared" si="123"/>
        <v>6</v>
      </c>
      <c r="O568" s="294">
        <f t="shared" si="124"/>
        <v>6</v>
      </c>
      <c r="Q568" s="263" t="str">
        <f t="shared" si="125"/>
        <v>04</v>
      </c>
      <c r="R568" s="292" t="str">
        <f t="shared" si="126"/>
        <v>3.3.04b</v>
      </c>
      <c r="S568" s="13" t="str">
        <f t="shared" si="127"/>
        <v/>
      </c>
      <c r="T568" s="13" t="str">
        <f t="shared" si="129"/>
        <v/>
      </c>
      <c r="U568" s="81" t="str">
        <f t="shared" si="130"/>
        <v/>
      </c>
      <c r="X568"/>
      <c r="Y568"/>
      <c r="Z568"/>
      <c r="AA568"/>
      <c r="AB568"/>
      <c r="AC568"/>
      <c r="AD568"/>
      <c r="AE568"/>
      <c r="AF568"/>
      <c r="AG568"/>
    </row>
    <row r="569" spans="1:33" x14ac:dyDescent="0.25">
      <c r="A569" s="263">
        <v>567</v>
      </c>
      <c r="B569" s="292" t="str">
        <f t="shared" si="128"/>
        <v>3.3.04c</v>
      </c>
      <c r="C569" s="263">
        <v>3</v>
      </c>
      <c r="D569" s="263">
        <v>3</v>
      </c>
      <c r="E569" s="263">
        <v>4</v>
      </c>
      <c r="F569" s="263" t="s">
        <v>670</v>
      </c>
      <c r="G569" s="13" t="s">
        <v>580</v>
      </c>
      <c r="H569" s="263">
        <v>3</v>
      </c>
      <c r="I569" s="294" t="str">
        <f t="shared" si="118"/>
        <v/>
      </c>
      <c r="J569" s="263" t="str">
        <f t="shared" si="119"/>
        <v/>
      </c>
      <c r="K569" s="263" t="str">
        <f t="shared" si="120"/>
        <v/>
      </c>
      <c r="L569" s="263" t="str">
        <f t="shared" si="121"/>
        <v/>
      </c>
      <c r="M569" s="263" t="str">
        <f t="shared" si="122"/>
        <v/>
      </c>
      <c r="N569" s="263">
        <f t="shared" si="123"/>
        <v>6</v>
      </c>
      <c r="O569" s="294">
        <f t="shared" si="124"/>
        <v>6</v>
      </c>
      <c r="Q569" s="263" t="str">
        <f t="shared" si="125"/>
        <v>04</v>
      </c>
      <c r="R569" s="292" t="str">
        <f t="shared" si="126"/>
        <v>3.3.04c</v>
      </c>
      <c r="S569" s="13" t="str">
        <f t="shared" si="127"/>
        <v/>
      </c>
      <c r="T569" s="13" t="str">
        <f t="shared" si="129"/>
        <v/>
      </c>
      <c r="U569" s="81" t="str">
        <f t="shared" si="130"/>
        <v/>
      </c>
      <c r="X569"/>
      <c r="Y569"/>
      <c r="Z569"/>
      <c r="AA569"/>
      <c r="AB569"/>
      <c r="AC569"/>
      <c r="AD569"/>
      <c r="AE569"/>
      <c r="AF569"/>
      <c r="AG569"/>
    </row>
    <row r="570" spans="1:33" x14ac:dyDescent="0.25">
      <c r="A570" s="263">
        <v>568</v>
      </c>
      <c r="B570" s="292" t="str">
        <f t="shared" si="128"/>
        <v>3.3.04d</v>
      </c>
      <c r="C570" s="263">
        <v>3</v>
      </c>
      <c r="D570" s="263">
        <v>3</v>
      </c>
      <c r="E570" s="263">
        <v>4</v>
      </c>
      <c r="F570" s="263" t="s">
        <v>671</v>
      </c>
      <c r="G570" s="13" t="s">
        <v>581</v>
      </c>
      <c r="H570" s="263">
        <v>4</v>
      </c>
      <c r="I570" s="294" t="str">
        <f t="shared" ref="I570:I579" si="135">IF(AND(LEN(C570)=1,LEN(D570)=0),1,"")</f>
        <v/>
      </c>
      <c r="J570" s="263" t="str">
        <f t="shared" ref="J570:J579" si="136">IF(AND(LEN(C570)=1,LEN(D570)=1,LEN(E570)=0,LEN(F570)=0),2,"")</f>
        <v/>
      </c>
      <c r="K570" s="263" t="str">
        <f t="shared" ref="K570:K579" si="137">IF(AND(LEN(C570)=0,LEN(E570)=0),3,"")</f>
        <v/>
      </c>
      <c r="L570" s="263" t="str">
        <f t="shared" ref="L570:L579" si="138">IF(AND(LEN(C570)&gt;0,LEN(D570&gt;0),LEN(E570)&gt;0,LEN(F570)=0,H570="N/A"),4,"")</f>
        <v/>
      </c>
      <c r="M570" s="263" t="str">
        <f t="shared" ref="M570:M579" si="139">IF(AND(LEN(C570)&gt;0,LEN(D570&gt;0),LEN(E570)&gt;0,LEN(F570)=0,H570&gt;0,H570&lt;6),5,"")</f>
        <v/>
      </c>
      <c r="N570" s="263">
        <f t="shared" ref="N570:N579" si="140">IF(AND(LEN(C570)&gt;0,LEN(D570&gt;0),LEN(E570)&gt;0,LEN(F570)&gt;0,H570&gt;0,H570&lt;6),6,"")</f>
        <v>6</v>
      </c>
      <c r="O570" s="294">
        <f t="shared" ref="O570:O579" si="141">SUM(I570:N570)</f>
        <v>6</v>
      </c>
      <c r="Q570" s="263" t="str">
        <f t="shared" ref="Q570:Q579" si="142">IF(LEN(E570)&gt;0,TEXT(E570,"00"),"")</f>
        <v>04</v>
      </c>
      <c r="R570" s="292" t="str">
        <f t="shared" ref="R570:R579" si="143">IF(O570=1,C570,IF(O570=2,C570&amp;"."&amp;D570,IF(O570=3,"",IF(O570=4,C570&amp;"."&amp;D570&amp;"."&amp;Q570,IF(O570=5,C570&amp;"."&amp;D570&amp;"."&amp;Q570,IF(O570=6,C570&amp;"."&amp;D570&amp;"."&amp;Q570&amp;F570,""))))))</f>
        <v>3.3.04d</v>
      </c>
      <c r="S570" s="13" t="str">
        <f t="shared" ref="S570:S579" si="144">IF(O570=O569,IF(NOT(R570&gt;R569),1,""),"")</f>
        <v/>
      </c>
      <c r="T570" s="13" t="str">
        <f t="shared" si="129"/>
        <v/>
      </c>
      <c r="U570" s="81" t="str">
        <f t="shared" si="130"/>
        <v/>
      </c>
      <c r="X570"/>
      <c r="Y570"/>
      <c r="Z570"/>
      <c r="AA570"/>
      <c r="AB570"/>
      <c r="AC570"/>
      <c r="AD570"/>
      <c r="AE570"/>
      <c r="AF570"/>
      <c r="AG570"/>
    </row>
    <row r="571" spans="1:33" x14ac:dyDescent="0.25">
      <c r="A571" s="263">
        <v>569</v>
      </c>
      <c r="B571" s="292" t="str">
        <f t="shared" ref="B571:B631" si="145">R571</f>
        <v>3.3.04e</v>
      </c>
      <c r="C571" s="263">
        <v>3</v>
      </c>
      <c r="D571" s="263">
        <v>3</v>
      </c>
      <c r="E571" s="263">
        <v>4</v>
      </c>
      <c r="F571" s="263" t="s">
        <v>672</v>
      </c>
      <c r="G571" s="13" t="s">
        <v>582</v>
      </c>
      <c r="H571" s="263">
        <v>4</v>
      </c>
      <c r="I571" s="294" t="str">
        <f t="shared" si="135"/>
        <v/>
      </c>
      <c r="J571" s="263" t="str">
        <f t="shared" si="136"/>
        <v/>
      </c>
      <c r="K571" s="263" t="str">
        <f t="shared" si="137"/>
        <v/>
      </c>
      <c r="L571" s="263" t="str">
        <f t="shared" si="138"/>
        <v/>
      </c>
      <c r="M571" s="263" t="str">
        <f t="shared" si="139"/>
        <v/>
      </c>
      <c r="N571" s="263">
        <f t="shared" si="140"/>
        <v>6</v>
      </c>
      <c r="O571" s="294">
        <f t="shared" si="141"/>
        <v>6</v>
      </c>
      <c r="Q571" s="263" t="str">
        <f t="shared" si="142"/>
        <v>04</v>
      </c>
      <c r="R571" s="292" t="str">
        <f t="shared" si="143"/>
        <v>3.3.04e</v>
      </c>
      <c r="S571" s="13" t="str">
        <f t="shared" si="144"/>
        <v/>
      </c>
      <c r="T571" s="13" t="str">
        <f t="shared" ref="T571:T579" si="146">IF(NOT(R571&gt;R570),1,"")</f>
        <v/>
      </c>
      <c r="U571" s="81" t="str">
        <f t="shared" si="130"/>
        <v/>
      </c>
      <c r="X571"/>
      <c r="Y571"/>
      <c r="Z571"/>
      <c r="AA571"/>
      <c r="AB571"/>
      <c r="AC571"/>
      <c r="AD571"/>
      <c r="AE571"/>
      <c r="AF571"/>
      <c r="AG571"/>
    </row>
    <row r="572" spans="1:33" x14ac:dyDescent="0.25">
      <c r="A572" s="263">
        <v>570</v>
      </c>
      <c r="B572" s="292" t="str">
        <f t="shared" si="145"/>
        <v>3.3.05</v>
      </c>
      <c r="C572" s="263">
        <v>3</v>
      </c>
      <c r="D572" s="263">
        <v>3</v>
      </c>
      <c r="E572" s="263">
        <v>5</v>
      </c>
      <c r="F572" s="263" t="s">
        <v>695</v>
      </c>
      <c r="G572" s="13" t="s">
        <v>667</v>
      </c>
      <c r="H572" s="263">
        <v>3</v>
      </c>
      <c r="I572" s="294" t="str">
        <f t="shared" si="135"/>
        <v/>
      </c>
      <c r="J572" s="263" t="str">
        <f t="shared" si="136"/>
        <v/>
      </c>
      <c r="K572" s="263" t="str">
        <f t="shared" si="137"/>
        <v/>
      </c>
      <c r="L572" s="263" t="str">
        <f t="shared" si="138"/>
        <v/>
      </c>
      <c r="M572" s="263">
        <f t="shared" si="139"/>
        <v>5</v>
      </c>
      <c r="N572" s="263" t="str">
        <f t="shared" si="140"/>
        <v/>
      </c>
      <c r="O572" s="294">
        <f t="shared" si="141"/>
        <v>5</v>
      </c>
      <c r="Q572" s="263" t="str">
        <f t="shared" si="142"/>
        <v>05</v>
      </c>
      <c r="R572" s="292" t="str">
        <f t="shared" si="143"/>
        <v>3.3.05</v>
      </c>
      <c r="S572" s="13" t="str">
        <f t="shared" si="144"/>
        <v/>
      </c>
      <c r="T572" s="13" t="str">
        <f t="shared" si="146"/>
        <v/>
      </c>
      <c r="U572" s="81" t="str">
        <f t="shared" si="130"/>
        <v/>
      </c>
      <c r="X572"/>
      <c r="Y572"/>
      <c r="Z572"/>
      <c r="AA572"/>
      <c r="AB572"/>
      <c r="AC572"/>
      <c r="AD572"/>
      <c r="AE572"/>
      <c r="AF572"/>
      <c r="AG572"/>
    </row>
    <row r="573" spans="1:33" x14ac:dyDescent="0.25">
      <c r="A573" s="263">
        <v>571</v>
      </c>
      <c r="B573" s="292" t="str">
        <f t="shared" si="145"/>
        <v>3.3.06</v>
      </c>
      <c r="C573" s="263">
        <v>3</v>
      </c>
      <c r="D573" s="263">
        <v>3</v>
      </c>
      <c r="E573" s="263">
        <v>6</v>
      </c>
      <c r="F573" s="263" t="s">
        <v>695</v>
      </c>
      <c r="G573" s="13" t="s">
        <v>583</v>
      </c>
      <c r="H573" s="263">
        <v>4</v>
      </c>
      <c r="I573" s="294" t="str">
        <f t="shared" si="135"/>
        <v/>
      </c>
      <c r="J573" s="263" t="str">
        <f t="shared" si="136"/>
        <v/>
      </c>
      <c r="K573" s="263" t="str">
        <f t="shared" si="137"/>
        <v/>
      </c>
      <c r="L573" s="263" t="str">
        <f t="shared" si="138"/>
        <v/>
      </c>
      <c r="M573" s="263">
        <f t="shared" si="139"/>
        <v>5</v>
      </c>
      <c r="N573" s="263" t="str">
        <f t="shared" si="140"/>
        <v/>
      </c>
      <c r="O573" s="294">
        <f t="shared" si="141"/>
        <v>5</v>
      </c>
      <c r="Q573" s="263" t="str">
        <f t="shared" si="142"/>
        <v>06</v>
      </c>
      <c r="R573" s="292" t="str">
        <f t="shared" si="143"/>
        <v>3.3.06</v>
      </c>
      <c r="S573" s="13" t="str">
        <f t="shared" si="144"/>
        <v/>
      </c>
      <c r="T573" s="13" t="str">
        <f t="shared" si="146"/>
        <v/>
      </c>
      <c r="U573" s="81" t="str">
        <f t="shared" si="130"/>
        <v/>
      </c>
      <c r="X573"/>
      <c r="Y573"/>
      <c r="Z573"/>
      <c r="AA573"/>
      <c r="AB573"/>
      <c r="AC573"/>
      <c r="AD573"/>
      <c r="AE573"/>
      <c r="AF573"/>
      <c r="AG573"/>
    </row>
    <row r="574" spans="1:33" x14ac:dyDescent="0.25">
      <c r="A574" s="263">
        <v>572</v>
      </c>
      <c r="B574" s="292" t="str">
        <f t="shared" si="145"/>
        <v>3.3.07</v>
      </c>
      <c r="C574" s="263">
        <v>3</v>
      </c>
      <c r="D574" s="263">
        <v>3</v>
      </c>
      <c r="E574" s="263">
        <v>7</v>
      </c>
      <c r="F574" s="263" t="s">
        <v>695</v>
      </c>
      <c r="G574" s="13" t="s">
        <v>584</v>
      </c>
      <c r="H574" s="263">
        <v>4</v>
      </c>
      <c r="I574" s="294" t="str">
        <f t="shared" si="135"/>
        <v/>
      </c>
      <c r="J574" s="263" t="str">
        <f t="shared" si="136"/>
        <v/>
      </c>
      <c r="K574" s="263" t="str">
        <f t="shared" si="137"/>
        <v/>
      </c>
      <c r="L574" s="263" t="str">
        <f t="shared" si="138"/>
        <v/>
      </c>
      <c r="M574" s="263">
        <f t="shared" si="139"/>
        <v>5</v>
      </c>
      <c r="N574" s="263" t="str">
        <f t="shared" si="140"/>
        <v/>
      </c>
      <c r="O574" s="294">
        <f t="shared" si="141"/>
        <v>5</v>
      </c>
      <c r="Q574" s="263" t="str">
        <f t="shared" si="142"/>
        <v>07</v>
      </c>
      <c r="R574" s="292" t="str">
        <f t="shared" si="143"/>
        <v>3.3.07</v>
      </c>
      <c r="S574" s="13" t="str">
        <f t="shared" si="144"/>
        <v/>
      </c>
      <c r="T574" s="13" t="str">
        <f t="shared" si="146"/>
        <v/>
      </c>
      <c r="U574" s="81" t="str">
        <f t="shared" si="130"/>
        <v/>
      </c>
      <c r="X574"/>
      <c r="Y574"/>
      <c r="Z574"/>
      <c r="AA574"/>
      <c r="AB574"/>
      <c r="AC574"/>
      <c r="AD574"/>
      <c r="AE574"/>
      <c r="AF574"/>
      <c r="AG574"/>
    </row>
    <row r="575" spans="1:33" x14ac:dyDescent="0.25">
      <c r="A575" s="263">
        <v>573</v>
      </c>
      <c r="B575" s="292" t="str">
        <f t="shared" si="145"/>
        <v>3.4</v>
      </c>
      <c r="C575" s="263">
        <v>3</v>
      </c>
      <c r="D575" s="263">
        <v>4</v>
      </c>
      <c r="E575" s="263" t="s">
        <v>695</v>
      </c>
      <c r="F575" s="263" t="s">
        <v>695</v>
      </c>
      <c r="G575" s="13" t="s">
        <v>585</v>
      </c>
      <c r="H575" s="263" t="s">
        <v>695</v>
      </c>
      <c r="I575" s="294" t="str">
        <f t="shared" si="135"/>
        <v/>
      </c>
      <c r="J575" s="263">
        <f t="shared" si="136"/>
        <v>2</v>
      </c>
      <c r="K575" s="263" t="str">
        <f t="shared" si="137"/>
        <v/>
      </c>
      <c r="L575" s="263" t="str">
        <f t="shared" si="138"/>
        <v/>
      </c>
      <c r="M575" s="263" t="str">
        <f t="shared" si="139"/>
        <v/>
      </c>
      <c r="N575" s="263" t="str">
        <f t="shared" si="140"/>
        <v/>
      </c>
      <c r="O575" s="294">
        <f t="shared" si="141"/>
        <v>2</v>
      </c>
      <c r="Q575" s="263" t="str">
        <f t="shared" si="142"/>
        <v/>
      </c>
      <c r="R575" s="292" t="str">
        <f t="shared" si="143"/>
        <v>3.4</v>
      </c>
      <c r="S575" s="13" t="str">
        <f t="shared" ref="S575" si="147">IF(O575=O574,IF(NOT(R575&gt;R574),1,""),"")</f>
        <v/>
      </c>
      <c r="T575" s="13" t="str">
        <f t="shared" ref="T575" si="148">IF(NOT(R575&gt;R574),1,"")</f>
        <v/>
      </c>
      <c r="U575" s="81" t="str">
        <f t="shared" si="130"/>
        <v/>
      </c>
      <c r="X575"/>
      <c r="Y575"/>
      <c r="Z575"/>
      <c r="AA575"/>
      <c r="AB575"/>
      <c r="AC575"/>
      <c r="AD575"/>
      <c r="AE575"/>
      <c r="AF575"/>
      <c r="AG575"/>
    </row>
    <row r="576" spans="1:33" x14ac:dyDescent="0.25">
      <c r="A576" s="263">
        <v>574</v>
      </c>
      <c r="B576" s="292" t="str">
        <f t="shared" si="145"/>
        <v>3.4.01</v>
      </c>
      <c r="C576" s="263">
        <v>3</v>
      </c>
      <c r="D576" s="263">
        <v>4</v>
      </c>
      <c r="E576" s="263">
        <v>1</v>
      </c>
      <c r="F576" s="263" t="s">
        <v>695</v>
      </c>
      <c r="G576" s="13" t="s">
        <v>586</v>
      </c>
      <c r="H576" s="263">
        <v>1</v>
      </c>
      <c r="I576" s="294" t="str">
        <f t="shared" si="135"/>
        <v/>
      </c>
      <c r="J576" s="263" t="str">
        <f t="shared" si="136"/>
        <v/>
      </c>
      <c r="K576" s="263" t="str">
        <f t="shared" si="137"/>
        <v/>
      </c>
      <c r="L576" s="263" t="str">
        <f t="shared" si="138"/>
        <v/>
      </c>
      <c r="M576" s="263">
        <f t="shared" si="139"/>
        <v>5</v>
      </c>
      <c r="N576" s="263" t="str">
        <f t="shared" si="140"/>
        <v/>
      </c>
      <c r="O576" s="294">
        <f t="shared" si="141"/>
        <v>5</v>
      </c>
      <c r="Q576" s="263" t="str">
        <f t="shared" si="142"/>
        <v>01</v>
      </c>
      <c r="R576" s="292" t="str">
        <f t="shared" si="143"/>
        <v>3.4.01</v>
      </c>
      <c r="S576" s="13" t="str">
        <f t="shared" si="144"/>
        <v/>
      </c>
      <c r="T576" s="13" t="str">
        <f t="shared" si="146"/>
        <v/>
      </c>
      <c r="U576" s="81" t="str">
        <f t="shared" si="130"/>
        <v/>
      </c>
      <c r="X576"/>
      <c r="Y576"/>
      <c r="Z576"/>
      <c r="AA576"/>
      <c r="AB576"/>
      <c r="AC576"/>
      <c r="AD576"/>
      <c r="AE576"/>
      <c r="AF576"/>
      <c r="AG576"/>
    </row>
    <row r="577" spans="1:33" x14ac:dyDescent="0.25">
      <c r="A577" s="263">
        <v>575</v>
      </c>
      <c r="B577" s="292" t="str">
        <f t="shared" si="145"/>
        <v>3.4.02</v>
      </c>
      <c r="C577" s="263">
        <v>3</v>
      </c>
      <c r="D577" s="263">
        <v>4</v>
      </c>
      <c r="E577" s="263">
        <v>2</v>
      </c>
      <c r="F577" s="263" t="s">
        <v>695</v>
      </c>
      <c r="G577" s="13" t="s">
        <v>587</v>
      </c>
      <c r="H577" s="263" t="s">
        <v>108</v>
      </c>
      <c r="I577" s="294" t="str">
        <f t="shared" si="135"/>
        <v/>
      </c>
      <c r="J577" s="263" t="str">
        <f t="shared" si="136"/>
        <v/>
      </c>
      <c r="K577" s="263" t="str">
        <f t="shared" si="137"/>
        <v/>
      </c>
      <c r="L577" s="263">
        <f t="shared" si="138"/>
        <v>4</v>
      </c>
      <c r="M577" s="263" t="str">
        <f t="shared" si="139"/>
        <v/>
      </c>
      <c r="N577" s="263" t="str">
        <f t="shared" si="140"/>
        <v/>
      </c>
      <c r="O577" s="294">
        <f t="shared" si="141"/>
        <v>4</v>
      </c>
      <c r="Q577" s="263" t="str">
        <f t="shared" si="142"/>
        <v>02</v>
      </c>
      <c r="R577" s="292" t="str">
        <f t="shared" si="143"/>
        <v>3.4.02</v>
      </c>
      <c r="S577" s="13" t="str">
        <f t="shared" si="144"/>
        <v/>
      </c>
      <c r="T577" s="13" t="str">
        <f t="shared" si="146"/>
        <v/>
      </c>
      <c r="U577" s="81" t="str">
        <f t="shared" si="130"/>
        <v/>
      </c>
      <c r="X577"/>
      <c r="Y577"/>
      <c r="Z577"/>
      <c r="AA577"/>
      <c r="AB577"/>
      <c r="AC577"/>
      <c r="AD577"/>
      <c r="AE577"/>
      <c r="AF577"/>
      <c r="AG577"/>
    </row>
    <row r="578" spans="1:33" x14ac:dyDescent="0.25">
      <c r="A578" s="263">
        <v>576</v>
      </c>
      <c r="B578" s="292" t="str">
        <f t="shared" si="145"/>
        <v>3.4.02a</v>
      </c>
      <c r="C578" s="263">
        <v>3</v>
      </c>
      <c r="D578" s="263">
        <v>4</v>
      </c>
      <c r="E578" s="263">
        <v>2</v>
      </c>
      <c r="F578" s="263" t="s">
        <v>668</v>
      </c>
      <c r="G578" s="13" t="s">
        <v>588</v>
      </c>
      <c r="H578" s="263">
        <v>2</v>
      </c>
      <c r="I578" s="294" t="str">
        <f t="shared" si="135"/>
        <v/>
      </c>
      <c r="J578" s="263" t="str">
        <f t="shared" si="136"/>
        <v/>
      </c>
      <c r="K578" s="263" t="str">
        <f t="shared" si="137"/>
        <v/>
      </c>
      <c r="L578" s="263" t="str">
        <f t="shared" si="138"/>
        <v/>
      </c>
      <c r="M578" s="263" t="str">
        <f t="shared" si="139"/>
        <v/>
      </c>
      <c r="N578" s="263">
        <f t="shared" si="140"/>
        <v>6</v>
      </c>
      <c r="O578" s="294">
        <f t="shared" si="141"/>
        <v>6</v>
      </c>
      <c r="Q578" s="263" t="str">
        <f t="shared" si="142"/>
        <v>02</v>
      </c>
      <c r="R578" s="292" t="str">
        <f t="shared" si="143"/>
        <v>3.4.02a</v>
      </c>
      <c r="S578" s="13" t="str">
        <f t="shared" si="144"/>
        <v/>
      </c>
      <c r="T578" s="13" t="str">
        <f t="shared" si="146"/>
        <v/>
      </c>
      <c r="U578" s="81" t="str">
        <f t="shared" si="130"/>
        <v/>
      </c>
      <c r="X578"/>
      <c r="Y578"/>
      <c r="Z578"/>
      <c r="AA578"/>
      <c r="AB578"/>
      <c r="AC578"/>
      <c r="AD578"/>
      <c r="AE578"/>
      <c r="AF578"/>
      <c r="AG578"/>
    </row>
    <row r="579" spans="1:33" x14ac:dyDescent="0.25">
      <c r="A579" s="263">
        <v>577</v>
      </c>
      <c r="B579" s="292" t="str">
        <f t="shared" si="145"/>
        <v>3.4.02b</v>
      </c>
      <c r="C579" s="263">
        <v>3</v>
      </c>
      <c r="D579" s="263">
        <v>4</v>
      </c>
      <c r="E579" s="263">
        <v>2</v>
      </c>
      <c r="F579" s="263" t="s">
        <v>669</v>
      </c>
      <c r="G579" s="13" t="s">
        <v>589</v>
      </c>
      <c r="H579" s="263">
        <v>2</v>
      </c>
      <c r="I579" s="294" t="str">
        <f t="shared" si="135"/>
        <v/>
      </c>
      <c r="J579" s="263" t="str">
        <f t="shared" si="136"/>
        <v/>
      </c>
      <c r="K579" s="263" t="str">
        <f t="shared" si="137"/>
        <v/>
      </c>
      <c r="L579" s="263" t="str">
        <f t="shared" si="138"/>
        <v/>
      </c>
      <c r="M579" s="263" t="str">
        <f t="shared" si="139"/>
        <v/>
      </c>
      <c r="N579" s="263">
        <f t="shared" si="140"/>
        <v>6</v>
      </c>
      <c r="O579" s="294">
        <f t="shared" si="141"/>
        <v>6</v>
      </c>
      <c r="Q579" s="263" t="str">
        <f t="shared" si="142"/>
        <v>02</v>
      </c>
      <c r="R579" s="292" t="str">
        <f t="shared" si="143"/>
        <v>3.4.02b</v>
      </c>
      <c r="S579" s="13" t="str">
        <f t="shared" si="144"/>
        <v/>
      </c>
      <c r="T579" s="13" t="str">
        <f t="shared" si="146"/>
        <v/>
      </c>
      <c r="U579" s="81" t="str">
        <f t="shared" si="130"/>
        <v/>
      </c>
      <c r="X579"/>
      <c r="Y579"/>
      <c r="Z579"/>
      <c r="AA579"/>
      <c r="AB579"/>
      <c r="AC579"/>
      <c r="AD579"/>
      <c r="AE579"/>
      <c r="AF579"/>
      <c r="AG579"/>
    </row>
    <row r="580" spans="1:33" x14ac:dyDescent="0.25">
      <c r="A580" s="263">
        <v>578</v>
      </c>
      <c r="B580" s="292" t="str">
        <f t="shared" si="145"/>
        <v>3.4.02c</v>
      </c>
      <c r="C580" s="263">
        <v>3</v>
      </c>
      <c r="D580" s="263">
        <v>4</v>
      </c>
      <c r="E580" s="263">
        <v>2</v>
      </c>
      <c r="F580" s="263" t="s">
        <v>670</v>
      </c>
      <c r="G580" s="13" t="s">
        <v>590</v>
      </c>
      <c r="H580" s="263">
        <v>3</v>
      </c>
      <c r="I580" s="294" t="str">
        <f t="shared" ref="I580:I641" si="149">IF(AND(LEN(C580)=1,LEN(D580)=0),1,"")</f>
        <v/>
      </c>
      <c r="J580" s="263" t="str">
        <f t="shared" ref="J580:J641" si="150">IF(AND(LEN(C580)=1,LEN(D580)=1,LEN(E580)=0,LEN(F580)=0),2,"")</f>
        <v/>
      </c>
      <c r="K580" s="263" t="str">
        <f t="shared" ref="K580:K641" si="151">IF(AND(LEN(C580)=0,LEN(E580)=0),3,"")</f>
        <v/>
      </c>
      <c r="L580" s="263" t="str">
        <f t="shared" ref="L580:L641" si="152">IF(AND(LEN(C580)&gt;0,LEN(D580&gt;0),LEN(E580)&gt;0,LEN(F580)=0,H580="N/A"),4,"")</f>
        <v/>
      </c>
      <c r="M580" s="263" t="str">
        <f t="shared" ref="M580:M641" si="153">IF(AND(LEN(C580)&gt;0,LEN(D580&gt;0),LEN(E580)&gt;0,LEN(F580)=0,H580&gt;0,H580&lt;6),5,"")</f>
        <v/>
      </c>
      <c r="N580" s="263">
        <f t="shared" ref="N580:N641" si="154">IF(AND(LEN(C580)&gt;0,LEN(D580&gt;0),LEN(E580)&gt;0,LEN(F580)&gt;0,H580&gt;0,H580&lt;6),6,"")</f>
        <v>6</v>
      </c>
      <c r="O580" s="294">
        <f t="shared" ref="O580:O641" si="155">SUM(I580:N580)</f>
        <v>6</v>
      </c>
      <c r="Q580" s="263" t="str">
        <f t="shared" ref="Q580:Q641" si="156">IF(LEN(E580)&gt;0,TEXT(E580,"00"),"")</f>
        <v>02</v>
      </c>
      <c r="R580" s="292" t="str">
        <f t="shared" ref="R580:R641" si="157">IF(O580=1,C580,IF(O580=2,C580&amp;"."&amp;D580,IF(O580=3,"",IF(O580=4,C580&amp;"."&amp;D580&amp;"."&amp;Q580,IF(O580=5,C580&amp;"."&amp;D580&amp;"."&amp;Q580,IF(O580=6,C580&amp;"."&amp;D580&amp;"."&amp;Q580&amp;F580,""))))))</f>
        <v>3.4.02c</v>
      </c>
      <c r="S580" s="13" t="str">
        <f t="shared" ref="S580:S643" si="158">IF(O580=O579,IF(NOT(R580&gt;R579),1,""),"")</f>
        <v/>
      </c>
      <c r="T580" s="13" t="str">
        <f t="shared" ref="T580:T643" si="159">IF(NOT(R580&gt;R579),1,"")</f>
        <v/>
      </c>
      <c r="U580" s="81" t="str">
        <f t="shared" ref="U580:U643" si="160">IF(O580&lt;4,IF(LEN(H580)=0,"",1),IF(O580=4,IF(H580="N/A","",1),IF(AND(O580&gt;4,O580&lt;7),IF(AND(H580&gt;0,H580&lt;6),"",1),1)))</f>
        <v/>
      </c>
      <c r="V580"/>
      <c r="X580"/>
      <c r="Y580"/>
      <c r="Z580"/>
      <c r="AA580"/>
      <c r="AB580"/>
      <c r="AC580"/>
      <c r="AD580"/>
      <c r="AE580"/>
      <c r="AF580"/>
      <c r="AG580"/>
    </row>
    <row r="581" spans="1:33" x14ac:dyDescent="0.25">
      <c r="A581" s="263">
        <v>579</v>
      </c>
      <c r="B581" s="292" t="str">
        <f t="shared" si="145"/>
        <v>3.4.02d</v>
      </c>
      <c r="C581" s="263">
        <v>3</v>
      </c>
      <c r="D581" s="263">
        <v>4</v>
      </c>
      <c r="E581" s="263">
        <v>2</v>
      </c>
      <c r="F581" s="263" t="s">
        <v>671</v>
      </c>
      <c r="G581" s="13" t="s">
        <v>591</v>
      </c>
      <c r="H581" s="263">
        <v>4</v>
      </c>
      <c r="I581" s="294" t="str">
        <f t="shared" si="149"/>
        <v/>
      </c>
      <c r="J581" s="263" t="str">
        <f t="shared" si="150"/>
        <v/>
      </c>
      <c r="K581" s="263" t="str">
        <f t="shared" si="151"/>
        <v/>
      </c>
      <c r="L581" s="263" t="str">
        <f t="shared" si="152"/>
        <v/>
      </c>
      <c r="M581" s="263" t="str">
        <f t="shared" si="153"/>
        <v/>
      </c>
      <c r="N581" s="263">
        <f t="shared" si="154"/>
        <v>6</v>
      </c>
      <c r="O581" s="294">
        <f t="shared" si="155"/>
        <v>6</v>
      </c>
      <c r="Q581" s="263" t="str">
        <f t="shared" si="156"/>
        <v>02</v>
      </c>
      <c r="R581" s="292" t="str">
        <f t="shared" si="157"/>
        <v>3.4.02d</v>
      </c>
      <c r="S581" s="13" t="str">
        <f t="shared" si="158"/>
        <v/>
      </c>
      <c r="T581" s="13" t="str">
        <f t="shared" si="159"/>
        <v/>
      </c>
      <c r="U581" s="81" t="str">
        <f t="shared" si="160"/>
        <v/>
      </c>
      <c r="V581"/>
      <c r="X581"/>
      <c r="Y581"/>
      <c r="Z581"/>
      <c r="AA581"/>
      <c r="AB581"/>
      <c r="AC581"/>
      <c r="AD581"/>
      <c r="AE581"/>
      <c r="AF581"/>
      <c r="AG581"/>
    </row>
    <row r="582" spans="1:33" x14ac:dyDescent="0.25">
      <c r="A582" s="263">
        <v>580</v>
      </c>
      <c r="B582" s="292" t="str">
        <f t="shared" si="145"/>
        <v>3.4.03</v>
      </c>
      <c r="C582" s="263">
        <v>3</v>
      </c>
      <c r="D582" s="263">
        <v>4</v>
      </c>
      <c r="E582" s="263">
        <v>3</v>
      </c>
      <c r="F582" s="263" t="s">
        <v>695</v>
      </c>
      <c r="G582" s="13" t="s">
        <v>592</v>
      </c>
      <c r="H582" s="263" t="s">
        <v>108</v>
      </c>
      <c r="I582" s="294" t="str">
        <f t="shared" si="149"/>
        <v/>
      </c>
      <c r="J582" s="263" t="str">
        <f t="shared" si="150"/>
        <v/>
      </c>
      <c r="K582" s="263" t="str">
        <f t="shared" si="151"/>
        <v/>
      </c>
      <c r="L582" s="263">
        <f t="shared" si="152"/>
        <v>4</v>
      </c>
      <c r="M582" s="263" t="str">
        <f t="shared" si="153"/>
        <v/>
      </c>
      <c r="N582" s="263" t="str">
        <f t="shared" si="154"/>
        <v/>
      </c>
      <c r="O582" s="294">
        <f t="shared" si="155"/>
        <v>4</v>
      </c>
      <c r="Q582" s="263" t="str">
        <f t="shared" si="156"/>
        <v>03</v>
      </c>
      <c r="R582" s="292" t="str">
        <f t="shared" si="157"/>
        <v>3.4.03</v>
      </c>
      <c r="S582" s="13" t="str">
        <f t="shared" si="158"/>
        <v/>
      </c>
      <c r="T582" s="13" t="str">
        <f t="shared" si="159"/>
        <v/>
      </c>
      <c r="U582" s="81" t="str">
        <f t="shared" si="160"/>
        <v/>
      </c>
      <c r="V582"/>
      <c r="X582"/>
      <c r="Y582"/>
      <c r="Z582"/>
      <c r="AA582"/>
      <c r="AB582"/>
      <c r="AC582"/>
      <c r="AD582"/>
      <c r="AE582"/>
      <c r="AF582"/>
      <c r="AG582"/>
    </row>
    <row r="583" spans="1:33" x14ac:dyDescent="0.25">
      <c r="A583" s="263">
        <v>581</v>
      </c>
      <c r="B583" s="292" t="str">
        <f t="shared" si="145"/>
        <v>3.4.03a</v>
      </c>
      <c r="C583" s="263">
        <v>3</v>
      </c>
      <c r="D583" s="263">
        <v>4</v>
      </c>
      <c r="E583" s="263">
        <v>3</v>
      </c>
      <c r="F583" s="263" t="s">
        <v>668</v>
      </c>
      <c r="G583" s="13" t="s">
        <v>593</v>
      </c>
      <c r="H583" s="263">
        <v>2</v>
      </c>
      <c r="I583" s="294" t="str">
        <f t="shared" si="149"/>
        <v/>
      </c>
      <c r="J583" s="263" t="str">
        <f t="shared" si="150"/>
        <v/>
      </c>
      <c r="K583" s="263" t="str">
        <f t="shared" si="151"/>
        <v/>
      </c>
      <c r="L583" s="263" t="str">
        <f t="shared" si="152"/>
        <v/>
      </c>
      <c r="M583" s="263" t="str">
        <f t="shared" si="153"/>
        <v/>
      </c>
      <c r="N583" s="263">
        <f t="shared" si="154"/>
        <v>6</v>
      </c>
      <c r="O583" s="294">
        <f t="shared" si="155"/>
        <v>6</v>
      </c>
      <c r="Q583" s="263" t="str">
        <f t="shared" si="156"/>
        <v>03</v>
      </c>
      <c r="R583" s="292" t="str">
        <f t="shared" si="157"/>
        <v>3.4.03a</v>
      </c>
      <c r="S583" s="13" t="str">
        <f t="shared" si="158"/>
        <v/>
      </c>
      <c r="T583" s="13" t="str">
        <f t="shared" si="159"/>
        <v/>
      </c>
      <c r="U583" s="81" t="str">
        <f t="shared" si="160"/>
        <v/>
      </c>
      <c r="V583"/>
      <c r="X583"/>
      <c r="Y583"/>
      <c r="Z583"/>
      <c r="AA583"/>
      <c r="AB583"/>
      <c r="AC583"/>
      <c r="AD583"/>
      <c r="AE583"/>
      <c r="AF583"/>
      <c r="AG583"/>
    </row>
    <row r="584" spans="1:33" x14ac:dyDescent="0.25">
      <c r="A584" s="263">
        <v>582</v>
      </c>
      <c r="B584" s="292" t="str">
        <f t="shared" si="145"/>
        <v>3.4.03b</v>
      </c>
      <c r="C584" s="263">
        <v>3</v>
      </c>
      <c r="D584" s="263">
        <v>4</v>
      </c>
      <c r="E584" s="263">
        <v>3</v>
      </c>
      <c r="F584" s="263" t="s">
        <v>669</v>
      </c>
      <c r="G584" s="13" t="s">
        <v>594</v>
      </c>
      <c r="H584" s="263">
        <v>2</v>
      </c>
      <c r="I584" s="294" t="str">
        <f t="shared" si="149"/>
        <v/>
      </c>
      <c r="J584" s="263" t="str">
        <f t="shared" si="150"/>
        <v/>
      </c>
      <c r="K584" s="263" t="str">
        <f t="shared" si="151"/>
        <v/>
      </c>
      <c r="L584" s="263" t="str">
        <f t="shared" si="152"/>
        <v/>
      </c>
      <c r="M584" s="263" t="str">
        <f t="shared" si="153"/>
        <v/>
      </c>
      <c r="N584" s="263">
        <f t="shared" si="154"/>
        <v>6</v>
      </c>
      <c r="O584" s="294">
        <f t="shared" si="155"/>
        <v>6</v>
      </c>
      <c r="Q584" s="263" t="str">
        <f t="shared" si="156"/>
        <v>03</v>
      </c>
      <c r="R584" s="292" t="str">
        <f t="shared" si="157"/>
        <v>3.4.03b</v>
      </c>
      <c r="S584" s="13" t="str">
        <f t="shared" si="158"/>
        <v/>
      </c>
      <c r="T584" s="13" t="str">
        <f t="shared" si="159"/>
        <v/>
      </c>
      <c r="U584" s="81" t="str">
        <f t="shared" si="160"/>
        <v/>
      </c>
      <c r="V584"/>
      <c r="X584"/>
      <c r="Y584"/>
      <c r="Z584"/>
      <c r="AA584"/>
      <c r="AB584"/>
      <c r="AC584"/>
      <c r="AD584"/>
      <c r="AE584"/>
      <c r="AF584"/>
      <c r="AG584"/>
    </row>
    <row r="585" spans="1:33" x14ac:dyDescent="0.25">
      <c r="A585" s="263">
        <v>583</v>
      </c>
      <c r="B585" s="292" t="str">
        <f t="shared" si="145"/>
        <v>3.4.04</v>
      </c>
      <c r="C585" s="263">
        <v>3</v>
      </c>
      <c r="D585" s="263">
        <v>4</v>
      </c>
      <c r="E585" s="263">
        <v>4</v>
      </c>
      <c r="F585" s="263" t="s">
        <v>695</v>
      </c>
      <c r="G585" s="13" t="s">
        <v>755</v>
      </c>
      <c r="H585" s="263" t="s">
        <v>108</v>
      </c>
      <c r="I585" s="294" t="str">
        <f t="shared" si="149"/>
        <v/>
      </c>
      <c r="J585" s="263" t="str">
        <f t="shared" si="150"/>
        <v/>
      </c>
      <c r="K585" s="263" t="str">
        <f t="shared" si="151"/>
        <v/>
      </c>
      <c r="L585" s="263">
        <f t="shared" si="152"/>
        <v>4</v>
      </c>
      <c r="M585" s="263" t="str">
        <f t="shared" si="153"/>
        <v/>
      </c>
      <c r="N585" s="263" t="str">
        <f t="shared" si="154"/>
        <v/>
      </c>
      <c r="O585" s="294">
        <f t="shared" si="155"/>
        <v>4</v>
      </c>
      <c r="Q585" s="263" t="str">
        <f t="shared" si="156"/>
        <v>04</v>
      </c>
      <c r="R585" s="292" t="str">
        <f t="shared" si="157"/>
        <v>3.4.04</v>
      </c>
      <c r="S585" s="13" t="str">
        <f t="shared" si="158"/>
        <v/>
      </c>
      <c r="T585" s="13" t="str">
        <f t="shared" si="159"/>
        <v/>
      </c>
      <c r="U585" s="81" t="str">
        <f t="shared" si="160"/>
        <v/>
      </c>
      <c r="V585"/>
      <c r="X585"/>
      <c r="Y585"/>
      <c r="Z585"/>
      <c r="AA585"/>
      <c r="AB585"/>
      <c r="AC585"/>
      <c r="AD585"/>
      <c r="AE585"/>
      <c r="AF585"/>
      <c r="AG585"/>
    </row>
    <row r="586" spans="1:33" x14ac:dyDescent="0.25">
      <c r="A586" s="263">
        <v>584</v>
      </c>
      <c r="B586" s="292" t="str">
        <f t="shared" si="145"/>
        <v>3.4.04a</v>
      </c>
      <c r="C586" s="263">
        <v>3</v>
      </c>
      <c r="D586" s="263">
        <v>4</v>
      </c>
      <c r="E586" s="263">
        <v>4</v>
      </c>
      <c r="F586" s="263" t="s">
        <v>668</v>
      </c>
      <c r="G586" s="13" t="s">
        <v>756</v>
      </c>
      <c r="H586" s="263">
        <v>2</v>
      </c>
      <c r="I586" s="294" t="str">
        <f t="shared" si="149"/>
        <v/>
      </c>
      <c r="J586" s="263" t="str">
        <f t="shared" si="150"/>
        <v/>
      </c>
      <c r="K586" s="263" t="str">
        <f t="shared" si="151"/>
        <v/>
      </c>
      <c r="L586" s="263" t="str">
        <f t="shared" si="152"/>
        <v/>
      </c>
      <c r="M586" s="263" t="str">
        <f t="shared" si="153"/>
        <v/>
      </c>
      <c r="N586" s="263">
        <f t="shared" si="154"/>
        <v>6</v>
      </c>
      <c r="O586" s="294">
        <f t="shared" si="155"/>
        <v>6</v>
      </c>
      <c r="Q586" s="263" t="str">
        <f t="shared" si="156"/>
        <v>04</v>
      </c>
      <c r="R586" s="292" t="str">
        <f t="shared" si="157"/>
        <v>3.4.04a</v>
      </c>
      <c r="S586" s="13" t="str">
        <f t="shared" si="158"/>
        <v/>
      </c>
      <c r="T586" s="13" t="str">
        <f t="shared" si="159"/>
        <v/>
      </c>
      <c r="U586" s="81" t="str">
        <f t="shared" si="160"/>
        <v/>
      </c>
      <c r="V586"/>
      <c r="X586"/>
      <c r="Y586"/>
      <c r="Z586"/>
      <c r="AA586"/>
      <c r="AB586"/>
      <c r="AC586"/>
      <c r="AD586"/>
      <c r="AE586"/>
      <c r="AF586"/>
      <c r="AG586"/>
    </row>
    <row r="587" spans="1:33" x14ac:dyDescent="0.25">
      <c r="A587" s="263">
        <v>585</v>
      </c>
      <c r="B587" s="292" t="str">
        <f t="shared" si="145"/>
        <v>3.4.04b</v>
      </c>
      <c r="C587" s="263">
        <v>3</v>
      </c>
      <c r="D587" s="263">
        <v>4</v>
      </c>
      <c r="E587" s="263">
        <v>4</v>
      </c>
      <c r="F587" s="263" t="s">
        <v>669</v>
      </c>
      <c r="G587" s="13" t="s">
        <v>757</v>
      </c>
      <c r="H587" s="263">
        <v>2</v>
      </c>
      <c r="I587" s="294" t="str">
        <f t="shared" si="149"/>
        <v/>
      </c>
      <c r="J587" s="263" t="str">
        <f t="shared" si="150"/>
        <v/>
      </c>
      <c r="K587" s="263" t="str">
        <f t="shared" si="151"/>
        <v/>
      </c>
      <c r="L587" s="263" t="str">
        <f t="shared" si="152"/>
        <v/>
      </c>
      <c r="M587" s="263" t="str">
        <f t="shared" si="153"/>
        <v/>
      </c>
      <c r="N587" s="263">
        <f t="shared" si="154"/>
        <v>6</v>
      </c>
      <c r="O587" s="294">
        <f t="shared" si="155"/>
        <v>6</v>
      </c>
      <c r="Q587" s="263" t="str">
        <f t="shared" si="156"/>
        <v>04</v>
      </c>
      <c r="R587" s="292" t="str">
        <f t="shared" si="157"/>
        <v>3.4.04b</v>
      </c>
      <c r="S587" s="13" t="str">
        <f t="shared" si="158"/>
        <v/>
      </c>
      <c r="T587" s="13" t="str">
        <f t="shared" si="159"/>
        <v/>
      </c>
      <c r="U587" s="81" t="str">
        <f t="shared" si="160"/>
        <v/>
      </c>
      <c r="V587"/>
      <c r="X587"/>
      <c r="Y587"/>
      <c r="Z587"/>
      <c r="AA587"/>
      <c r="AB587"/>
      <c r="AC587"/>
      <c r="AD587"/>
      <c r="AE587"/>
      <c r="AF587"/>
      <c r="AG587"/>
    </row>
    <row r="588" spans="1:33" x14ac:dyDescent="0.25">
      <c r="A588" s="263">
        <v>586</v>
      </c>
      <c r="B588" s="292" t="str">
        <f t="shared" si="145"/>
        <v>3.4.05</v>
      </c>
      <c r="C588" s="263">
        <v>3</v>
      </c>
      <c r="D588" s="263">
        <v>4</v>
      </c>
      <c r="E588" s="263">
        <v>5</v>
      </c>
      <c r="F588" s="263" t="s">
        <v>695</v>
      </c>
      <c r="G588" s="13" t="s">
        <v>595</v>
      </c>
      <c r="H588" s="263">
        <v>3</v>
      </c>
      <c r="I588" s="294" t="str">
        <f t="shared" si="149"/>
        <v/>
      </c>
      <c r="J588" s="263" t="str">
        <f t="shared" si="150"/>
        <v/>
      </c>
      <c r="K588" s="263" t="str">
        <f t="shared" si="151"/>
        <v/>
      </c>
      <c r="L588" s="263" t="str">
        <f t="shared" si="152"/>
        <v/>
      </c>
      <c r="M588" s="263">
        <f t="shared" si="153"/>
        <v>5</v>
      </c>
      <c r="N588" s="263" t="str">
        <f t="shared" si="154"/>
        <v/>
      </c>
      <c r="O588" s="294">
        <f t="shared" si="155"/>
        <v>5</v>
      </c>
      <c r="Q588" s="263" t="str">
        <f t="shared" si="156"/>
        <v>05</v>
      </c>
      <c r="R588" s="292" t="str">
        <f t="shared" si="157"/>
        <v>3.4.05</v>
      </c>
      <c r="S588" s="13" t="str">
        <f t="shared" si="158"/>
        <v/>
      </c>
      <c r="T588" s="13" t="str">
        <f t="shared" si="159"/>
        <v/>
      </c>
      <c r="U588" s="81" t="str">
        <f t="shared" si="160"/>
        <v/>
      </c>
      <c r="V588"/>
      <c r="X588"/>
      <c r="Y588"/>
      <c r="Z588"/>
      <c r="AA588"/>
      <c r="AB588"/>
      <c r="AC588"/>
      <c r="AD588"/>
      <c r="AE588"/>
      <c r="AF588"/>
      <c r="AG588"/>
    </row>
    <row r="589" spans="1:33" x14ac:dyDescent="0.25">
      <c r="A589" s="263">
        <v>587</v>
      </c>
      <c r="B589" s="292" t="str">
        <f t="shared" si="145"/>
        <v>3.4.06</v>
      </c>
      <c r="C589" s="263">
        <v>3</v>
      </c>
      <c r="D589" s="263">
        <v>4</v>
      </c>
      <c r="E589" s="263">
        <v>6</v>
      </c>
      <c r="F589" s="263" t="s">
        <v>695</v>
      </c>
      <c r="G589" s="13" t="s">
        <v>596</v>
      </c>
      <c r="H589" s="263" t="s">
        <v>108</v>
      </c>
      <c r="I589" s="294" t="str">
        <f t="shared" si="149"/>
        <v/>
      </c>
      <c r="J589" s="263" t="str">
        <f t="shared" si="150"/>
        <v/>
      </c>
      <c r="K589" s="263" t="str">
        <f t="shared" si="151"/>
        <v/>
      </c>
      <c r="L589" s="263">
        <f t="shared" si="152"/>
        <v>4</v>
      </c>
      <c r="M589" s="263" t="str">
        <f t="shared" si="153"/>
        <v/>
      </c>
      <c r="N589" s="263" t="str">
        <f t="shared" si="154"/>
        <v/>
      </c>
      <c r="O589" s="294">
        <f t="shared" si="155"/>
        <v>4</v>
      </c>
      <c r="Q589" s="263" t="str">
        <f t="shared" si="156"/>
        <v>06</v>
      </c>
      <c r="R589" s="292" t="str">
        <f t="shared" si="157"/>
        <v>3.4.06</v>
      </c>
      <c r="S589" s="13" t="str">
        <f t="shared" si="158"/>
        <v/>
      </c>
      <c r="T589" s="13" t="str">
        <f t="shared" si="159"/>
        <v/>
      </c>
      <c r="U589" s="81" t="str">
        <f t="shared" si="160"/>
        <v/>
      </c>
      <c r="V589"/>
      <c r="X589"/>
      <c r="Y589"/>
      <c r="Z589"/>
      <c r="AA589"/>
      <c r="AB589"/>
      <c r="AC589"/>
      <c r="AD589"/>
      <c r="AE589"/>
      <c r="AF589"/>
      <c r="AG589"/>
    </row>
    <row r="590" spans="1:33" x14ac:dyDescent="0.25">
      <c r="A590" s="263">
        <v>588</v>
      </c>
      <c r="B590" s="292" t="str">
        <f t="shared" si="145"/>
        <v>3.4.06a</v>
      </c>
      <c r="C590" s="263">
        <v>3</v>
      </c>
      <c r="D590" s="263">
        <v>4</v>
      </c>
      <c r="E590" s="263">
        <v>6</v>
      </c>
      <c r="F590" s="263" t="s">
        <v>668</v>
      </c>
      <c r="G590" s="13" t="s">
        <v>597</v>
      </c>
      <c r="H590" s="263">
        <v>3</v>
      </c>
      <c r="I590" s="294" t="str">
        <f t="shared" si="149"/>
        <v/>
      </c>
      <c r="J590" s="263" t="str">
        <f t="shared" si="150"/>
        <v/>
      </c>
      <c r="K590" s="263" t="str">
        <f t="shared" si="151"/>
        <v/>
      </c>
      <c r="L590" s="263" t="str">
        <f t="shared" si="152"/>
        <v/>
      </c>
      <c r="M590" s="263" t="str">
        <f t="shared" si="153"/>
        <v/>
      </c>
      <c r="N590" s="263">
        <f t="shared" si="154"/>
        <v>6</v>
      </c>
      <c r="O590" s="294">
        <f t="shared" si="155"/>
        <v>6</v>
      </c>
      <c r="Q590" s="263" t="str">
        <f t="shared" si="156"/>
        <v>06</v>
      </c>
      <c r="R590" s="292" t="str">
        <f t="shared" si="157"/>
        <v>3.4.06a</v>
      </c>
      <c r="S590" s="13" t="str">
        <f t="shared" si="158"/>
        <v/>
      </c>
      <c r="T590" s="13" t="str">
        <f t="shared" si="159"/>
        <v/>
      </c>
      <c r="U590" s="81" t="str">
        <f t="shared" si="160"/>
        <v/>
      </c>
      <c r="V590"/>
      <c r="X590"/>
      <c r="Y590"/>
      <c r="Z590"/>
      <c r="AA590"/>
      <c r="AB590"/>
      <c r="AC590"/>
      <c r="AD590"/>
      <c r="AE590"/>
      <c r="AF590"/>
      <c r="AG590"/>
    </row>
    <row r="591" spans="1:33" x14ac:dyDescent="0.25">
      <c r="A591" s="263">
        <v>589</v>
      </c>
      <c r="B591" s="292" t="str">
        <f t="shared" si="145"/>
        <v>3.4.06b</v>
      </c>
      <c r="C591" s="263">
        <v>3</v>
      </c>
      <c r="D591" s="263">
        <v>4</v>
      </c>
      <c r="E591" s="263">
        <v>6</v>
      </c>
      <c r="F591" s="263" t="s">
        <v>669</v>
      </c>
      <c r="G591" s="13" t="s">
        <v>598</v>
      </c>
      <c r="H591" s="263">
        <v>3</v>
      </c>
      <c r="I591" s="294" t="str">
        <f t="shared" si="149"/>
        <v/>
      </c>
      <c r="J591" s="263" t="str">
        <f t="shared" si="150"/>
        <v/>
      </c>
      <c r="K591" s="263" t="str">
        <f t="shared" si="151"/>
        <v/>
      </c>
      <c r="L591" s="263" t="str">
        <f t="shared" si="152"/>
        <v/>
      </c>
      <c r="M591" s="263" t="str">
        <f t="shared" si="153"/>
        <v/>
      </c>
      <c r="N591" s="263">
        <f t="shared" si="154"/>
        <v>6</v>
      </c>
      <c r="O591" s="294">
        <f t="shared" si="155"/>
        <v>6</v>
      </c>
      <c r="Q591" s="263" t="str">
        <f t="shared" si="156"/>
        <v>06</v>
      </c>
      <c r="R591" s="292" t="str">
        <f t="shared" si="157"/>
        <v>3.4.06b</v>
      </c>
      <c r="S591" s="13" t="str">
        <f t="shared" si="158"/>
        <v/>
      </c>
      <c r="T591" s="13" t="str">
        <f t="shared" si="159"/>
        <v/>
      </c>
      <c r="U591" s="81" t="str">
        <f t="shared" si="160"/>
        <v/>
      </c>
      <c r="V591"/>
      <c r="X591"/>
      <c r="Y591"/>
      <c r="Z591"/>
      <c r="AA591"/>
      <c r="AB591"/>
      <c r="AC591"/>
      <c r="AD591"/>
      <c r="AE591"/>
      <c r="AF591"/>
      <c r="AG591"/>
    </row>
    <row r="592" spans="1:33" x14ac:dyDescent="0.25">
      <c r="A592" s="263">
        <v>590</v>
      </c>
      <c r="B592" s="292" t="str">
        <f t="shared" si="145"/>
        <v>3.4.07</v>
      </c>
      <c r="C592" s="263">
        <v>3</v>
      </c>
      <c r="D592" s="263">
        <v>4</v>
      </c>
      <c r="E592" s="263">
        <v>7</v>
      </c>
      <c r="F592" s="263" t="s">
        <v>695</v>
      </c>
      <c r="G592" s="13" t="s">
        <v>599</v>
      </c>
      <c r="H592" s="263" t="s">
        <v>108</v>
      </c>
      <c r="I592" s="294" t="str">
        <f t="shared" si="149"/>
        <v/>
      </c>
      <c r="J592" s="263" t="str">
        <f t="shared" si="150"/>
        <v/>
      </c>
      <c r="K592" s="263" t="str">
        <f t="shared" si="151"/>
        <v/>
      </c>
      <c r="L592" s="263">
        <f t="shared" si="152"/>
        <v>4</v>
      </c>
      <c r="M592" s="263" t="str">
        <f t="shared" si="153"/>
        <v/>
      </c>
      <c r="N592" s="263" t="str">
        <f t="shared" si="154"/>
        <v/>
      </c>
      <c r="O592" s="294">
        <f t="shared" si="155"/>
        <v>4</v>
      </c>
      <c r="Q592" s="263" t="str">
        <f t="shared" si="156"/>
        <v>07</v>
      </c>
      <c r="R592" s="292" t="str">
        <f t="shared" si="157"/>
        <v>3.4.07</v>
      </c>
      <c r="S592" s="13" t="str">
        <f t="shared" si="158"/>
        <v/>
      </c>
      <c r="T592" s="13" t="str">
        <f t="shared" si="159"/>
        <v/>
      </c>
      <c r="U592" s="81" t="str">
        <f t="shared" si="160"/>
        <v/>
      </c>
      <c r="V592"/>
      <c r="X592"/>
      <c r="Y592"/>
      <c r="Z592"/>
      <c r="AA592"/>
      <c r="AB592"/>
      <c r="AC592"/>
      <c r="AD592"/>
      <c r="AE592"/>
      <c r="AF592"/>
      <c r="AG592"/>
    </row>
    <row r="593" spans="1:33" x14ac:dyDescent="0.25">
      <c r="A593" s="263">
        <v>591</v>
      </c>
      <c r="B593" s="292" t="str">
        <f t="shared" si="145"/>
        <v>3.4.07a</v>
      </c>
      <c r="C593" s="263">
        <v>3</v>
      </c>
      <c r="D593" s="263">
        <v>4</v>
      </c>
      <c r="E593" s="263">
        <v>7</v>
      </c>
      <c r="F593" s="263" t="s">
        <v>668</v>
      </c>
      <c r="G593" s="13" t="s">
        <v>600</v>
      </c>
      <c r="H593" s="263">
        <v>3</v>
      </c>
      <c r="I593" s="294" t="str">
        <f t="shared" si="149"/>
        <v/>
      </c>
      <c r="J593" s="263" t="str">
        <f t="shared" si="150"/>
        <v/>
      </c>
      <c r="K593" s="263" t="str">
        <f t="shared" si="151"/>
        <v/>
      </c>
      <c r="L593" s="263" t="str">
        <f t="shared" si="152"/>
        <v/>
      </c>
      <c r="M593" s="263" t="str">
        <f t="shared" si="153"/>
        <v/>
      </c>
      <c r="N593" s="263">
        <f t="shared" si="154"/>
        <v>6</v>
      </c>
      <c r="O593" s="294">
        <f t="shared" si="155"/>
        <v>6</v>
      </c>
      <c r="Q593" s="263" t="str">
        <f t="shared" si="156"/>
        <v>07</v>
      </c>
      <c r="R593" s="292" t="str">
        <f t="shared" si="157"/>
        <v>3.4.07a</v>
      </c>
      <c r="S593" s="13" t="str">
        <f t="shared" si="158"/>
        <v/>
      </c>
      <c r="T593" s="13" t="str">
        <f t="shared" si="159"/>
        <v/>
      </c>
      <c r="U593" s="81" t="str">
        <f t="shared" si="160"/>
        <v/>
      </c>
      <c r="V593"/>
      <c r="X593"/>
      <c r="Y593"/>
      <c r="Z593"/>
      <c r="AA593"/>
      <c r="AB593"/>
      <c r="AC593"/>
      <c r="AD593"/>
      <c r="AE593"/>
      <c r="AF593"/>
      <c r="AG593"/>
    </row>
    <row r="594" spans="1:33" x14ac:dyDescent="0.25">
      <c r="A594" s="263">
        <v>592</v>
      </c>
      <c r="B594" s="292" t="str">
        <f t="shared" si="145"/>
        <v>3.4.07b</v>
      </c>
      <c r="C594" s="263">
        <v>3</v>
      </c>
      <c r="D594" s="263">
        <v>4</v>
      </c>
      <c r="E594" s="263">
        <v>7</v>
      </c>
      <c r="F594" s="263" t="s">
        <v>669</v>
      </c>
      <c r="G594" s="13" t="s">
        <v>601</v>
      </c>
      <c r="H594" s="263">
        <v>3</v>
      </c>
      <c r="I594" s="294" t="str">
        <f t="shared" si="149"/>
        <v/>
      </c>
      <c r="J594" s="263" t="str">
        <f t="shared" si="150"/>
        <v/>
      </c>
      <c r="K594" s="263" t="str">
        <f t="shared" si="151"/>
        <v/>
      </c>
      <c r="L594" s="263" t="str">
        <f t="shared" si="152"/>
        <v/>
      </c>
      <c r="M594" s="263" t="str">
        <f t="shared" si="153"/>
        <v/>
      </c>
      <c r="N594" s="263">
        <f t="shared" si="154"/>
        <v>6</v>
      </c>
      <c r="O594" s="294">
        <f t="shared" si="155"/>
        <v>6</v>
      </c>
      <c r="Q594" s="263" t="str">
        <f t="shared" si="156"/>
        <v>07</v>
      </c>
      <c r="R594" s="292" t="str">
        <f t="shared" si="157"/>
        <v>3.4.07b</v>
      </c>
      <c r="S594" s="13" t="str">
        <f t="shared" si="158"/>
        <v/>
      </c>
      <c r="T594" s="13" t="str">
        <f t="shared" si="159"/>
        <v/>
      </c>
      <c r="U594" s="81" t="str">
        <f t="shared" si="160"/>
        <v/>
      </c>
      <c r="V594"/>
      <c r="X594"/>
      <c r="Y594"/>
      <c r="Z594"/>
      <c r="AA594"/>
      <c r="AB594"/>
      <c r="AC594"/>
      <c r="AD594"/>
      <c r="AE594"/>
      <c r="AF594"/>
      <c r="AG594"/>
    </row>
    <row r="595" spans="1:33" x14ac:dyDescent="0.25">
      <c r="A595" s="263">
        <v>593</v>
      </c>
      <c r="B595" s="292" t="str">
        <f t="shared" si="145"/>
        <v>3.4.08</v>
      </c>
      <c r="C595" s="263">
        <v>3</v>
      </c>
      <c r="D595" s="263">
        <v>4</v>
      </c>
      <c r="E595" s="263">
        <v>8</v>
      </c>
      <c r="F595" s="263" t="s">
        <v>695</v>
      </c>
      <c r="G595" s="13" t="s">
        <v>602</v>
      </c>
      <c r="H595" s="263" t="s">
        <v>108</v>
      </c>
      <c r="I595" s="294" t="str">
        <f t="shared" si="149"/>
        <v/>
      </c>
      <c r="J595" s="263" t="str">
        <f t="shared" si="150"/>
        <v/>
      </c>
      <c r="K595" s="263" t="str">
        <f t="shared" si="151"/>
        <v/>
      </c>
      <c r="L595" s="263">
        <f t="shared" si="152"/>
        <v>4</v>
      </c>
      <c r="M595" s="263" t="str">
        <f t="shared" si="153"/>
        <v/>
      </c>
      <c r="N595" s="263" t="str">
        <f t="shared" si="154"/>
        <v/>
      </c>
      <c r="O595" s="294">
        <f t="shared" si="155"/>
        <v>4</v>
      </c>
      <c r="Q595" s="263" t="str">
        <f t="shared" si="156"/>
        <v>08</v>
      </c>
      <c r="R595" s="292" t="str">
        <f t="shared" si="157"/>
        <v>3.4.08</v>
      </c>
      <c r="S595" s="13" t="str">
        <f t="shared" si="158"/>
        <v/>
      </c>
      <c r="T595" s="13" t="str">
        <f t="shared" si="159"/>
        <v/>
      </c>
      <c r="U595" s="81" t="str">
        <f t="shared" si="160"/>
        <v/>
      </c>
      <c r="V595"/>
      <c r="X595"/>
      <c r="Y595"/>
      <c r="Z595"/>
      <c r="AA595"/>
      <c r="AB595"/>
      <c r="AC595"/>
      <c r="AD595"/>
      <c r="AE595"/>
      <c r="AF595"/>
      <c r="AG595"/>
    </row>
    <row r="596" spans="1:33" x14ac:dyDescent="0.25">
      <c r="A596" s="263">
        <v>594</v>
      </c>
      <c r="B596" s="292" t="str">
        <f t="shared" si="145"/>
        <v>3.4.08a</v>
      </c>
      <c r="C596" s="263">
        <v>3</v>
      </c>
      <c r="D596" s="263">
        <v>4</v>
      </c>
      <c r="E596" s="263">
        <v>8</v>
      </c>
      <c r="F596" s="263" t="s">
        <v>668</v>
      </c>
      <c r="G596" s="13" t="s">
        <v>603</v>
      </c>
      <c r="H596" s="263">
        <v>4</v>
      </c>
      <c r="I596" s="294" t="str">
        <f t="shared" si="149"/>
        <v/>
      </c>
      <c r="J596" s="263" t="str">
        <f t="shared" si="150"/>
        <v/>
      </c>
      <c r="K596" s="263" t="str">
        <f t="shared" si="151"/>
        <v/>
      </c>
      <c r="L596" s="263" t="str">
        <f t="shared" si="152"/>
        <v/>
      </c>
      <c r="M596" s="263" t="str">
        <f t="shared" si="153"/>
        <v/>
      </c>
      <c r="N596" s="263">
        <f t="shared" si="154"/>
        <v>6</v>
      </c>
      <c r="O596" s="294">
        <f t="shared" si="155"/>
        <v>6</v>
      </c>
      <c r="Q596" s="263" t="str">
        <f t="shared" si="156"/>
        <v>08</v>
      </c>
      <c r="R596" s="292" t="str">
        <f t="shared" si="157"/>
        <v>3.4.08a</v>
      </c>
      <c r="S596" s="13" t="str">
        <f t="shared" si="158"/>
        <v/>
      </c>
      <c r="T596" s="13" t="str">
        <f t="shared" si="159"/>
        <v/>
      </c>
      <c r="U596" s="81" t="str">
        <f t="shared" si="160"/>
        <v/>
      </c>
      <c r="V596"/>
      <c r="X596"/>
      <c r="Y596"/>
      <c r="Z596"/>
      <c r="AA596"/>
      <c r="AB596"/>
      <c r="AC596"/>
      <c r="AD596"/>
      <c r="AE596"/>
      <c r="AF596"/>
      <c r="AG596"/>
    </row>
    <row r="597" spans="1:33" x14ac:dyDescent="0.25">
      <c r="A597" s="263">
        <v>595</v>
      </c>
      <c r="B597" s="292" t="str">
        <f t="shared" si="145"/>
        <v>3.4.08b</v>
      </c>
      <c r="C597" s="263">
        <v>3</v>
      </c>
      <c r="D597" s="263">
        <v>4</v>
      </c>
      <c r="E597" s="263">
        <v>8</v>
      </c>
      <c r="F597" s="263" t="s">
        <v>669</v>
      </c>
      <c r="G597" s="13" t="s">
        <v>604</v>
      </c>
      <c r="H597" s="263">
        <v>3</v>
      </c>
      <c r="I597" s="294" t="str">
        <f t="shared" si="149"/>
        <v/>
      </c>
      <c r="J597" s="263" t="str">
        <f t="shared" si="150"/>
        <v/>
      </c>
      <c r="K597" s="263" t="str">
        <f t="shared" si="151"/>
        <v/>
      </c>
      <c r="L597" s="263" t="str">
        <f t="shared" si="152"/>
        <v/>
      </c>
      <c r="M597" s="263" t="str">
        <f t="shared" si="153"/>
        <v/>
      </c>
      <c r="N597" s="263">
        <f t="shared" si="154"/>
        <v>6</v>
      </c>
      <c r="O597" s="294">
        <f t="shared" si="155"/>
        <v>6</v>
      </c>
      <c r="Q597" s="263" t="str">
        <f t="shared" si="156"/>
        <v>08</v>
      </c>
      <c r="R597" s="292" t="str">
        <f t="shared" si="157"/>
        <v>3.4.08b</v>
      </c>
      <c r="S597" s="13" t="str">
        <f t="shared" si="158"/>
        <v/>
      </c>
      <c r="T597" s="13" t="str">
        <f t="shared" si="159"/>
        <v/>
      </c>
      <c r="U597" s="81" t="str">
        <f t="shared" si="160"/>
        <v/>
      </c>
      <c r="V597"/>
      <c r="X597"/>
      <c r="Y597"/>
      <c r="Z597"/>
      <c r="AA597"/>
      <c r="AB597"/>
      <c r="AC597"/>
      <c r="AD597"/>
      <c r="AE597"/>
      <c r="AF597"/>
      <c r="AG597"/>
    </row>
    <row r="598" spans="1:33" x14ac:dyDescent="0.25">
      <c r="A598" s="263">
        <v>596</v>
      </c>
      <c r="B598" s="292" t="str">
        <f t="shared" si="145"/>
        <v>3.4.08c</v>
      </c>
      <c r="C598" s="263">
        <v>3</v>
      </c>
      <c r="D598" s="263">
        <v>4</v>
      </c>
      <c r="E598" s="263">
        <v>8</v>
      </c>
      <c r="F598" s="263" t="s">
        <v>670</v>
      </c>
      <c r="G598" s="13" t="s">
        <v>605</v>
      </c>
      <c r="H598" s="263">
        <v>3</v>
      </c>
      <c r="I598" s="294" t="str">
        <f t="shared" si="149"/>
        <v/>
      </c>
      <c r="J598" s="263" t="str">
        <f t="shared" si="150"/>
        <v/>
      </c>
      <c r="K598" s="263" t="str">
        <f t="shared" si="151"/>
        <v/>
      </c>
      <c r="L598" s="263" t="str">
        <f t="shared" si="152"/>
        <v/>
      </c>
      <c r="M598" s="263" t="str">
        <f t="shared" si="153"/>
        <v/>
      </c>
      <c r="N598" s="263">
        <f t="shared" si="154"/>
        <v>6</v>
      </c>
      <c r="O598" s="294">
        <f t="shared" si="155"/>
        <v>6</v>
      </c>
      <c r="Q598" s="263" t="str">
        <f t="shared" si="156"/>
        <v>08</v>
      </c>
      <c r="R598" s="292" t="str">
        <f t="shared" si="157"/>
        <v>3.4.08c</v>
      </c>
      <c r="S598" s="13" t="str">
        <f t="shared" si="158"/>
        <v/>
      </c>
      <c r="T598" s="13" t="str">
        <f t="shared" si="159"/>
        <v/>
      </c>
      <c r="U598" s="81" t="str">
        <f t="shared" si="160"/>
        <v/>
      </c>
      <c r="V598"/>
      <c r="X598"/>
      <c r="Y598"/>
      <c r="Z598"/>
      <c r="AA598"/>
      <c r="AB598"/>
      <c r="AC598"/>
      <c r="AD598"/>
      <c r="AE598"/>
      <c r="AF598"/>
      <c r="AG598"/>
    </row>
    <row r="599" spans="1:33" x14ac:dyDescent="0.25">
      <c r="A599" s="263">
        <v>597</v>
      </c>
      <c r="B599" s="292" t="str">
        <f t="shared" si="145"/>
        <v>3.4.08d</v>
      </c>
      <c r="C599" s="263">
        <v>3</v>
      </c>
      <c r="D599" s="263">
        <v>4</v>
      </c>
      <c r="E599" s="263">
        <v>8</v>
      </c>
      <c r="F599" s="263" t="s">
        <v>671</v>
      </c>
      <c r="G599" s="13" t="s">
        <v>606</v>
      </c>
      <c r="H599" s="263">
        <v>4</v>
      </c>
      <c r="I599" s="294" t="str">
        <f t="shared" si="149"/>
        <v/>
      </c>
      <c r="J599" s="263" t="str">
        <f t="shared" si="150"/>
        <v/>
      </c>
      <c r="K599" s="263" t="str">
        <f t="shared" si="151"/>
        <v/>
      </c>
      <c r="L599" s="263" t="str">
        <f t="shared" si="152"/>
        <v/>
      </c>
      <c r="M599" s="263" t="str">
        <f t="shared" si="153"/>
        <v/>
      </c>
      <c r="N599" s="263">
        <f t="shared" si="154"/>
        <v>6</v>
      </c>
      <c r="O599" s="294">
        <f t="shared" si="155"/>
        <v>6</v>
      </c>
      <c r="Q599" s="263" t="str">
        <f t="shared" si="156"/>
        <v>08</v>
      </c>
      <c r="R599" s="292" t="str">
        <f t="shared" si="157"/>
        <v>3.4.08d</v>
      </c>
      <c r="S599" s="13" t="str">
        <f t="shared" si="158"/>
        <v/>
      </c>
      <c r="T599" s="13" t="str">
        <f t="shared" si="159"/>
        <v/>
      </c>
      <c r="U599" s="81" t="str">
        <f t="shared" si="160"/>
        <v/>
      </c>
      <c r="V599"/>
      <c r="X599"/>
      <c r="Y599"/>
      <c r="Z599"/>
      <c r="AA599"/>
      <c r="AB599"/>
      <c r="AC599"/>
      <c r="AD599"/>
      <c r="AE599"/>
      <c r="AF599"/>
      <c r="AG599"/>
    </row>
    <row r="600" spans="1:33" x14ac:dyDescent="0.25">
      <c r="A600" s="263">
        <v>598</v>
      </c>
      <c r="B600" s="292" t="str">
        <f t="shared" si="145"/>
        <v>3.5</v>
      </c>
      <c r="C600" s="263">
        <v>3</v>
      </c>
      <c r="D600" s="263">
        <v>5</v>
      </c>
      <c r="E600" s="263" t="s">
        <v>695</v>
      </c>
      <c r="F600" s="263" t="s">
        <v>695</v>
      </c>
      <c r="G600" s="13" t="s">
        <v>607</v>
      </c>
      <c r="H600" s="263" t="s">
        <v>695</v>
      </c>
      <c r="I600" s="294" t="str">
        <f t="shared" si="149"/>
        <v/>
      </c>
      <c r="J600" s="263">
        <f t="shared" si="150"/>
        <v>2</v>
      </c>
      <c r="K600" s="263" t="str">
        <f t="shared" si="151"/>
        <v/>
      </c>
      <c r="L600" s="263" t="str">
        <f t="shared" si="152"/>
        <v/>
      </c>
      <c r="M600" s="263" t="str">
        <f t="shared" si="153"/>
        <v/>
      </c>
      <c r="N600" s="263" t="str">
        <f t="shared" si="154"/>
        <v/>
      </c>
      <c r="O600" s="294">
        <f t="shared" si="155"/>
        <v>2</v>
      </c>
      <c r="Q600" s="263" t="str">
        <f t="shared" si="156"/>
        <v/>
      </c>
      <c r="R600" s="292" t="str">
        <f t="shared" si="157"/>
        <v>3.5</v>
      </c>
      <c r="S600" s="13" t="str">
        <f t="shared" si="158"/>
        <v/>
      </c>
      <c r="T600" s="13" t="str">
        <f t="shared" si="159"/>
        <v/>
      </c>
      <c r="U600" s="81" t="str">
        <f t="shared" si="160"/>
        <v/>
      </c>
      <c r="V600"/>
      <c r="X600"/>
      <c r="Y600"/>
      <c r="Z600"/>
      <c r="AA600"/>
      <c r="AB600"/>
      <c r="AC600"/>
      <c r="AD600"/>
      <c r="AE600"/>
      <c r="AF600"/>
      <c r="AG600"/>
    </row>
    <row r="601" spans="1:33" x14ac:dyDescent="0.25">
      <c r="A601" s="263">
        <v>599</v>
      </c>
      <c r="B601" s="292" t="str">
        <f t="shared" si="145"/>
        <v>3.5.01</v>
      </c>
      <c r="C601" s="263">
        <v>3</v>
      </c>
      <c r="D601" s="263">
        <v>5</v>
      </c>
      <c r="E601" s="263">
        <v>1</v>
      </c>
      <c r="F601" s="263" t="s">
        <v>695</v>
      </c>
      <c r="G601" s="13" t="s">
        <v>608</v>
      </c>
      <c r="H601" s="263">
        <v>1</v>
      </c>
      <c r="I601" s="294" t="str">
        <f t="shared" si="149"/>
        <v/>
      </c>
      <c r="J601" s="263" t="str">
        <f t="shared" si="150"/>
        <v/>
      </c>
      <c r="K601" s="263" t="str">
        <f t="shared" si="151"/>
        <v/>
      </c>
      <c r="L601" s="263" t="str">
        <f t="shared" si="152"/>
        <v/>
      </c>
      <c r="M601" s="263">
        <f t="shared" si="153"/>
        <v>5</v>
      </c>
      <c r="N601" s="263" t="str">
        <f t="shared" si="154"/>
        <v/>
      </c>
      <c r="O601" s="294">
        <f t="shared" si="155"/>
        <v>5</v>
      </c>
      <c r="Q601" s="263" t="str">
        <f t="shared" si="156"/>
        <v>01</v>
      </c>
      <c r="R601" s="292" t="str">
        <f t="shared" si="157"/>
        <v>3.5.01</v>
      </c>
      <c r="S601" s="13" t="str">
        <f t="shared" si="158"/>
        <v/>
      </c>
      <c r="T601" s="13" t="str">
        <f t="shared" si="159"/>
        <v/>
      </c>
      <c r="U601" s="81" t="str">
        <f t="shared" si="160"/>
        <v/>
      </c>
      <c r="V601"/>
      <c r="X601"/>
      <c r="Y601"/>
      <c r="Z601"/>
      <c r="AA601"/>
      <c r="AB601"/>
      <c r="AC601"/>
      <c r="AD601"/>
      <c r="AE601"/>
      <c r="AF601"/>
      <c r="AG601"/>
    </row>
    <row r="602" spans="1:33" x14ac:dyDescent="0.25">
      <c r="A602" s="263">
        <v>600</v>
      </c>
      <c r="B602" s="292" t="str">
        <f t="shared" si="145"/>
        <v>3.5.02</v>
      </c>
      <c r="C602" s="263">
        <v>3</v>
      </c>
      <c r="D602" s="263">
        <v>5</v>
      </c>
      <c r="E602" s="263">
        <v>2</v>
      </c>
      <c r="F602" s="263" t="s">
        <v>695</v>
      </c>
      <c r="G602" s="13" t="s">
        <v>609</v>
      </c>
      <c r="H602" s="263" t="s">
        <v>108</v>
      </c>
      <c r="I602" s="294" t="str">
        <f t="shared" si="149"/>
        <v/>
      </c>
      <c r="J602" s="263" t="str">
        <f t="shared" si="150"/>
        <v/>
      </c>
      <c r="K602" s="263" t="str">
        <f t="shared" si="151"/>
        <v/>
      </c>
      <c r="L602" s="263">
        <f t="shared" si="152"/>
        <v>4</v>
      </c>
      <c r="M602" s="263" t="str">
        <f t="shared" si="153"/>
        <v/>
      </c>
      <c r="N602" s="263" t="str">
        <f t="shared" si="154"/>
        <v/>
      </c>
      <c r="O602" s="294">
        <f t="shared" si="155"/>
        <v>4</v>
      </c>
      <c r="Q602" s="263" t="str">
        <f t="shared" si="156"/>
        <v>02</v>
      </c>
      <c r="R602" s="292" t="str">
        <f t="shared" si="157"/>
        <v>3.5.02</v>
      </c>
      <c r="S602" s="13" t="str">
        <f t="shared" si="158"/>
        <v/>
      </c>
      <c r="T602" s="13" t="str">
        <f t="shared" si="159"/>
        <v/>
      </c>
      <c r="U602" s="81" t="str">
        <f t="shared" si="160"/>
        <v/>
      </c>
      <c r="V602"/>
      <c r="X602"/>
      <c r="Y602"/>
      <c r="Z602"/>
      <c r="AA602"/>
      <c r="AB602"/>
      <c r="AC602"/>
      <c r="AD602"/>
      <c r="AE602"/>
      <c r="AF602"/>
      <c r="AG602"/>
    </row>
    <row r="603" spans="1:33" x14ac:dyDescent="0.25">
      <c r="A603" s="263">
        <v>601</v>
      </c>
      <c r="B603" s="292" t="str">
        <f t="shared" si="145"/>
        <v>3.5.02a</v>
      </c>
      <c r="C603" s="263">
        <v>3</v>
      </c>
      <c r="D603" s="263">
        <v>5</v>
      </c>
      <c r="E603" s="263">
        <v>2</v>
      </c>
      <c r="F603" s="263" t="s">
        <v>668</v>
      </c>
      <c r="G603" s="13" t="s">
        <v>610</v>
      </c>
      <c r="H603" s="263">
        <v>2</v>
      </c>
      <c r="I603" s="294" t="str">
        <f t="shared" si="149"/>
        <v/>
      </c>
      <c r="J603" s="263" t="str">
        <f t="shared" si="150"/>
        <v/>
      </c>
      <c r="K603" s="263" t="str">
        <f t="shared" si="151"/>
        <v/>
      </c>
      <c r="L603" s="263" t="str">
        <f t="shared" si="152"/>
        <v/>
      </c>
      <c r="M603" s="263" t="str">
        <f t="shared" si="153"/>
        <v/>
      </c>
      <c r="N603" s="263">
        <f t="shared" si="154"/>
        <v>6</v>
      </c>
      <c r="O603" s="294">
        <f t="shared" si="155"/>
        <v>6</v>
      </c>
      <c r="Q603" s="263" t="str">
        <f t="shared" si="156"/>
        <v>02</v>
      </c>
      <c r="R603" s="292" t="str">
        <f t="shared" si="157"/>
        <v>3.5.02a</v>
      </c>
      <c r="S603" s="13" t="str">
        <f t="shared" si="158"/>
        <v/>
      </c>
      <c r="T603" s="13" t="str">
        <f t="shared" si="159"/>
        <v/>
      </c>
      <c r="U603" s="81" t="str">
        <f t="shared" si="160"/>
        <v/>
      </c>
      <c r="V603"/>
      <c r="X603"/>
      <c r="Y603"/>
      <c r="Z603"/>
      <c r="AA603"/>
      <c r="AB603"/>
      <c r="AC603"/>
      <c r="AD603"/>
      <c r="AE603"/>
      <c r="AF603"/>
      <c r="AG603"/>
    </row>
    <row r="604" spans="1:33" x14ac:dyDescent="0.25">
      <c r="A604" s="263">
        <v>602</v>
      </c>
      <c r="B604" s="292" t="str">
        <f t="shared" si="145"/>
        <v>3.5.02b</v>
      </c>
      <c r="C604" s="263">
        <v>3</v>
      </c>
      <c r="D604" s="263">
        <v>5</v>
      </c>
      <c r="E604" s="263">
        <v>2</v>
      </c>
      <c r="F604" s="263" t="s">
        <v>669</v>
      </c>
      <c r="G604" s="13" t="s">
        <v>611</v>
      </c>
      <c r="H604" s="263">
        <v>2</v>
      </c>
      <c r="I604" s="294" t="str">
        <f t="shared" si="149"/>
        <v/>
      </c>
      <c r="J604" s="263" t="str">
        <f t="shared" si="150"/>
        <v/>
      </c>
      <c r="K604" s="263" t="str">
        <f t="shared" si="151"/>
        <v/>
      </c>
      <c r="L604" s="263" t="str">
        <f t="shared" si="152"/>
        <v/>
      </c>
      <c r="M604" s="263" t="str">
        <f t="shared" si="153"/>
        <v/>
      </c>
      <c r="N604" s="263">
        <f t="shared" si="154"/>
        <v>6</v>
      </c>
      <c r="O604" s="294">
        <f t="shared" si="155"/>
        <v>6</v>
      </c>
      <c r="Q604" s="263" t="str">
        <f t="shared" si="156"/>
        <v>02</v>
      </c>
      <c r="R604" s="292" t="str">
        <f t="shared" si="157"/>
        <v>3.5.02b</v>
      </c>
      <c r="S604" s="13" t="str">
        <f t="shared" si="158"/>
        <v/>
      </c>
      <c r="T604" s="13" t="str">
        <f t="shared" si="159"/>
        <v/>
      </c>
      <c r="U604" s="81" t="str">
        <f t="shared" si="160"/>
        <v/>
      </c>
      <c r="V604"/>
      <c r="X604"/>
      <c r="Y604"/>
      <c r="Z604"/>
      <c r="AA604"/>
      <c r="AB604"/>
      <c r="AC604"/>
      <c r="AD604"/>
      <c r="AE604"/>
      <c r="AF604"/>
      <c r="AG604"/>
    </row>
    <row r="605" spans="1:33" x14ac:dyDescent="0.25">
      <c r="A605" s="263">
        <v>603</v>
      </c>
      <c r="B605" s="292" t="str">
        <f t="shared" si="145"/>
        <v>3.5.02c</v>
      </c>
      <c r="C605" s="263">
        <v>3</v>
      </c>
      <c r="D605" s="263">
        <v>5</v>
      </c>
      <c r="E605" s="263">
        <v>2</v>
      </c>
      <c r="F605" s="263" t="s">
        <v>670</v>
      </c>
      <c r="G605" s="13" t="s">
        <v>612</v>
      </c>
      <c r="H605" s="263">
        <v>2</v>
      </c>
      <c r="I605" s="294" t="str">
        <f t="shared" si="149"/>
        <v/>
      </c>
      <c r="J605" s="263" t="str">
        <f t="shared" si="150"/>
        <v/>
      </c>
      <c r="K605" s="263" t="str">
        <f t="shared" si="151"/>
        <v/>
      </c>
      <c r="L605" s="263" t="str">
        <f t="shared" si="152"/>
        <v/>
      </c>
      <c r="M605" s="263" t="str">
        <f t="shared" si="153"/>
        <v/>
      </c>
      <c r="N605" s="263">
        <f t="shared" si="154"/>
        <v>6</v>
      </c>
      <c r="O605" s="294">
        <f t="shared" si="155"/>
        <v>6</v>
      </c>
      <c r="Q605" s="263" t="str">
        <f t="shared" si="156"/>
        <v>02</v>
      </c>
      <c r="R605" s="292" t="str">
        <f t="shared" si="157"/>
        <v>3.5.02c</v>
      </c>
      <c r="S605" s="13" t="str">
        <f t="shared" si="158"/>
        <v/>
      </c>
      <c r="T605" s="13" t="str">
        <f t="shared" si="159"/>
        <v/>
      </c>
      <c r="U605" s="81" t="str">
        <f t="shared" si="160"/>
        <v/>
      </c>
      <c r="V605"/>
      <c r="X605"/>
      <c r="Y605"/>
      <c r="Z605"/>
      <c r="AA605"/>
      <c r="AB605"/>
      <c r="AC605"/>
      <c r="AD605"/>
      <c r="AE605"/>
      <c r="AF605"/>
      <c r="AG605"/>
    </row>
    <row r="606" spans="1:33" x14ac:dyDescent="0.25">
      <c r="A606" s="263">
        <v>604</v>
      </c>
      <c r="B606" s="292" t="str">
        <f t="shared" si="145"/>
        <v>3.5.02d</v>
      </c>
      <c r="C606" s="263">
        <v>3</v>
      </c>
      <c r="D606" s="263">
        <v>5</v>
      </c>
      <c r="E606" s="263">
        <v>2</v>
      </c>
      <c r="F606" s="263" t="s">
        <v>671</v>
      </c>
      <c r="G606" s="13" t="s">
        <v>613</v>
      </c>
      <c r="H606" s="263">
        <v>3</v>
      </c>
      <c r="I606" s="294" t="str">
        <f t="shared" si="149"/>
        <v/>
      </c>
      <c r="J606" s="263" t="str">
        <f t="shared" si="150"/>
        <v/>
      </c>
      <c r="K606" s="263" t="str">
        <f t="shared" si="151"/>
        <v/>
      </c>
      <c r="L606" s="263" t="str">
        <f t="shared" si="152"/>
        <v/>
      </c>
      <c r="M606" s="263" t="str">
        <f t="shared" si="153"/>
        <v/>
      </c>
      <c r="N606" s="263">
        <f t="shared" si="154"/>
        <v>6</v>
      </c>
      <c r="O606" s="294">
        <f t="shared" si="155"/>
        <v>6</v>
      </c>
      <c r="Q606" s="263" t="str">
        <f t="shared" si="156"/>
        <v>02</v>
      </c>
      <c r="R606" s="292" t="str">
        <f t="shared" si="157"/>
        <v>3.5.02d</v>
      </c>
      <c r="S606" s="13" t="str">
        <f t="shared" si="158"/>
        <v/>
      </c>
      <c r="T606" s="13" t="str">
        <f t="shared" si="159"/>
        <v/>
      </c>
      <c r="U606" s="81" t="str">
        <f t="shared" si="160"/>
        <v/>
      </c>
      <c r="V606"/>
      <c r="X606"/>
      <c r="Y606"/>
      <c r="Z606"/>
      <c r="AA606"/>
      <c r="AB606"/>
      <c r="AC606"/>
      <c r="AD606"/>
      <c r="AE606"/>
      <c r="AF606"/>
      <c r="AG606"/>
    </row>
    <row r="607" spans="1:33" x14ac:dyDescent="0.25">
      <c r="A607" s="263">
        <v>605</v>
      </c>
      <c r="B607" s="292" t="str">
        <f t="shared" si="145"/>
        <v>3.5.02e</v>
      </c>
      <c r="C607" s="263">
        <v>3</v>
      </c>
      <c r="D607" s="263">
        <v>5</v>
      </c>
      <c r="E607" s="263">
        <v>2</v>
      </c>
      <c r="F607" s="263" t="s">
        <v>672</v>
      </c>
      <c r="G607" s="13" t="s">
        <v>614</v>
      </c>
      <c r="H607" s="263">
        <v>3</v>
      </c>
      <c r="I607" s="294" t="str">
        <f t="shared" si="149"/>
        <v/>
      </c>
      <c r="J607" s="263" t="str">
        <f t="shared" si="150"/>
        <v/>
      </c>
      <c r="K607" s="263" t="str">
        <f t="shared" si="151"/>
        <v/>
      </c>
      <c r="L607" s="263" t="str">
        <f t="shared" si="152"/>
        <v/>
      </c>
      <c r="M607" s="263" t="str">
        <f t="shared" si="153"/>
        <v/>
      </c>
      <c r="N607" s="263">
        <f t="shared" si="154"/>
        <v>6</v>
      </c>
      <c r="O607" s="294">
        <f t="shared" si="155"/>
        <v>6</v>
      </c>
      <c r="Q607" s="263" t="str">
        <f t="shared" si="156"/>
        <v>02</v>
      </c>
      <c r="R607" s="292" t="str">
        <f t="shared" si="157"/>
        <v>3.5.02e</v>
      </c>
      <c r="S607" s="13" t="str">
        <f t="shared" si="158"/>
        <v/>
      </c>
      <c r="T607" s="13" t="str">
        <f t="shared" si="159"/>
        <v/>
      </c>
      <c r="U607" s="81" t="str">
        <f t="shared" si="160"/>
        <v/>
      </c>
      <c r="V607"/>
      <c r="X607"/>
      <c r="Y607"/>
      <c r="Z607"/>
      <c r="AA607"/>
      <c r="AB607"/>
      <c r="AC607"/>
      <c r="AD607"/>
      <c r="AE607"/>
      <c r="AF607"/>
      <c r="AG607"/>
    </row>
    <row r="608" spans="1:33" x14ac:dyDescent="0.25">
      <c r="A608" s="263">
        <v>606</v>
      </c>
      <c r="B608" s="292" t="str">
        <f t="shared" si="145"/>
        <v>3.5.03</v>
      </c>
      <c r="C608" s="263">
        <v>3</v>
      </c>
      <c r="D608" s="263">
        <v>5</v>
      </c>
      <c r="E608" s="263">
        <v>3</v>
      </c>
      <c r="F608" s="263" t="s">
        <v>695</v>
      </c>
      <c r="G608" s="13" t="s">
        <v>758</v>
      </c>
      <c r="H608" s="263">
        <v>5</v>
      </c>
      <c r="I608" s="294" t="str">
        <f t="shared" si="149"/>
        <v/>
      </c>
      <c r="J608" s="263" t="str">
        <f t="shared" si="150"/>
        <v/>
      </c>
      <c r="K608" s="263" t="str">
        <f t="shared" si="151"/>
        <v/>
      </c>
      <c r="L608" s="263" t="str">
        <f t="shared" si="152"/>
        <v/>
      </c>
      <c r="M608" s="263">
        <f t="shared" si="153"/>
        <v>5</v>
      </c>
      <c r="N608" s="263" t="str">
        <f t="shared" si="154"/>
        <v/>
      </c>
      <c r="O608" s="294">
        <f t="shared" si="155"/>
        <v>5</v>
      </c>
      <c r="Q608" s="263" t="str">
        <f t="shared" si="156"/>
        <v>03</v>
      </c>
      <c r="R608" s="292" t="str">
        <f t="shared" si="157"/>
        <v>3.5.03</v>
      </c>
      <c r="S608" s="13" t="str">
        <f t="shared" si="158"/>
        <v/>
      </c>
      <c r="T608" s="13" t="str">
        <f t="shared" si="159"/>
        <v/>
      </c>
      <c r="U608" s="81" t="str">
        <f t="shared" si="160"/>
        <v/>
      </c>
      <c r="V608"/>
      <c r="X608"/>
      <c r="Y608"/>
      <c r="Z608"/>
      <c r="AA608"/>
      <c r="AB608"/>
      <c r="AC608"/>
      <c r="AD608"/>
      <c r="AE608"/>
      <c r="AF608"/>
      <c r="AG608"/>
    </row>
    <row r="609" spans="1:33" x14ac:dyDescent="0.25">
      <c r="A609" s="263">
        <v>607</v>
      </c>
      <c r="B609" s="292" t="str">
        <f t="shared" si="145"/>
        <v>3.5.04</v>
      </c>
      <c r="C609" s="263">
        <v>3</v>
      </c>
      <c r="D609" s="263">
        <v>5</v>
      </c>
      <c r="E609" s="263">
        <v>4</v>
      </c>
      <c r="F609" s="263" t="s">
        <v>695</v>
      </c>
      <c r="G609" s="13" t="s">
        <v>759</v>
      </c>
      <c r="H609" s="263">
        <v>5</v>
      </c>
      <c r="I609" s="294" t="str">
        <f t="shared" si="149"/>
        <v/>
      </c>
      <c r="J609" s="263" t="str">
        <f t="shared" si="150"/>
        <v/>
      </c>
      <c r="K609" s="263" t="str">
        <f t="shared" si="151"/>
        <v/>
      </c>
      <c r="L609" s="263" t="str">
        <f t="shared" si="152"/>
        <v/>
      </c>
      <c r="M609" s="263">
        <f t="shared" si="153"/>
        <v>5</v>
      </c>
      <c r="N609" s="263" t="str">
        <f t="shared" si="154"/>
        <v/>
      </c>
      <c r="O609" s="294">
        <f t="shared" si="155"/>
        <v>5</v>
      </c>
      <c r="Q609" s="263" t="str">
        <f t="shared" si="156"/>
        <v>04</v>
      </c>
      <c r="R609" s="292" t="str">
        <f t="shared" si="157"/>
        <v>3.5.04</v>
      </c>
      <c r="S609" s="13" t="str">
        <f t="shared" si="158"/>
        <v/>
      </c>
      <c r="T609" s="13" t="str">
        <f t="shared" si="159"/>
        <v/>
      </c>
      <c r="U609" s="81" t="str">
        <f t="shared" si="160"/>
        <v/>
      </c>
      <c r="V609"/>
      <c r="X609"/>
      <c r="Y609"/>
      <c r="Z609"/>
      <c r="AA609"/>
      <c r="AB609"/>
      <c r="AC609"/>
      <c r="AD609"/>
      <c r="AE609"/>
      <c r="AF609"/>
      <c r="AG609"/>
    </row>
    <row r="610" spans="1:33" x14ac:dyDescent="0.25">
      <c r="A610" s="263">
        <v>608</v>
      </c>
      <c r="B610" s="292" t="str">
        <f t="shared" si="145"/>
        <v>3.5.04a</v>
      </c>
      <c r="C610" s="263">
        <v>3</v>
      </c>
      <c r="D610" s="263">
        <v>5</v>
      </c>
      <c r="E610" s="263">
        <v>4</v>
      </c>
      <c r="F610" s="263" t="s">
        <v>668</v>
      </c>
      <c r="G610" s="13" t="s">
        <v>760</v>
      </c>
      <c r="H610" s="263">
        <v>5</v>
      </c>
      <c r="I610" s="294" t="str">
        <f t="shared" si="149"/>
        <v/>
      </c>
      <c r="J610" s="263" t="str">
        <f t="shared" si="150"/>
        <v/>
      </c>
      <c r="K610" s="263" t="str">
        <f t="shared" si="151"/>
        <v/>
      </c>
      <c r="L610" s="263" t="str">
        <f t="shared" si="152"/>
        <v/>
      </c>
      <c r="M610" s="263" t="str">
        <f t="shared" si="153"/>
        <v/>
      </c>
      <c r="N610" s="263">
        <f t="shared" si="154"/>
        <v>6</v>
      </c>
      <c r="O610" s="294">
        <f t="shared" si="155"/>
        <v>6</v>
      </c>
      <c r="Q610" s="263" t="str">
        <f t="shared" si="156"/>
        <v>04</v>
      </c>
      <c r="R610" s="292" t="str">
        <f t="shared" si="157"/>
        <v>3.5.04a</v>
      </c>
      <c r="S610" s="13" t="str">
        <f t="shared" si="158"/>
        <v/>
      </c>
      <c r="T610" s="13" t="str">
        <f t="shared" si="159"/>
        <v/>
      </c>
      <c r="U610" s="81" t="str">
        <f t="shared" si="160"/>
        <v/>
      </c>
      <c r="V610"/>
      <c r="X610"/>
      <c r="Y610"/>
      <c r="Z610"/>
      <c r="AA610"/>
      <c r="AB610"/>
      <c r="AC610"/>
      <c r="AD610"/>
      <c r="AE610"/>
      <c r="AF610"/>
      <c r="AG610"/>
    </row>
    <row r="611" spans="1:33" x14ac:dyDescent="0.25">
      <c r="A611" s="263">
        <v>609</v>
      </c>
      <c r="B611" s="292" t="str">
        <f t="shared" si="145"/>
        <v>3.5.04b</v>
      </c>
      <c r="C611" s="263">
        <v>3</v>
      </c>
      <c r="D611" s="263">
        <v>5</v>
      </c>
      <c r="E611" s="263">
        <v>4</v>
      </c>
      <c r="F611" s="263" t="s">
        <v>669</v>
      </c>
      <c r="G611" s="13" t="s">
        <v>761</v>
      </c>
      <c r="H611" s="263">
        <v>5</v>
      </c>
      <c r="I611" s="294" t="str">
        <f t="shared" si="149"/>
        <v/>
      </c>
      <c r="J611" s="263" t="str">
        <f t="shared" si="150"/>
        <v/>
      </c>
      <c r="K611" s="263" t="str">
        <f t="shared" si="151"/>
        <v/>
      </c>
      <c r="L611" s="263" t="str">
        <f t="shared" si="152"/>
        <v/>
      </c>
      <c r="M611" s="263" t="str">
        <f t="shared" si="153"/>
        <v/>
      </c>
      <c r="N611" s="263">
        <f t="shared" si="154"/>
        <v>6</v>
      </c>
      <c r="O611" s="294">
        <f t="shared" si="155"/>
        <v>6</v>
      </c>
      <c r="Q611" s="263" t="str">
        <f t="shared" si="156"/>
        <v>04</v>
      </c>
      <c r="R611" s="292" t="str">
        <f t="shared" si="157"/>
        <v>3.5.04b</v>
      </c>
      <c r="S611" s="13" t="str">
        <f t="shared" si="158"/>
        <v/>
      </c>
      <c r="T611" s="13" t="str">
        <f t="shared" si="159"/>
        <v/>
      </c>
      <c r="U611" s="81" t="str">
        <f t="shared" si="160"/>
        <v/>
      </c>
      <c r="V611"/>
      <c r="X611"/>
      <c r="Y611"/>
      <c r="Z611"/>
      <c r="AA611"/>
      <c r="AB611"/>
      <c r="AC611"/>
      <c r="AD611"/>
      <c r="AE611"/>
      <c r="AF611"/>
      <c r="AG611"/>
    </row>
    <row r="612" spans="1:33" x14ac:dyDescent="0.25">
      <c r="A612" s="263">
        <v>610</v>
      </c>
      <c r="B612" s="292" t="str">
        <f t="shared" si="145"/>
        <v>3.5.05</v>
      </c>
      <c r="C612" s="263">
        <v>3</v>
      </c>
      <c r="D612" s="263">
        <v>5</v>
      </c>
      <c r="E612" s="263">
        <v>5</v>
      </c>
      <c r="F612" s="263" t="s">
        <v>695</v>
      </c>
      <c r="G612" s="13" t="s">
        <v>615</v>
      </c>
      <c r="H612" s="263" t="s">
        <v>108</v>
      </c>
      <c r="I612" s="294" t="str">
        <f t="shared" si="149"/>
        <v/>
      </c>
      <c r="J612" s="263" t="str">
        <f t="shared" si="150"/>
        <v/>
      </c>
      <c r="K612" s="263" t="str">
        <f t="shared" si="151"/>
        <v/>
      </c>
      <c r="L612" s="263">
        <f t="shared" si="152"/>
        <v>4</v>
      </c>
      <c r="M612" s="263" t="str">
        <f t="shared" si="153"/>
        <v/>
      </c>
      <c r="N612" s="263" t="str">
        <f t="shared" si="154"/>
        <v/>
      </c>
      <c r="O612" s="294">
        <f t="shared" si="155"/>
        <v>4</v>
      </c>
      <c r="Q612" s="263" t="str">
        <f t="shared" si="156"/>
        <v>05</v>
      </c>
      <c r="R612" s="292" t="str">
        <f t="shared" si="157"/>
        <v>3.5.05</v>
      </c>
      <c r="S612" s="13" t="str">
        <f t="shared" si="158"/>
        <v/>
      </c>
      <c r="T612" s="13" t="str">
        <f t="shared" si="159"/>
        <v/>
      </c>
      <c r="U612" s="81" t="str">
        <f t="shared" si="160"/>
        <v/>
      </c>
      <c r="V612"/>
      <c r="X612"/>
      <c r="Y612"/>
      <c r="Z612"/>
      <c r="AA612"/>
      <c r="AB612"/>
      <c r="AC612"/>
      <c r="AD612"/>
      <c r="AE612"/>
      <c r="AF612"/>
      <c r="AG612"/>
    </row>
    <row r="613" spans="1:33" x14ac:dyDescent="0.25">
      <c r="A613" s="263">
        <v>611</v>
      </c>
      <c r="B613" s="292" t="str">
        <f t="shared" si="145"/>
        <v>3.5.05a</v>
      </c>
      <c r="C613" s="263">
        <v>3</v>
      </c>
      <c r="D613" s="263">
        <v>5</v>
      </c>
      <c r="E613" s="263">
        <v>5</v>
      </c>
      <c r="F613" s="263" t="s">
        <v>668</v>
      </c>
      <c r="G613" s="13" t="s">
        <v>616</v>
      </c>
      <c r="H613" s="263">
        <v>4</v>
      </c>
      <c r="I613" s="294" t="str">
        <f t="shared" si="149"/>
        <v/>
      </c>
      <c r="J613" s="263" t="str">
        <f t="shared" si="150"/>
        <v/>
      </c>
      <c r="K613" s="263" t="str">
        <f t="shared" si="151"/>
        <v/>
      </c>
      <c r="L613" s="263" t="str">
        <f t="shared" si="152"/>
        <v/>
      </c>
      <c r="M613" s="263" t="str">
        <f t="shared" si="153"/>
        <v/>
      </c>
      <c r="N613" s="263">
        <f t="shared" si="154"/>
        <v>6</v>
      </c>
      <c r="O613" s="294">
        <f t="shared" si="155"/>
        <v>6</v>
      </c>
      <c r="Q613" s="263" t="str">
        <f t="shared" si="156"/>
        <v>05</v>
      </c>
      <c r="R613" s="292" t="str">
        <f t="shared" si="157"/>
        <v>3.5.05a</v>
      </c>
      <c r="S613" s="13" t="str">
        <f t="shared" si="158"/>
        <v/>
      </c>
      <c r="T613" s="13" t="str">
        <f t="shared" si="159"/>
        <v/>
      </c>
      <c r="U613" s="81" t="str">
        <f t="shared" si="160"/>
        <v/>
      </c>
      <c r="V613"/>
      <c r="X613"/>
      <c r="Y613"/>
      <c r="Z613"/>
      <c r="AA613"/>
      <c r="AB613"/>
      <c r="AC613"/>
      <c r="AD613"/>
      <c r="AE613"/>
      <c r="AF613"/>
      <c r="AG613"/>
    </row>
    <row r="614" spans="1:33" x14ac:dyDescent="0.25">
      <c r="A614" s="263">
        <v>612</v>
      </c>
      <c r="B614" s="292" t="str">
        <f t="shared" si="145"/>
        <v>3.5.05b</v>
      </c>
      <c r="C614" s="263">
        <v>3</v>
      </c>
      <c r="D614" s="263">
        <v>5</v>
      </c>
      <c r="E614" s="263">
        <v>5</v>
      </c>
      <c r="F614" s="263" t="s">
        <v>669</v>
      </c>
      <c r="G614" s="13" t="s">
        <v>617</v>
      </c>
      <c r="H614" s="263">
        <v>4</v>
      </c>
      <c r="I614" s="294" t="str">
        <f t="shared" si="149"/>
        <v/>
      </c>
      <c r="J614" s="263" t="str">
        <f t="shared" si="150"/>
        <v/>
      </c>
      <c r="K614" s="263" t="str">
        <f t="shared" si="151"/>
        <v/>
      </c>
      <c r="L614" s="263" t="str">
        <f t="shared" si="152"/>
        <v/>
      </c>
      <c r="M614" s="263" t="str">
        <f t="shared" si="153"/>
        <v/>
      </c>
      <c r="N614" s="263">
        <f t="shared" si="154"/>
        <v>6</v>
      </c>
      <c r="O614" s="294">
        <f t="shared" si="155"/>
        <v>6</v>
      </c>
      <c r="Q614" s="263" t="str">
        <f t="shared" si="156"/>
        <v>05</v>
      </c>
      <c r="R614" s="292" t="str">
        <f t="shared" si="157"/>
        <v>3.5.05b</v>
      </c>
      <c r="S614" s="13" t="str">
        <f t="shared" si="158"/>
        <v/>
      </c>
      <c r="T614" s="13" t="str">
        <f t="shared" si="159"/>
        <v/>
      </c>
      <c r="U614" s="81" t="str">
        <f t="shared" si="160"/>
        <v/>
      </c>
      <c r="V614"/>
      <c r="X614"/>
      <c r="Y614"/>
      <c r="Z614"/>
      <c r="AA614"/>
      <c r="AB614"/>
      <c r="AC614"/>
      <c r="AD614"/>
      <c r="AE614"/>
      <c r="AF614"/>
      <c r="AG614"/>
    </row>
    <row r="615" spans="1:33" x14ac:dyDescent="0.25">
      <c r="A615" s="263">
        <v>613</v>
      </c>
      <c r="B615" s="292" t="str">
        <f t="shared" si="145"/>
        <v>3.5.05c</v>
      </c>
      <c r="C615" s="263">
        <v>3</v>
      </c>
      <c r="D615" s="263">
        <v>5</v>
      </c>
      <c r="E615" s="263">
        <v>5</v>
      </c>
      <c r="F615" s="263" t="s">
        <v>670</v>
      </c>
      <c r="G615" s="13" t="s">
        <v>618</v>
      </c>
      <c r="H615" s="263">
        <v>3</v>
      </c>
      <c r="I615" s="294" t="str">
        <f t="shared" si="149"/>
        <v/>
      </c>
      <c r="J615" s="263" t="str">
        <f t="shared" si="150"/>
        <v/>
      </c>
      <c r="K615" s="263" t="str">
        <f t="shared" si="151"/>
        <v/>
      </c>
      <c r="L615" s="263" t="str">
        <f t="shared" si="152"/>
        <v/>
      </c>
      <c r="M615" s="263" t="str">
        <f t="shared" si="153"/>
        <v/>
      </c>
      <c r="N615" s="263">
        <f t="shared" si="154"/>
        <v>6</v>
      </c>
      <c r="O615" s="294">
        <f t="shared" si="155"/>
        <v>6</v>
      </c>
      <c r="Q615" s="263" t="str">
        <f t="shared" si="156"/>
        <v>05</v>
      </c>
      <c r="R615" s="292" t="str">
        <f t="shared" si="157"/>
        <v>3.5.05c</v>
      </c>
      <c r="S615" s="13" t="str">
        <f t="shared" si="158"/>
        <v/>
      </c>
      <c r="T615" s="13" t="str">
        <f t="shared" si="159"/>
        <v/>
      </c>
      <c r="U615" s="81" t="str">
        <f t="shared" si="160"/>
        <v/>
      </c>
      <c r="V615"/>
      <c r="X615"/>
      <c r="Y615"/>
      <c r="Z615"/>
      <c r="AA615"/>
      <c r="AB615"/>
      <c r="AC615"/>
      <c r="AD615"/>
      <c r="AE615"/>
      <c r="AF615"/>
      <c r="AG615"/>
    </row>
    <row r="616" spans="1:33" x14ac:dyDescent="0.25">
      <c r="A616" s="263">
        <v>614</v>
      </c>
      <c r="B616" s="292" t="str">
        <f t="shared" si="145"/>
        <v>3.5.05d</v>
      </c>
      <c r="C616" s="263">
        <v>3</v>
      </c>
      <c r="D616" s="263">
        <v>5</v>
      </c>
      <c r="E616" s="263">
        <v>5</v>
      </c>
      <c r="F616" s="263" t="s">
        <v>671</v>
      </c>
      <c r="G616" s="13" t="s">
        <v>619</v>
      </c>
      <c r="H616" s="263">
        <v>5</v>
      </c>
      <c r="I616" s="294" t="str">
        <f t="shared" si="149"/>
        <v/>
      </c>
      <c r="J616" s="263" t="str">
        <f t="shared" si="150"/>
        <v/>
      </c>
      <c r="K616" s="263" t="str">
        <f t="shared" si="151"/>
        <v/>
      </c>
      <c r="L616" s="263" t="str">
        <f t="shared" si="152"/>
        <v/>
      </c>
      <c r="M616" s="263" t="str">
        <f t="shared" si="153"/>
        <v/>
      </c>
      <c r="N616" s="263">
        <f t="shared" si="154"/>
        <v>6</v>
      </c>
      <c r="O616" s="294">
        <f t="shared" si="155"/>
        <v>6</v>
      </c>
      <c r="Q616" s="263" t="str">
        <f t="shared" si="156"/>
        <v>05</v>
      </c>
      <c r="R616" s="292" t="str">
        <f t="shared" si="157"/>
        <v>3.5.05d</v>
      </c>
      <c r="S616" s="13" t="str">
        <f t="shared" si="158"/>
        <v/>
      </c>
      <c r="T616" s="13" t="str">
        <f t="shared" si="159"/>
        <v/>
      </c>
      <c r="U616" s="81" t="str">
        <f t="shared" si="160"/>
        <v/>
      </c>
      <c r="V616"/>
      <c r="X616"/>
      <c r="Y616"/>
      <c r="Z616"/>
      <c r="AA616"/>
      <c r="AB616"/>
      <c r="AC616"/>
      <c r="AD616"/>
      <c r="AE616"/>
      <c r="AF616"/>
      <c r="AG616"/>
    </row>
    <row r="617" spans="1:33" x14ac:dyDescent="0.25">
      <c r="A617" s="263">
        <v>615</v>
      </c>
      <c r="B617" s="292" t="str">
        <f t="shared" si="145"/>
        <v>3.5.05e</v>
      </c>
      <c r="C617" s="263">
        <v>3</v>
      </c>
      <c r="D617" s="263">
        <v>5</v>
      </c>
      <c r="E617" s="263">
        <v>5</v>
      </c>
      <c r="F617" s="263" t="s">
        <v>672</v>
      </c>
      <c r="G617" s="13" t="s">
        <v>762</v>
      </c>
      <c r="H617" s="263">
        <v>5</v>
      </c>
      <c r="I617" s="294" t="str">
        <f t="shared" si="149"/>
        <v/>
      </c>
      <c r="J617" s="263" t="str">
        <f t="shared" si="150"/>
        <v/>
      </c>
      <c r="K617" s="263" t="str">
        <f t="shared" si="151"/>
        <v/>
      </c>
      <c r="L617" s="263" t="str">
        <f t="shared" si="152"/>
        <v/>
      </c>
      <c r="M617" s="263" t="str">
        <f t="shared" si="153"/>
        <v/>
      </c>
      <c r="N617" s="263">
        <f t="shared" si="154"/>
        <v>6</v>
      </c>
      <c r="O617" s="294">
        <f t="shared" si="155"/>
        <v>6</v>
      </c>
      <c r="Q617" s="263" t="str">
        <f t="shared" si="156"/>
        <v>05</v>
      </c>
      <c r="R617" s="292" t="str">
        <f t="shared" si="157"/>
        <v>3.5.05e</v>
      </c>
      <c r="S617" s="13" t="str">
        <f t="shared" si="158"/>
        <v/>
      </c>
      <c r="T617" s="13" t="str">
        <f t="shared" si="159"/>
        <v/>
      </c>
      <c r="U617" s="81" t="str">
        <f t="shared" si="160"/>
        <v/>
      </c>
      <c r="V617"/>
      <c r="X617"/>
      <c r="Y617"/>
      <c r="Z617"/>
      <c r="AA617"/>
      <c r="AB617"/>
      <c r="AC617"/>
      <c r="AD617"/>
      <c r="AE617"/>
      <c r="AF617"/>
      <c r="AG617"/>
    </row>
    <row r="618" spans="1:33" x14ac:dyDescent="0.25">
      <c r="A618" s="263">
        <v>616</v>
      </c>
      <c r="B618" s="292" t="str">
        <f t="shared" si="145"/>
        <v>3.5.06</v>
      </c>
      <c r="C618" s="263">
        <v>3</v>
      </c>
      <c r="D618" s="263">
        <v>5</v>
      </c>
      <c r="E618" s="263">
        <v>6</v>
      </c>
      <c r="F618" s="263" t="s">
        <v>695</v>
      </c>
      <c r="G618" s="13" t="s">
        <v>620</v>
      </c>
      <c r="H618" s="263" t="s">
        <v>108</v>
      </c>
      <c r="I618" s="294" t="str">
        <f t="shared" si="149"/>
        <v/>
      </c>
      <c r="J618" s="263" t="str">
        <f t="shared" si="150"/>
        <v/>
      </c>
      <c r="K618" s="263" t="str">
        <f t="shared" si="151"/>
        <v/>
      </c>
      <c r="L618" s="263">
        <f t="shared" si="152"/>
        <v>4</v>
      </c>
      <c r="M618" s="263" t="str">
        <f t="shared" si="153"/>
        <v/>
      </c>
      <c r="N618" s="263" t="str">
        <f t="shared" si="154"/>
        <v/>
      </c>
      <c r="O618" s="294">
        <f t="shared" si="155"/>
        <v>4</v>
      </c>
      <c r="Q618" s="263" t="str">
        <f t="shared" si="156"/>
        <v>06</v>
      </c>
      <c r="R618" s="292" t="str">
        <f t="shared" si="157"/>
        <v>3.5.06</v>
      </c>
      <c r="S618" s="13" t="str">
        <f t="shared" si="158"/>
        <v/>
      </c>
      <c r="T618" s="13" t="str">
        <f t="shared" si="159"/>
        <v/>
      </c>
      <c r="U618" s="81" t="str">
        <f t="shared" si="160"/>
        <v/>
      </c>
      <c r="V618"/>
      <c r="X618"/>
      <c r="Y618"/>
      <c r="Z618"/>
      <c r="AA618"/>
      <c r="AB618"/>
      <c r="AC618"/>
      <c r="AD618"/>
      <c r="AE618"/>
      <c r="AF618"/>
      <c r="AG618"/>
    </row>
    <row r="619" spans="1:33" x14ac:dyDescent="0.25">
      <c r="A619" s="263">
        <v>617</v>
      </c>
      <c r="B619" s="292" t="str">
        <f t="shared" si="145"/>
        <v>3.5.06a</v>
      </c>
      <c r="C619" s="263">
        <v>3</v>
      </c>
      <c r="D619" s="263">
        <v>5</v>
      </c>
      <c r="E619" s="263">
        <v>6</v>
      </c>
      <c r="F619" s="263" t="s">
        <v>668</v>
      </c>
      <c r="G619" s="13" t="s">
        <v>621</v>
      </c>
      <c r="H619" s="263">
        <v>3</v>
      </c>
      <c r="I619" s="294" t="str">
        <f t="shared" si="149"/>
        <v/>
      </c>
      <c r="J619" s="263" t="str">
        <f t="shared" si="150"/>
        <v/>
      </c>
      <c r="K619" s="263" t="str">
        <f t="shared" si="151"/>
        <v/>
      </c>
      <c r="L619" s="263" t="str">
        <f t="shared" si="152"/>
        <v/>
      </c>
      <c r="M619" s="263" t="str">
        <f t="shared" si="153"/>
        <v/>
      </c>
      <c r="N619" s="263">
        <f t="shared" si="154"/>
        <v>6</v>
      </c>
      <c r="O619" s="294">
        <f t="shared" si="155"/>
        <v>6</v>
      </c>
      <c r="Q619" s="263" t="str">
        <f t="shared" si="156"/>
        <v>06</v>
      </c>
      <c r="R619" s="292" t="str">
        <f t="shared" si="157"/>
        <v>3.5.06a</v>
      </c>
      <c r="S619" s="13" t="str">
        <f t="shared" si="158"/>
        <v/>
      </c>
      <c r="T619" s="13" t="str">
        <f t="shared" si="159"/>
        <v/>
      </c>
      <c r="U619" s="81" t="str">
        <f t="shared" si="160"/>
        <v/>
      </c>
      <c r="V619"/>
      <c r="X619"/>
      <c r="Y619"/>
      <c r="Z619"/>
      <c r="AA619"/>
      <c r="AB619"/>
      <c r="AC619"/>
      <c r="AD619"/>
      <c r="AE619"/>
      <c r="AF619"/>
      <c r="AG619"/>
    </row>
    <row r="620" spans="1:33" x14ac:dyDescent="0.25">
      <c r="A620" s="263">
        <v>618</v>
      </c>
      <c r="B620" s="292" t="str">
        <f t="shared" si="145"/>
        <v>3.5.06b</v>
      </c>
      <c r="C620" s="263">
        <v>3</v>
      </c>
      <c r="D620" s="263">
        <v>5</v>
      </c>
      <c r="E620" s="263">
        <v>6</v>
      </c>
      <c r="F620" s="263" t="s">
        <v>669</v>
      </c>
      <c r="G620" s="13" t="s">
        <v>622</v>
      </c>
      <c r="H620" s="263">
        <v>3</v>
      </c>
      <c r="I620" s="294" t="str">
        <f t="shared" si="149"/>
        <v/>
      </c>
      <c r="J620" s="263" t="str">
        <f t="shared" si="150"/>
        <v/>
      </c>
      <c r="K620" s="263" t="str">
        <f t="shared" si="151"/>
        <v/>
      </c>
      <c r="L620" s="263" t="str">
        <f t="shared" si="152"/>
        <v/>
      </c>
      <c r="M620" s="263" t="str">
        <f t="shared" si="153"/>
        <v/>
      </c>
      <c r="N620" s="263">
        <f t="shared" si="154"/>
        <v>6</v>
      </c>
      <c r="O620" s="294">
        <f t="shared" si="155"/>
        <v>6</v>
      </c>
      <c r="Q620" s="263" t="str">
        <f t="shared" si="156"/>
        <v>06</v>
      </c>
      <c r="R620" s="292" t="str">
        <f t="shared" si="157"/>
        <v>3.5.06b</v>
      </c>
      <c r="S620" s="13" t="str">
        <f t="shared" si="158"/>
        <v/>
      </c>
      <c r="T620" s="13" t="str">
        <f t="shared" si="159"/>
        <v/>
      </c>
      <c r="U620" s="81" t="str">
        <f t="shared" si="160"/>
        <v/>
      </c>
      <c r="V620"/>
      <c r="X620"/>
      <c r="Y620"/>
      <c r="Z620"/>
      <c r="AA620"/>
      <c r="AB620"/>
      <c r="AC620"/>
      <c r="AD620"/>
      <c r="AE620"/>
      <c r="AF620"/>
      <c r="AG620"/>
    </row>
    <row r="621" spans="1:33" x14ac:dyDescent="0.25">
      <c r="A621" s="263">
        <v>619</v>
      </c>
      <c r="B621" s="292" t="str">
        <f t="shared" si="145"/>
        <v>3.5.07</v>
      </c>
      <c r="C621" s="263">
        <v>3</v>
      </c>
      <c r="D621" s="263">
        <v>5</v>
      </c>
      <c r="E621" s="263">
        <v>7</v>
      </c>
      <c r="F621" s="263" t="s">
        <v>695</v>
      </c>
      <c r="G621" s="13" t="s">
        <v>623</v>
      </c>
      <c r="H621" s="263">
        <v>5</v>
      </c>
      <c r="I621" s="294" t="str">
        <f t="shared" si="149"/>
        <v/>
      </c>
      <c r="J621" s="263" t="str">
        <f t="shared" si="150"/>
        <v/>
      </c>
      <c r="K621" s="263" t="str">
        <f t="shared" si="151"/>
        <v/>
      </c>
      <c r="L621" s="263" t="str">
        <f t="shared" si="152"/>
        <v/>
      </c>
      <c r="M621" s="263">
        <f t="shared" si="153"/>
        <v>5</v>
      </c>
      <c r="N621" s="263" t="str">
        <f t="shared" si="154"/>
        <v/>
      </c>
      <c r="O621" s="294">
        <f t="shared" si="155"/>
        <v>5</v>
      </c>
      <c r="Q621" s="263" t="str">
        <f t="shared" si="156"/>
        <v>07</v>
      </c>
      <c r="R621" s="292" t="str">
        <f t="shared" si="157"/>
        <v>3.5.07</v>
      </c>
      <c r="S621" s="13" t="str">
        <f t="shared" si="158"/>
        <v/>
      </c>
      <c r="T621" s="13" t="str">
        <f t="shared" si="159"/>
        <v/>
      </c>
      <c r="U621" s="81" t="str">
        <f t="shared" si="160"/>
        <v/>
      </c>
      <c r="V621"/>
      <c r="X621"/>
      <c r="Y621"/>
      <c r="Z621"/>
      <c r="AA621"/>
      <c r="AB621"/>
      <c r="AC621"/>
      <c r="AD621"/>
      <c r="AE621"/>
      <c r="AF621"/>
      <c r="AG621"/>
    </row>
    <row r="622" spans="1:33" x14ac:dyDescent="0.25">
      <c r="A622" s="263">
        <v>620</v>
      </c>
      <c r="B622" s="292" t="str">
        <f t="shared" si="145"/>
        <v>3.6</v>
      </c>
      <c r="C622" s="263">
        <v>3</v>
      </c>
      <c r="D622" s="263">
        <v>6</v>
      </c>
      <c r="E622" s="263" t="s">
        <v>695</v>
      </c>
      <c r="F622" s="263" t="s">
        <v>695</v>
      </c>
      <c r="G622" s="13" t="s">
        <v>624</v>
      </c>
      <c r="H622" s="263" t="s">
        <v>695</v>
      </c>
      <c r="I622" s="294" t="str">
        <f t="shared" si="149"/>
        <v/>
      </c>
      <c r="J622" s="263">
        <f t="shared" si="150"/>
        <v>2</v>
      </c>
      <c r="K622" s="263" t="str">
        <f t="shared" si="151"/>
        <v/>
      </c>
      <c r="L622" s="263" t="str">
        <f t="shared" si="152"/>
        <v/>
      </c>
      <c r="M622" s="263" t="str">
        <f t="shared" si="153"/>
        <v/>
      </c>
      <c r="N622" s="263" t="str">
        <f t="shared" si="154"/>
        <v/>
      </c>
      <c r="O622" s="294">
        <f t="shared" si="155"/>
        <v>2</v>
      </c>
      <c r="Q622" s="263" t="str">
        <f t="shared" si="156"/>
        <v/>
      </c>
      <c r="R622" s="292" t="str">
        <f t="shared" si="157"/>
        <v>3.6</v>
      </c>
      <c r="S622" s="13" t="str">
        <f t="shared" si="158"/>
        <v/>
      </c>
      <c r="T622" s="13" t="str">
        <f t="shared" si="159"/>
        <v/>
      </c>
      <c r="U622" s="81" t="str">
        <f t="shared" si="160"/>
        <v/>
      </c>
      <c r="V622"/>
      <c r="X622"/>
      <c r="Y622"/>
      <c r="Z622"/>
      <c r="AA622"/>
      <c r="AB622"/>
      <c r="AC622"/>
      <c r="AD622"/>
      <c r="AE622"/>
      <c r="AF622"/>
      <c r="AG622"/>
    </row>
    <row r="623" spans="1:33" x14ac:dyDescent="0.25">
      <c r="A623" s="263">
        <v>621</v>
      </c>
      <c r="B623" s="292" t="str">
        <f t="shared" si="145"/>
        <v>3.6.01</v>
      </c>
      <c r="C623" s="263">
        <v>3</v>
      </c>
      <c r="D623" s="263">
        <v>6</v>
      </c>
      <c r="E623" s="263">
        <v>1</v>
      </c>
      <c r="F623" s="263" t="s">
        <v>695</v>
      </c>
      <c r="G623" s="13" t="s">
        <v>625</v>
      </c>
      <c r="H623" s="263">
        <v>3</v>
      </c>
      <c r="I623" s="294" t="str">
        <f t="shared" si="149"/>
        <v/>
      </c>
      <c r="J623" s="263" t="str">
        <f t="shared" si="150"/>
        <v/>
      </c>
      <c r="K623" s="263" t="str">
        <f t="shared" si="151"/>
        <v/>
      </c>
      <c r="L623" s="263" t="str">
        <f t="shared" si="152"/>
        <v/>
      </c>
      <c r="M623" s="263">
        <f t="shared" si="153"/>
        <v>5</v>
      </c>
      <c r="N623" s="263" t="str">
        <f t="shared" si="154"/>
        <v/>
      </c>
      <c r="O623" s="294">
        <f t="shared" si="155"/>
        <v>5</v>
      </c>
      <c r="Q623" s="263" t="str">
        <f t="shared" si="156"/>
        <v>01</v>
      </c>
      <c r="R623" s="292" t="str">
        <f t="shared" si="157"/>
        <v>3.6.01</v>
      </c>
      <c r="S623" s="13" t="str">
        <f t="shared" si="158"/>
        <v/>
      </c>
      <c r="T623" s="13" t="str">
        <f t="shared" si="159"/>
        <v/>
      </c>
      <c r="U623" s="81" t="str">
        <f t="shared" si="160"/>
        <v/>
      </c>
      <c r="V623"/>
      <c r="X623"/>
      <c r="Y623"/>
      <c r="Z623"/>
      <c r="AA623"/>
      <c r="AB623"/>
      <c r="AC623"/>
      <c r="AD623"/>
      <c r="AE623"/>
      <c r="AF623"/>
      <c r="AG623"/>
    </row>
    <row r="624" spans="1:33" x14ac:dyDescent="0.25">
      <c r="A624" s="263">
        <v>622</v>
      </c>
      <c r="B624" s="292" t="str">
        <f t="shared" si="145"/>
        <v>3.6.02</v>
      </c>
      <c r="C624" s="263">
        <v>3</v>
      </c>
      <c r="D624" s="263">
        <v>6</v>
      </c>
      <c r="E624" s="263">
        <v>2</v>
      </c>
      <c r="F624" s="263" t="s">
        <v>695</v>
      </c>
      <c r="G624" s="13" t="s">
        <v>626</v>
      </c>
      <c r="H624" s="263">
        <v>4</v>
      </c>
      <c r="I624" s="294" t="str">
        <f t="shared" si="149"/>
        <v/>
      </c>
      <c r="J624" s="263" t="str">
        <f t="shared" si="150"/>
        <v/>
      </c>
      <c r="K624" s="263" t="str">
        <f t="shared" si="151"/>
        <v/>
      </c>
      <c r="L624" s="263" t="str">
        <f t="shared" si="152"/>
        <v/>
      </c>
      <c r="M624" s="263">
        <f t="shared" si="153"/>
        <v>5</v>
      </c>
      <c r="N624" s="263" t="str">
        <f t="shared" si="154"/>
        <v/>
      </c>
      <c r="O624" s="294">
        <f t="shared" si="155"/>
        <v>5</v>
      </c>
      <c r="Q624" s="263" t="str">
        <f t="shared" si="156"/>
        <v>02</v>
      </c>
      <c r="R624" s="292" t="str">
        <f t="shared" si="157"/>
        <v>3.6.02</v>
      </c>
      <c r="S624" s="13" t="str">
        <f t="shared" si="158"/>
        <v/>
      </c>
      <c r="T624" s="13" t="str">
        <f t="shared" si="159"/>
        <v/>
      </c>
      <c r="U624" s="81" t="str">
        <f t="shared" si="160"/>
        <v/>
      </c>
      <c r="V624"/>
      <c r="X624"/>
      <c r="Y624"/>
      <c r="Z624"/>
      <c r="AA624"/>
      <c r="AB624"/>
      <c r="AC624"/>
      <c r="AD624"/>
      <c r="AE624"/>
      <c r="AF624"/>
      <c r="AG624"/>
    </row>
    <row r="625" spans="1:33" x14ac:dyDescent="0.25">
      <c r="A625" s="263">
        <v>623</v>
      </c>
      <c r="B625" s="292" t="str">
        <f t="shared" si="145"/>
        <v>3.6.03</v>
      </c>
      <c r="C625" s="263">
        <v>3</v>
      </c>
      <c r="D625" s="263">
        <v>6</v>
      </c>
      <c r="E625" s="263">
        <v>3</v>
      </c>
      <c r="F625" s="263" t="s">
        <v>695</v>
      </c>
      <c r="G625" s="13" t="s">
        <v>627</v>
      </c>
      <c r="H625" s="263" t="s">
        <v>108</v>
      </c>
      <c r="I625" s="294" t="str">
        <f t="shared" si="149"/>
        <v/>
      </c>
      <c r="J625" s="263" t="str">
        <f t="shared" si="150"/>
        <v/>
      </c>
      <c r="K625" s="263" t="str">
        <f t="shared" si="151"/>
        <v/>
      </c>
      <c r="L625" s="263">
        <f t="shared" si="152"/>
        <v>4</v>
      </c>
      <c r="M625" s="263" t="str">
        <f t="shared" si="153"/>
        <v/>
      </c>
      <c r="N625" s="263" t="str">
        <f t="shared" si="154"/>
        <v/>
      </c>
      <c r="O625" s="294">
        <f t="shared" si="155"/>
        <v>4</v>
      </c>
      <c r="Q625" s="263" t="str">
        <f t="shared" si="156"/>
        <v>03</v>
      </c>
      <c r="R625" s="292" t="str">
        <f t="shared" si="157"/>
        <v>3.6.03</v>
      </c>
      <c r="S625" s="13" t="str">
        <f t="shared" si="158"/>
        <v/>
      </c>
      <c r="T625" s="13" t="str">
        <f t="shared" si="159"/>
        <v/>
      </c>
      <c r="U625" s="81" t="str">
        <f t="shared" si="160"/>
        <v/>
      </c>
      <c r="V625"/>
      <c r="X625"/>
      <c r="Y625"/>
      <c r="Z625"/>
      <c r="AA625"/>
      <c r="AB625"/>
      <c r="AC625"/>
      <c r="AD625"/>
      <c r="AE625"/>
      <c r="AF625"/>
      <c r="AG625"/>
    </row>
    <row r="626" spans="1:33" x14ac:dyDescent="0.25">
      <c r="A626" s="263">
        <v>624</v>
      </c>
      <c r="B626" s="292" t="str">
        <f t="shared" si="145"/>
        <v>3.6.03a</v>
      </c>
      <c r="C626" s="263">
        <v>3</v>
      </c>
      <c r="D626" s="263">
        <v>6</v>
      </c>
      <c r="E626" s="263">
        <v>3</v>
      </c>
      <c r="F626" s="263" t="s">
        <v>668</v>
      </c>
      <c r="G626" s="13" t="s">
        <v>628</v>
      </c>
      <c r="H626" s="263">
        <v>4</v>
      </c>
      <c r="I626" s="294" t="str">
        <f t="shared" si="149"/>
        <v/>
      </c>
      <c r="J626" s="263" t="str">
        <f t="shared" si="150"/>
        <v/>
      </c>
      <c r="K626" s="263" t="str">
        <f t="shared" si="151"/>
        <v/>
      </c>
      <c r="L626" s="263" t="str">
        <f t="shared" si="152"/>
        <v/>
      </c>
      <c r="M626" s="263" t="str">
        <f t="shared" si="153"/>
        <v/>
      </c>
      <c r="N626" s="263">
        <f t="shared" si="154"/>
        <v>6</v>
      </c>
      <c r="O626" s="294">
        <f t="shared" si="155"/>
        <v>6</v>
      </c>
      <c r="Q626" s="263" t="str">
        <f t="shared" si="156"/>
        <v>03</v>
      </c>
      <c r="R626" s="292" t="str">
        <f t="shared" si="157"/>
        <v>3.6.03a</v>
      </c>
      <c r="S626" s="13" t="str">
        <f t="shared" si="158"/>
        <v/>
      </c>
      <c r="T626" s="13" t="str">
        <f t="shared" si="159"/>
        <v/>
      </c>
      <c r="U626" s="81" t="str">
        <f t="shared" si="160"/>
        <v/>
      </c>
      <c r="V626"/>
      <c r="X626"/>
      <c r="Y626"/>
      <c r="Z626"/>
      <c r="AA626"/>
      <c r="AB626"/>
      <c r="AC626"/>
      <c r="AD626"/>
      <c r="AE626"/>
      <c r="AF626"/>
      <c r="AG626"/>
    </row>
    <row r="627" spans="1:33" x14ac:dyDescent="0.25">
      <c r="A627" s="263">
        <v>625</v>
      </c>
      <c r="B627" s="292" t="str">
        <f t="shared" si="145"/>
        <v>3.6.03b</v>
      </c>
      <c r="C627" s="263">
        <v>3</v>
      </c>
      <c r="D627" s="263">
        <v>6</v>
      </c>
      <c r="E627" s="263">
        <v>3</v>
      </c>
      <c r="F627" s="263" t="s">
        <v>669</v>
      </c>
      <c r="G627" s="13" t="s">
        <v>629</v>
      </c>
      <c r="H627" s="263">
        <v>4</v>
      </c>
      <c r="I627" s="294" t="str">
        <f t="shared" si="149"/>
        <v/>
      </c>
      <c r="J627" s="263" t="str">
        <f t="shared" si="150"/>
        <v/>
      </c>
      <c r="K627" s="263" t="str">
        <f t="shared" si="151"/>
        <v/>
      </c>
      <c r="L627" s="263" t="str">
        <f t="shared" si="152"/>
        <v/>
      </c>
      <c r="M627" s="263" t="str">
        <f t="shared" si="153"/>
        <v/>
      </c>
      <c r="N627" s="263">
        <f t="shared" si="154"/>
        <v>6</v>
      </c>
      <c r="O627" s="294">
        <f t="shared" si="155"/>
        <v>6</v>
      </c>
      <c r="Q627" s="263" t="str">
        <f t="shared" si="156"/>
        <v>03</v>
      </c>
      <c r="R627" s="292" t="str">
        <f t="shared" si="157"/>
        <v>3.6.03b</v>
      </c>
      <c r="S627" s="13" t="str">
        <f t="shared" si="158"/>
        <v/>
      </c>
      <c r="T627" s="13" t="str">
        <f t="shared" si="159"/>
        <v/>
      </c>
      <c r="U627" s="81" t="str">
        <f t="shared" si="160"/>
        <v/>
      </c>
      <c r="V627"/>
      <c r="X627"/>
      <c r="Y627"/>
      <c r="Z627"/>
      <c r="AA627"/>
      <c r="AB627"/>
      <c r="AC627"/>
      <c r="AD627"/>
      <c r="AE627"/>
      <c r="AF627"/>
      <c r="AG627"/>
    </row>
    <row r="628" spans="1:33" x14ac:dyDescent="0.25">
      <c r="A628" s="263">
        <v>626</v>
      </c>
      <c r="B628" s="292" t="str">
        <f t="shared" si="145"/>
        <v>3.6.03c</v>
      </c>
      <c r="C628" s="263">
        <v>3</v>
      </c>
      <c r="D628" s="263">
        <v>6</v>
      </c>
      <c r="E628" s="263">
        <v>3</v>
      </c>
      <c r="F628" s="263" t="s">
        <v>670</v>
      </c>
      <c r="G628" s="13" t="s">
        <v>630</v>
      </c>
      <c r="H628" s="263">
        <v>3</v>
      </c>
      <c r="I628" s="294" t="str">
        <f t="shared" si="149"/>
        <v/>
      </c>
      <c r="J628" s="263" t="str">
        <f t="shared" si="150"/>
        <v/>
      </c>
      <c r="K628" s="263" t="str">
        <f t="shared" si="151"/>
        <v/>
      </c>
      <c r="L628" s="263" t="str">
        <f t="shared" si="152"/>
        <v/>
      </c>
      <c r="M628" s="263" t="str">
        <f t="shared" si="153"/>
        <v/>
      </c>
      <c r="N628" s="263">
        <f t="shared" si="154"/>
        <v>6</v>
      </c>
      <c r="O628" s="294">
        <f t="shared" si="155"/>
        <v>6</v>
      </c>
      <c r="Q628" s="263" t="str">
        <f t="shared" si="156"/>
        <v>03</v>
      </c>
      <c r="R628" s="292" t="str">
        <f t="shared" si="157"/>
        <v>3.6.03c</v>
      </c>
      <c r="S628" s="13" t="str">
        <f t="shared" si="158"/>
        <v/>
      </c>
      <c r="T628" s="13" t="str">
        <f t="shared" si="159"/>
        <v/>
      </c>
      <c r="U628" s="81" t="str">
        <f t="shared" si="160"/>
        <v/>
      </c>
      <c r="V628"/>
      <c r="X628"/>
      <c r="Y628"/>
      <c r="Z628"/>
      <c r="AA628"/>
      <c r="AB628"/>
      <c r="AC628"/>
      <c r="AD628"/>
      <c r="AE628"/>
      <c r="AF628"/>
      <c r="AG628"/>
    </row>
    <row r="629" spans="1:33" x14ac:dyDescent="0.25">
      <c r="A629" s="263">
        <v>627</v>
      </c>
      <c r="B629" s="292" t="str">
        <f t="shared" si="145"/>
        <v>3.6.03d</v>
      </c>
      <c r="C629" s="263">
        <v>3</v>
      </c>
      <c r="D629" s="263">
        <v>6</v>
      </c>
      <c r="E629" s="263">
        <v>3</v>
      </c>
      <c r="F629" s="263" t="s">
        <v>671</v>
      </c>
      <c r="G629" s="13" t="s">
        <v>763</v>
      </c>
      <c r="H629" s="263">
        <v>3</v>
      </c>
      <c r="I629" s="294" t="str">
        <f t="shared" si="149"/>
        <v/>
      </c>
      <c r="J629" s="263" t="str">
        <f t="shared" si="150"/>
        <v/>
      </c>
      <c r="K629" s="263" t="str">
        <f t="shared" si="151"/>
        <v/>
      </c>
      <c r="L629" s="263" t="str">
        <f t="shared" si="152"/>
        <v/>
      </c>
      <c r="M629" s="263" t="str">
        <f t="shared" si="153"/>
        <v/>
      </c>
      <c r="N629" s="263">
        <f t="shared" si="154"/>
        <v>6</v>
      </c>
      <c r="O629" s="294">
        <f t="shared" si="155"/>
        <v>6</v>
      </c>
      <c r="Q629" s="263" t="str">
        <f t="shared" si="156"/>
        <v>03</v>
      </c>
      <c r="R629" s="292" t="str">
        <f t="shared" si="157"/>
        <v>3.6.03d</v>
      </c>
      <c r="S629" s="13" t="str">
        <f t="shared" si="158"/>
        <v/>
      </c>
      <c r="T629" s="13" t="str">
        <f t="shared" si="159"/>
        <v/>
      </c>
      <c r="U629" s="81" t="str">
        <f t="shared" si="160"/>
        <v/>
      </c>
      <c r="V629"/>
      <c r="X629"/>
      <c r="Y629"/>
      <c r="Z629"/>
      <c r="AA629"/>
      <c r="AB629"/>
      <c r="AC629"/>
      <c r="AD629"/>
      <c r="AE629"/>
      <c r="AF629"/>
      <c r="AG629"/>
    </row>
    <row r="630" spans="1:33" x14ac:dyDescent="0.25">
      <c r="A630" s="263">
        <v>628</v>
      </c>
      <c r="B630" s="292" t="str">
        <f t="shared" si="145"/>
        <v>3.6.03e</v>
      </c>
      <c r="C630" s="263">
        <v>3</v>
      </c>
      <c r="D630" s="263">
        <v>6</v>
      </c>
      <c r="E630" s="263">
        <v>3</v>
      </c>
      <c r="F630" s="263" t="s">
        <v>672</v>
      </c>
      <c r="G630" s="13" t="s">
        <v>631</v>
      </c>
      <c r="H630" s="263">
        <v>3</v>
      </c>
      <c r="I630" s="294" t="str">
        <f t="shared" si="149"/>
        <v/>
      </c>
      <c r="J630" s="263" t="str">
        <f t="shared" si="150"/>
        <v/>
      </c>
      <c r="K630" s="263" t="str">
        <f t="shared" si="151"/>
        <v/>
      </c>
      <c r="L630" s="263" t="str">
        <f t="shared" si="152"/>
        <v/>
      </c>
      <c r="M630" s="263" t="str">
        <f t="shared" si="153"/>
        <v/>
      </c>
      <c r="N630" s="263">
        <f t="shared" si="154"/>
        <v>6</v>
      </c>
      <c r="O630" s="294">
        <f t="shared" si="155"/>
        <v>6</v>
      </c>
      <c r="Q630" s="263" t="str">
        <f t="shared" si="156"/>
        <v>03</v>
      </c>
      <c r="R630" s="292" t="str">
        <f t="shared" si="157"/>
        <v>3.6.03e</v>
      </c>
      <c r="S630" s="13" t="str">
        <f t="shared" si="158"/>
        <v/>
      </c>
      <c r="T630" s="13" t="str">
        <f t="shared" si="159"/>
        <v/>
      </c>
      <c r="U630" s="81" t="str">
        <f t="shared" si="160"/>
        <v/>
      </c>
      <c r="V630"/>
      <c r="X630"/>
      <c r="Y630"/>
      <c r="Z630"/>
      <c r="AA630"/>
      <c r="AB630"/>
      <c r="AC630"/>
      <c r="AD630"/>
      <c r="AE630"/>
      <c r="AF630"/>
      <c r="AG630"/>
    </row>
    <row r="631" spans="1:33" x14ac:dyDescent="0.25">
      <c r="A631" s="263">
        <v>629</v>
      </c>
      <c r="B631" s="292" t="str">
        <f t="shared" si="145"/>
        <v>3.6.04</v>
      </c>
      <c r="C631" s="263">
        <v>3</v>
      </c>
      <c r="D631" s="263">
        <v>6</v>
      </c>
      <c r="E631" s="263">
        <v>4</v>
      </c>
      <c r="F631" s="263" t="s">
        <v>695</v>
      </c>
      <c r="G631" s="13" t="s">
        <v>632</v>
      </c>
      <c r="H631" s="263" t="s">
        <v>108</v>
      </c>
      <c r="I631" s="294" t="str">
        <f t="shared" si="149"/>
        <v/>
      </c>
      <c r="J631" s="263" t="str">
        <f t="shared" si="150"/>
        <v/>
      </c>
      <c r="K631" s="263" t="str">
        <f t="shared" si="151"/>
        <v/>
      </c>
      <c r="L631" s="263">
        <f t="shared" si="152"/>
        <v>4</v>
      </c>
      <c r="M631" s="263" t="str">
        <f t="shared" si="153"/>
        <v/>
      </c>
      <c r="N631" s="263" t="str">
        <f t="shared" si="154"/>
        <v/>
      </c>
      <c r="O631" s="294">
        <f t="shared" si="155"/>
        <v>4</v>
      </c>
      <c r="Q631" s="263" t="str">
        <f t="shared" si="156"/>
        <v>04</v>
      </c>
      <c r="R631" s="292" t="str">
        <f t="shared" si="157"/>
        <v>3.6.04</v>
      </c>
      <c r="S631" s="13" t="str">
        <f t="shared" si="158"/>
        <v/>
      </c>
      <c r="T631" s="13" t="str">
        <f t="shared" si="159"/>
        <v/>
      </c>
      <c r="U631" s="81" t="str">
        <f t="shared" si="160"/>
        <v/>
      </c>
      <c r="V631"/>
      <c r="X631"/>
      <c r="Y631"/>
      <c r="Z631"/>
      <c r="AA631"/>
      <c r="AB631"/>
      <c r="AC631"/>
      <c r="AD631"/>
      <c r="AE631"/>
      <c r="AF631"/>
      <c r="AG631"/>
    </row>
    <row r="632" spans="1:33" x14ac:dyDescent="0.25">
      <c r="A632" s="263">
        <v>630</v>
      </c>
      <c r="B632" s="292" t="str">
        <f t="shared" ref="B632:B647" si="161">R632</f>
        <v>3.6.04a</v>
      </c>
      <c r="C632" s="263">
        <v>3</v>
      </c>
      <c r="D632" s="263">
        <v>6</v>
      </c>
      <c r="E632" s="263">
        <v>4</v>
      </c>
      <c r="F632" s="263" t="s">
        <v>668</v>
      </c>
      <c r="G632" s="13" t="s">
        <v>633</v>
      </c>
      <c r="H632" s="263">
        <v>4</v>
      </c>
      <c r="I632" s="294" t="str">
        <f t="shared" si="149"/>
        <v/>
      </c>
      <c r="J632" s="263" t="str">
        <f t="shared" si="150"/>
        <v/>
      </c>
      <c r="K632" s="263" t="str">
        <f t="shared" si="151"/>
        <v/>
      </c>
      <c r="L632" s="263" t="str">
        <f t="shared" si="152"/>
        <v/>
      </c>
      <c r="M632" s="263" t="str">
        <f t="shared" si="153"/>
        <v/>
      </c>
      <c r="N632" s="263">
        <f t="shared" si="154"/>
        <v>6</v>
      </c>
      <c r="O632" s="294">
        <f t="shared" si="155"/>
        <v>6</v>
      </c>
      <c r="Q632" s="263" t="str">
        <f t="shared" si="156"/>
        <v>04</v>
      </c>
      <c r="R632" s="292" t="str">
        <f t="shared" si="157"/>
        <v>3.6.04a</v>
      </c>
      <c r="S632" s="13" t="str">
        <f t="shared" si="158"/>
        <v/>
      </c>
      <c r="T632" s="13" t="str">
        <f t="shared" si="159"/>
        <v/>
      </c>
      <c r="U632" s="81" t="str">
        <f t="shared" si="160"/>
        <v/>
      </c>
      <c r="V632"/>
      <c r="X632"/>
      <c r="Y632"/>
      <c r="Z632"/>
      <c r="AA632"/>
      <c r="AB632"/>
      <c r="AC632"/>
      <c r="AD632"/>
      <c r="AE632"/>
      <c r="AF632"/>
      <c r="AG632"/>
    </row>
    <row r="633" spans="1:33" x14ac:dyDescent="0.25">
      <c r="A633" s="263">
        <v>631</v>
      </c>
      <c r="B633" s="292" t="str">
        <f t="shared" si="161"/>
        <v>3.6.04b</v>
      </c>
      <c r="C633" s="263">
        <v>3</v>
      </c>
      <c r="D633" s="263">
        <v>6</v>
      </c>
      <c r="E633" s="263">
        <v>4</v>
      </c>
      <c r="F633" s="263" t="s">
        <v>669</v>
      </c>
      <c r="G633" s="13" t="s">
        <v>634</v>
      </c>
      <c r="H633" s="263">
        <v>4</v>
      </c>
      <c r="I633" s="294" t="str">
        <f t="shared" si="149"/>
        <v/>
      </c>
      <c r="J633" s="263" t="str">
        <f t="shared" si="150"/>
        <v/>
      </c>
      <c r="K633" s="263" t="str">
        <f t="shared" si="151"/>
        <v/>
      </c>
      <c r="L633" s="263" t="str">
        <f t="shared" si="152"/>
        <v/>
      </c>
      <c r="M633" s="263" t="str">
        <f t="shared" si="153"/>
        <v/>
      </c>
      <c r="N633" s="263">
        <f t="shared" si="154"/>
        <v>6</v>
      </c>
      <c r="O633" s="294">
        <f t="shared" si="155"/>
        <v>6</v>
      </c>
      <c r="Q633" s="263" t="str">
        <f t="shared" si="156"/>
        <v>04</v>
      </c>
      <c r="R633" s="292" t="str">
        <f t="shared" si="157"/>
        <v>3.6.04b</v>
      </c>
      <c r="S633" s="13" t="str">
        <f t="shared" si="158"/>
        <v/>
      </c>
      <c r="T633" s="13" t="str">
        <f t="shared" si="159"/>
        <v/>
      </c>
      <c r="U633" s="81" t="str">
        <f t="shared" si="160"/>
        <v/>
      </c>
      <c r="V633"/>
      <c r="X633"/>
      <c r="Y633"/>
      <c r="Z633"/>
      <c r="AA633"/>
      <c r="AB633"/>
      <c r="AC633"/>
      <c r="AD633"/>
      <c r="AE633"/>
      <c r="AF633"/>
      <c r="AG633"/>
    </row>
    <row r="634" spans="1:33" x14ac:dyDescent="0.25">
      <c r="A634" s="263">
        <v>632</v>
      </c>
      <c r="B634" s="292" t="str">
        <f t="shared" si="161"/>
        <v>3.6.05</v>
      </c>
      <c r="C634" s="263">
        <v>3</v>
      </c>
      <c r="D634" s="263">
        <v>6</v>
      </c>
      <c r="E634" s="263">
        <v>5</v>
      </c>
      <c r="F634" s="263" t="s">
        <v>695</v>
      </c>
      <c r="G634" s="13" t="s">
        <v>764</v>
      </c>
      <c r="H634" s="263">
        <v>5</v>
      </c>
      <c r="I634" s="294" t="str">
        <f t="shared" si="149"/>
        <v/>
      </c>
      <c r="J634" s="263" t="str">
        <f t="shared" si="150"/>
        <v/>
      </c>
      <c r="K634" s="263" t="str">
        <f t="shared" si="151"/>
        <v/>
      </c>
      <c r="L634" s="263" t="str">
        <f t="shared" si="152"/>
        <v/>
      </c>
      <c r="M634" s="263">
        <f t="shared" si="153"/>
        <v>5</v>
      </c>
      <c r="N634" s="263" t="str">
        <f t="shared" si="154"/>
        <v/>
      </c>
      <c r="O634" s="294">
        <f t="shared" si="155"/>
        <v>5</v>
      </c>
      <c r="Q634" s="263" t="str">
        <f t="shared" si="156"/>
        <v>05</v>
      </c>
      <c r="R634" s="292" t="str">
        <f t="shared" si="157"/>
        <v>3.6.05</v>
      </c>
      <c r="S634" s="13" t="str">
        <f t="shared" si="158"/>
        <v/>
      </c>
      <c r="T634" s="13" t="str">
        <f t="shared" si="159"/>
        <v/>
      </c>
      <c r="U634" s="81" t="str">
        <f t="shared" si="160"/>
        <v/>
      </c>
      <c r="V634"/>
      <c r="X634"/>
      <c r="Y634"/>
      <c r="Z634"/>
      <c r="AA634"/>
      <c r="AB634"/>
      <c r="AC634"/>
      <c r="AD634"/>
      <c r="AE634"/>
      <c r="AF634"/>
      <c r="AG634"/>
    </row>
    <row r="635" spans="1:33" x14ac:dyDescent="0.25">
      <c r="A635" s="263">
        <v>633</v>
      </c>
      <c r="B635" s="292" t="str">
        <f t="shared" si="161"/>
        <v>3.6.05a</v>
      </c>
      <c r="C635" s="263">
        <v>3</v>
      </c>
      <c r="D635" s="263">
        <v>6</v>
      </c>
      <c r="E635" s="263">
        <v>5</v>
      </c>
      <c r="F635" s="263" t="s">
        <v>668</v>
      </c>
      <c r="G635" s="13" t="s">
        <v>765</v>
      </c>
      <c r="H635" s="263">
        <v>3</v>
      </c>
      <c r="I635" s="294" t="str">
        <f t="shared" si="149"/>
        <v/>
      </c>
      <c r="J635" s="263" t="str">
        <f t="shared" si="150"/>
        <v/>
      </c>
      <c r="K635" s="263" t="str">
        <f t="shared" si="151"/>
        <v/>
      </c>
      <c r="L635" s="263" t="str">
        <f t="shared" si="152"/>
        <v/>
      </c>
      <c r="M635" s="263" t="str">
        <f t="shared" si="153"/>
        <v/>
      </c>
      <c r="N635" s="263">
        <f t="shared" si="154"/>
        <v>6</v>
      </c>
      <c r="O635" s="294">
        <f t="shared" si="155"/>
        <v>6</v>
      </c>
      <c r="Q635" s="263" t="str">
        <f t="shared" si="156"/>
        <v>05</v>
      </c>
      <c r="R635" s="292" t="str">
        <f t="shared" si="157"/>
        <v>3.6.05a</v>
      </c>
      <c r="S635" s="13" t="str">
        <f t="shared" si="158"/>
        <v/>
      </c>
      <c r="T635" s="13" t="str">
        <f t="shared" si="159"/>
        <v/>
      </c>
      <c r="U635" s="81" t="str">
        <f t="shared" si="160"/>
        <v/>
      </c>
      <c r="V635"/>
      <c r="X635"/>
      <c r="Y635"/>
      <c r="Z635"/>
      <c r="AA635"/>
      <c r="AB635"/>
      <c r="AC635"/>
      <c r="AD635"/>
      <c r="AE635"/>
      <c r="AF635"/>
      <c r="AG635"/>
    </row>
    <row r="636" spans="1:33" x14ac:dyDescent="0.25">
      <c r="A636" s="263">
        <v>634</v>
      </c>
      <c r="B636" s="292" t="str">
        <f t="shared" si="161"/>
        <v>3.6.05b</v>
      </c>
      <c r="C636" s="263">
        <v>3</v>
      </c>
      <c r="D636" s="263">
        <v>6</v>
      </c>
      <c r="E636" s="263">
        <v>5</v>
      </c>
      <c r="F636" s="263" t="s">
        <v>669</v>
      </c>
      <c r="G636" s="13" t="s">
        <v>766</v>
      </c>
      <c r="H636" s="263">
        <v>5</v>
      </c>
      <c r="I636" s="294" t="str">
        <f t="shared" si="149"/>
        <v/>
      </c>
      <c r="J636" s="263" t="str">
        <f t="shared" si="150"/>
        <v/>
      </c>
      <c r="K636" s="263" t="str">
        <f t="shared" si="151"/>
        <v/>
      </c>
      <c r="L636" s="263" t="str">
        <f t="shared" si="152"/>
        <v/>
      </c>
      <c r="M636" s="263" t="str">
        <f t="shared" si="153"/>
        <v/>
      </c>
      <c r="N636" s="263">
        <f t="shared" si="154"/>
        <v>6</v>
      </c>
      <c r="O636" s="294">
        <f t="shared" si="155"/>
        <v>6</v>
      </c>
      <c r="Q636" s="263" t="str">
        <f t="shared" si="156"/>
        <v>05</v>
      </c>
      <c r="R636" s="292" t="str">
        <f t="shared" si="157"/>
        <v>3.6.05b</v>
      </c>
      <c r="S636" s="13" t="str">
        <f t="shared" si="158"/>
        <v/>
      </c>
      <c r="T636" s="13" t="str">
        <f t="shared" si="159"/>
        <v/>
      </c>
      <c r="U636" s="81" t="str">
        <f t="shared" si="160"/>
        <v/>
      </c>
      <c r="V636"/>
      <c r="X636"/>
      <c r="Y636"/>
      <c r="Z636"/>
      <c r="AA636"/>
      <c r="AB636"/>
      <c r="AC636"/>
      <c r="AD636"/>
      <c r="AE636"/>
      <c r="AF636"/>
      <c r="AG636"/>
    </row>
    <row r="637" spans="1:33" x14ac:dyDescent="0.25">
      <c r="A637" s="263">
        <v>635</v>
      </c>
      <c r="B637" s="292" t="str">
        <f t="shared" si="161"/>
        <v>3.6.06</v>
      </c>
      <c r="C637" s="263">
        <v>3</v>
      </c>
      <c r="D637" s="263">
        <v>6</v>
      </c>
      <c r="E637" s="263">
        <v>6</v>
      </c>
      <c r="F637" s="263" t="s">
        <v>695</v>
      </c>
      <c r="G637" s="13" t="s">
        <v>635</v>
      </c>
      <c r="H637" s="263">
        <v>5</v>
      </c>
      <c r="I637" s="294" t="str">
        <f t="shared" si="149"/>
        <v/>
      </c>
      <c r="J637" s="263" t="str">
        <f t="shared" si="150"/>
        <v/>
      </c>
      <c r="K637" s="263" t="str">
        <f t="shared" si="151"/>
        <v/>
      </c>
      <c r="L637" s="263" t="str">
        <f t="shared" si="152"/>
        <v/>
      </c>
      <c r="M637" s="263">
        <f t="shared" si="153"/>
        <v>5</v>
      </c>
      <c r="N637" s="263" t="str">
        <f t="shared" si="154"/>
        <v/>
      </c>
      <c r="O637" s="294">
        <f t="shared" si="155"/>
        <v>5</v>
      </c>
      <c r="Q637" s="263" t="str">
        <f t="shared" si="156"/>
        <v>06</v>
      </c>
      <c r="R637" s="292" t="str">
        <f t="shared" si="157"/>
        <v>3.6.06</v>
      </c>
      <c r="S637" s="13" t="str">
        <f t="shared" si="158"/>
        <v/>
      </c>
      <c r="T637" s="13" t="str">
        <f t="shared" si="159"/>
        <v/>
      </c>
      <c r="U637" s="81" t="str">
        <f t="shared" si="160"/>
        <v/>
      </c>
      <c r="V637"/>
      <c r="X637"/>
      <c r="Y637"/>
      <c r="Z637"/>
      <c r="AA637"/>
      <c r="AB637"/>
      <c r="AC637"/>
      <c r="AD637"/>
      <c r="AE637"/>
      <c r="AF637"/>
      <c r="AG637"/>
    </row>
    <row r="638" spans="1:33" x14ac:dyDescent="0.25">
      <c r="A638" s="263">
        <v>636</v>
      </c>
      <c r="B638" s="292" t="str">
        <f t="shared" si="161"/>
        <v>3.6.06a</v>
      </c>
      <c r="C638" s="263">
        <v>3</v>
      </c>
      <c r="D638" s="263">
        <v>6</v>
      </c>
      <c r="E638" s="263">
        <v>6</v>
      </c>
      <c r="F638" s="263" t="s">
        <v>668</v>
      </c>
      <c r="G638" s="13" t="s">
        <v>636</v>
      </c>
      <c r="H638" s="263">
        <v>4</v>
      </c>
      <c r="I638" s="294" t="str">
        <f t="shared" si="149"/>
        <v/>
      </c>
      <c r="J638" s="263" t="str">
        <f t="shared" si="150"/>
        <v/>
      </c>
      <c r="K638" s="263" t="str">
        <f t="shared" si="151"/>
        <v/>
      </c>
      <c r="L638" s="263" t="str">
        <f t="shared" si="152"/>
        <v/>
      </c>
      <c r="M638" s="263" t="str">
        <f t="shared" si="153"/>
        <v/>
      </c>
      <c r="N638" s="263">
        <f t="shared" si="154"/>
        <v>6</v>
      </c>
      <c r="O638" s="294">
        <f t="shared" si="155"/>
        <v>6</v>
      </c>
      <c r="Q638" s="263" t="str">
        <f t="shared" si="156"/>
        <v>06</v>
      </c>
      <c r="R638" s="292" t="str">
        <f t="shared" si="157"/>
        <v>3.6.06a</v>
      </c>
      <c r="S638" s="13" t="str">
        <f t="shared" si="158"/>
        <v/>
      </c>
      <c r="T638" s="13" t="str">
        <f t="shared" si="159"/>
        <v/>
      </c>
      <c r="U638" s="81" t="str">
        <f t="shared" si="160"/>
        <v/>
      </c>
      <c r="V638"/>
      <c r="X638"/>
      <c r="Y638"/>
      <c r="Z638"/>
      <c r="AA638"/>
      <c r="AB638"/>
      <c r="AC638"/>
      <c r="AD638"/>
      <c r="AE638"/>
      <c r="AF638"/>
      <c r="AG638"/>
    </row>
    <row r="639" spans="1:33" x14ac:dyDescent="0.25">
      <c r="A639" s="263">
        <v>637</v>
      </c>
      <c r="B639" s="292" t="str">
        <f t="shared" si="161"/>
        <v>3.6.06b</v>
      </c>
      <c r="C639" s="263">
        <v>3</v>
      </c>
      <c r="D639" s="263">
        <v>6</v>
      </c>
      <c r="E639" s="263">
        <v>6</v>
      </c>
      <c r="F639" s="263" t="s">
        <v>669</v>
      </c>
      <c r="G639" s="13" t="s">
        <v>637</v>
      </c>
      <c r="H639" s="263">
        <v>4</v>
      </c>
      <c r="I639" s="294" t="str">
        <f t="shared" si="149"/>
        <v/>
      </c>
      <c r="J639" s="263" t="str">
        <f t="shared" si="150"/>
        <v/>
      </c>
      <c r="K639" s="263" t="str">
        <f t="shared" si="151"/>
        <v/>
      </c>
      <c r="L639" s="263" t="str">
        <f t="shared" si="152"/>
        <v/>
      </c>
      <c r="M639" s="263" t="str">
        <f t="shared" si="153"/>
        <v/>
      </c>
      <c r="N639" s="263">
        <f t="shared" si="154"/>
        <v>6</v>
      </c>
      <c r="O639" s="294">
        <f t="shared" si="155"/>
        <v>6</v>
      </c>
      <c r="Q639" s="263" t="str">
        <f t="shared" si="156"/>
        <v>06</v>
      </c>
      <c r="R639" s="292" t="str">
        <f t="shared" si="157"/>
        <v>3.6.06b</v>
      </c>
      <c r="S639" s="13" t="str">
        <f t="shared" si="158"/>
        <v/>
      </c>
      <c r="T639" s="13" t="str">
        <f t="shared" si="159"/>
        <v/>
      </c>
      <c r="U639" s="81" t="str">
        <f t="shared" si="160"/>
        <v/>
      </c>
      <c r="V639"/>
      <c r="X639"/>
      <c r="Y639"/>
      <c r="Z639"/>
      <c r="AA639"/>
      <c r="AB639"/>
      <c r="AC639"/>
      <c r="AD639"/>
      <c r="AE639"/>
      <c r="AF639"/>
      <c r="AG639"/>
    </row>
    <row r="640" spans="1:33" x14ac:dyDescent="0.25">
      <c r="A640" s="263">
        <v>638</v>
      </c>
      <c r="B640" s="292" t="str">
        <f t="shared" si="161"/>
        <v>3.6.07</v>
      </c>
      <c r="C640" s="263">
        <v>3</v>
      </c>
      <c r="D640" s="263">
        <v>6</v>
      </c>
      <c r="E640" s="263">
        <v>7</v>
      </c>
      <c r="F640" s="263" t="s">
        <v>695</v>
      </c>
      <c r="G640" s="13" t="s">
        <v>638</v>
      </c>
      <c r="H640" s="263" t="s">
        <v>108</v>
      </c>
      <c r="I640" s="294" t="str">
        <f t="shared" si="149"/>
        <v/>
      </c>
      <c r="J640" s="263" t="str">
        <f t="shared" si="150"/>
        <v/>
      </c>
      <c r="K640" s="263" t="str">
        <f t="shared" si="151"/>
        <v/>
      </c>
      <c r="L640" s="263">
        <f t="shared" si="152"/>
        <v>4</v>
      </c>
      <c r="M640" s="263" t="str">
        <f t="shared" si="153"/>
        <v/>
      </c>
      <c r="N640" s="263" t="str">
        <f t="shared" si="154"/>
        <v/>
      </c>
      <c r="O640" s="294">
        <f t="shared" si="155"/>
        <v>4</v>
      </c>
      <c r="Q640" s="263" t="str">
        <f t="shared" si="156"/>
        <v>07</v>
      </c>
      <c r="R640" s="292" t="str">
        <f t="shared" si="157"/>
        <v>3.6.07</v>
      </c>
      <c r="S640" s="13" t="str">
        <f t="shared" si="158"/>
        <v/>
      </c>
      <c r="T640" s="13" t="str">
        <f t="shared" si="159"/>
        <v/>
      </c>
      <c r="U640" s="81" t="str">
        <f t="shared" si="160"/>
        <v/>
      </c>
      <c r="V640"/>
      <c r="X640"/>
      <c r="Y640"/>
      <c r="Z640"/>
      <c r="AA640"/>
      <c r="AB640"/>
      <c r="AC640"/>
      <c r="AD640"/>
      <c r="AE640"/>
      <c r="AF640"/>
      <c r="AG640"/>
    </row>
    <row r="641" spans="1:33" x14ac:dyDescent="0.25">
      <c r="A641" s="263">
        <v>639</v>
      </c>
      <c r="B641" s="292" t="str">
        <f t="shared" si="161"/>
        <v>3.6.07a</v>
      </c>
      <c r="C641" s="263">
        <v>3</v>
      </c>
      <c r="D641" s="263">
        <v>6</v>
      </c>
      <c r="E641" s="263">
        <v>7</v>
      </c>
      <c r="F641" s="263" t="s">
        <v>668</v>
      </c>
      <c r="G641" s="13" t="s">
        <v>639</v>
      </c>
      <c r="H641" s="263">
        <v>4</v>
      </c>
      <c r="I641" s="294" t="str">
        <f t="shared" si="149"/>
        <v/>
      </c>
      <c r="J641" s="263" t="str">
        <f t="shared" si="150"/>
        <v/>
      </c>
      <c r="K641" s="263" t="str">
        <f t="shared" si="151"/>
        <v/>
      </c>
      <c r="L641" s="263" t="str">
        <f t="shared" si="152"/>
        <v/>
      </c>
      <c r="M641" s="263" t="str">
        <f t="shared" si="153"/>
        <v/>
      </c>
      <c r="N641" s="263">
        <f t="shared" si="154"/>
        <v>6</v>
      </c>
      <c r="O641" s="294">
        <f t="shared" si="155"/>
        <v>6</v>
      </c>
      <c r="Q641" s="263" t="str">
        <f t="shared" si="156"/>
        <v>07</v>
      </c>
      <c r="R641" s="292" t="str">
        <f t="shared" si="157"/>
        <v>3.6.07a</v>
      </c>
      <c r="S641" s="13" t="str">
        <f t="shared" si="158"/>
        <v/>
      </c>
      <c r="T641" s="13" t="str">
        <f t="shared" si="159"/>
        <v/>
      </c>
      <c r="U641" s="81" t="str">
        <f t="shared" si="160"/>
        <v/>
      </c>
      <c r="V641"/>
      <c r="X641"/>
      <c r="Y641"/>
      <c r="Z641"/>
      <c r="AA641"/>
      <c r="AB641"/>
      <c r="AC641"/>
      <c r="AD641"/>
      <c r="AE641"/>
      <c r="AF641"/>
      <c r="AG641"/>
    </row>
    <row r="642" spans="1:33" x14ac:dyDescent="0.25">
      <c r="A642" s="263">
        <v>640</v>
      </c>
      <c r="B642" s="292" t="str">
        <f t="shared" si="161"/>
        <v>3.6.07b</v>
      </c>
      <c r="C642" s="263">
        <v>3</v>
      </c>
      <c r="D642" s="263">
        <v>6</v>
      </c>
      <c r="E642" s="263">
        <v>7</v>
      </c>
      <c r="F642" s="263" t="s">
        <v>669</v>
      </c>
      <c r="G642" s="13" t="s">
        <v>640</v>
      </c>
      <c r="H642" s="263">
        <v>4</v>
      </c>
      <c r="I642" s="294" t="str">
        <f t="shared" ref="I642:I647" si="162">IF(AND(LEN(C642)=1,LEN(D642)=0),1,"")</f>
        <v/>
      </c>
      <c r="J642" s="263" t="str">
        <f t="shared" ref="J642:J647" si="163">IF(AND(LEN(C642)=1,LEN(D642)=1,LEN(E642)=0,LEN(F642)=0),2,"")</f>
        <v/>
      </c>
      <c r="K642" s="263" t="str">
        <f t="shared" ref="K642:K647" si="164">IF(AND(LEN(C642)=0,LEN(E642)=0),3,"")</f>
        <v/>
      </c>
      <c r="L642" s="263" t="str">
        <f t="shared" ref="L642:L647" si="165">IF(AND(LEN(C642)&gt;0,LEN(D642&gt;0),LEN(E642)&gt;0,LEN(F642)=0,H642="N/A"),4,"")</f>
        <v/>
      </c>
      <c r="M642" s="263" t="str">
        <f t="shared" ref="M642:M647" si="166">IF(AND(LEN(C642)&gt;0,LEN(D642&gt;0),LEN(E642)&gt;0,LEN(F642)=0,H642&gt;0,H642&lt;6),5,"")</f>
        <v/>
      </c>
      <c r="N642" s="263">
        <f t="shared" ref="N642:N647" si="167">IF(AND(LEN(C642)&gt;0,LEN(D642&gt;0),LEN(E642)&gt;0,LEN(F642)&gt;0,H642&gt;0,H642&lt;6),6,"")</f>
        <v>6</v>
      </c>
      <c r="O642" s="294">
        <f t="shared" ref="O642:O647" si="168">SUM(I642:N642)</f>
        <v>6</v>
      </c>
      <c r="Q642" s="263" t="str">
        <f t="shared" ref="Q642:Q647" si="169">IF(LEN(E642)&gt;0,TEXT(E642,"00"),"")</f>
        <v>07</v>
      </c>
      <c r="R642" s="292" t="str">
        <f t="shared" ref="R642:R647" si="170">IF(O642=1,C642,IF(O642=2,C642&amp;"."&amp;D642,IF(O642=3,"",IF(O642=4,C642&amp;"."&amp;D642&amp;"."&amp;Q642,IF(O642=5,C642&amp;"."&amp;D642&amp;"."&amp;Q642,IF(O642=6,C642&amp;"."&amp;D642&amp;"."&amp;Q642&amp;F642,""))))))</f>
        <v>3.6.07b</v>
      </c>
      <c r="S642" s="13" t="str">
        <f t="shared" si="158"/>
        <v/>
      </c>
      <c r="T642" s="13" t="str">
        <f t="shared" si="159"/>
        <v/>
      </c>
      <c r="U642" s="81" t="str">
        <f t="shared" si="160"/>
        <v/>
      </c>
      <c r="V642"/>
      <c r="X642"/>
      <c r="Y642"/>
      <c r="Z642"/>
      <c r="AA642"/>
      <c r="AB642"/>
      <c r="AC642"/>
      <c r="AD642"/>
      <c r="AE642"/>
      <c r="AF642"/>
      <c r="AG642"/>
    </row>
    <row r="643" spans="1:33" x14ac:dyDescent="0.25">
      <c r="A643" s="263">
        <v>641</v>
      </c>
      <c r="B643" s="292" t="str">
        <f t="shared" si="161"/>
        <v>3.6.07c</v>
      </c>
      <c r="C643" s="263">
        <v>3</v>
      </c>
      <c r="D643" s="263">
        <v>6</v>
      </c>
      <c r="E643" s="263">
        <v>7</v>
      </c>
      <c r="F643" s="263" t="s">
        <v>670</v>
      </c>
      <c r="G643" s="13" t="s">
        <v>641</v>
      </c>
      <c r="H643" s="263">
        <v>3</v>
      </c>
      <c r="I643" s="294" t="str">
        <f t="shared" si="162"/>
        <v/>
      </c>
      <c r="J643" s="263" t="str">
        <f t="shared" si="163"/>
        <v/>
      </c>
      <c r="K643" s="263" t="str">
        <f t="shared" si="164"/>
        <v/>
      </c>
      <c r="L643" s="263" t="str">
        <f t="shared" si="165"/>
        <v/>
      </c>
      <c r="M643" s="263" t="str">
        <f t="shared" si="166"/>
        <v/>
      </c>
      <c r="N643" s="263">
        <f t="shared" si="167"/>
        <v>6</v>
      </c>
      <c r="O643" s="294">
        <f t="shared" si="168"/>
        <v>6</v>
      </c>
      <c r="Q643" s="263" t="str">
        <f t="shared" si="169"/>
        <v>07</v>
      </c>
      <c r="R643" s="292" t="str">
        <f t="shared" si="170"/>
        <v>3.6.07c</v>
      </c>
      <c r="S643" s="13" t="str">
        <f t="shared" si="158"/>
        <v/>
      </c>
      <c r="T643" s="13" t="str">
        <f t="shared" si="159"/>
        <v/>
      </c>
      <c r="U643" s="81" t="str">
        <f t="shared" si="160"/>
        <v/>
      </c>
      <c r="V643"/>
      <c r="X643"/>
      <c r="Y643"/>
      <c r="Z643"/>
      <c r="AA643"/>
      <c r="AB643"/>
      <c r="AC643"/>
      <c r="AD643"/>
      <c r="AE643"/>
      <c r="AF643"/>
      <c r="AG643"/>
    </row>
    <row r="644" spans="1:33" x14ac:dyDescent="0.25">
      <c r="A644" s="263">
        <v>642</v>
      </c>
      <c r="B644" s="292" t="str">
        <f t="shared" si="161"/>
        <v>3.6.08</v>
      </c>
      <c r="C644" s="263">
        <v>3</v>
      </c>
      <c r="D644" s="263">
        <v>6</v>
      </c>
      <c r="E644" s="263">
        <v>8</v>
      </c>
      <c r="F644" s="263" t="s">
        <v>695</v>
      </c>
      <c r="G644" s="13" t="s">
        <v>642</v>
      </c>
      <c r="H644" s="263" t="s">
        <v>108</v>
      </c>
      <c r="I644" s="294" t="str">
        <f t="shared" si="162"/>
        <v/>
      </c>
      <c r="J644" s="263" t="str">
        <f t="shared" si="163"/>
        <v/>
      </c>
      <c r="K644" s="263" t="str">
        <f t="shared" si="164"/>
        <v/>
      </c>
      <c r="L644" s="263">
        <f t="shared" si="165"/>
        <v>4</v>
      </c>
      <c r="M644" s="263" t="str">
        <f t="shared" si="166"/>
        <v/>
      </c>
      <c r="N644" s="263" t="str">
        <f t="shared" si="167"/>
        <v/>
      </c>
      <c r="O644" s="294">
        <f t="shared" si="168"/>
        <v>4</v>
      </c>
      <c r="Q644" s="263" t="str">
        <f t="shared" si="169"/>
        <v>08</v>
      </c>
      <c r="R644" s="292" t="str">
        <f t="shared" si="170"/>
        <v>3.6.08</v>
      </c>
      <c r="S644" s="13" t="str">
        <f t="shared" ref="S644:S647" si="171">IF(O644=O643,IF(NOT(R644&gt;R643),1,""),"")</f>
        <v/>
      </c>
      <c r="T644" s="13" t="str">
        <f t="shared" ref="T644:T647" si="172">IF(NOT(R644&gt;R643),1,"")</f>
        <v/>
      </c>
      <c r="U644" s="81" t="str">
        <f t="shared" ref="U644:U647" si="173">IF(O644&lt;4,IF(LEN(H644)=0,"",1),IF(O644=4,IF(H644="N/A","",1),IF(AND(O644&gt;4,O644&lt;7),IF(AND(H644&gt;0,H644&lt;6),"",1),1)))</f>
        <v/>
      </c>
      <c r="V644"/>
      <c r="X644"/>
      <c r="Y644"/>
      <c r="Z644"/>
      <c r="AA644"/>
      <c r="AB644"/>
      <c r="AC644"/>
      <c r="AD644"/>
      <c r="AE644"/>
      <c r="AF644"/>
      <c r="AG644"/>
    </row>
    <row r="645" spans="1:33" x14ac:dyDescent="0.25">
      <c r="A645" s="263">
        <v>643</v>
      </c>
      <c r="B645" s="292" t="str">
        <f t="shared" si="161"/>
        <v>3.6.08a</v>
      </c>
      <c r="C645" s="263">
        <v>3</v>
      </c>
      <c r="D645" s="263">
        <v>6</v>
      </c>
      <c r="E645" s="263">
        <v>8</v>
      </c>
      <c r="F645" s="263" t="s">
        <v>668</v>
      </c>
      <c r="G645" s="13" t="s">
        <v>643</v>
      </c>
      <c r="H645" s="263">
        <v>4</v>
      </c>
      <c r="I645" s="294" t="str">
        <f t="shared" si="162"/>
        <v/>
      </c>
      <c r="J645" s="263" t="str">
        <f t="shared" si="163"/>
        <v/>
      </c>
      <c r="K645" s="263" t="str">
        <f t="shared" si="164"/>
        <v/>
      </c>
      <c r="L645" s="263" t="str">
        <f t="shared" si="165"/>
        <v/>
      </c>
      <c r="M645" s="263" t="str">
        <f t="shared" si="166"/>
        <v/>
      </c>
      <c r="N645" s="263">
        <f t="shared" si="167"/>
        <v>6</v>
      </c>
      <c r="O645" s="294">
        <f t="shared" si="168"/>
        <v>6</v>
      </c>
      <c r="Q645" s="263" t="str">
        <f t="shared" si="169"/>
        <v>08</v>
      </c>
      <c r="R645" s="292" t="str">
        <f t="shared" si="170"/>
        <v>3.6.08a</v>
      </c>
      <c r="S645" s="13" t="str">
        <f t="shared" si="171"/>
        <v/>
      </c>
      <c r="T645" s="13" t="str">
        <f t="shared" si="172"/>
        <v/>
      </c>
      <c r="U645" s="81" t="str">
        <f t="shared" si="173"/>
        <v/>
      </c>
      <c r="V645"/>
      <c r="X645"/>
      <c r="Y645"/>
      <c r="Z645"/>
      <c r="AA645"/>
      <c r="AB645"/>
      <c r="AC645"/>
      <c r="AD645"/>
      <c r="AE645"/>
      <c r="AF645"/>
      <c r="AG645"/>
    </row>
    <row r="646" spans="1:33" x14ac:dyDescent="0.25">
      <c r="A646" s="263">
        <v>644</v>
      </c>
      <c r="B646" s="292" t="str">
        <f t="shared" si="161"/>
        <v>3.6.08b</v>
      </c>
      <c r="C646" s="263">
        <v>3</v>
      </c>
      <c r="D646" s="263">
        <v>6</v>
      </c>
      <c r="E646" s="263">
        <v>8</v>
      </c>
      <c r="F646" s="263" t="s">
        <v>669</v>
      </c>
      <c r="G646" s="13" t="s">
        <v>644</v>
      </c>
      <c r="H646" s="263">
        <v>5</v>
      </c>
      <c r="I646" s="294" t="str">
        <f t="shared" si="162"/>
        <v/>
      </c>
      <c r="J646" s="263" t="str">
        <f t="shared" si="163"/>
        <v/>
      </c>
      <c r="K646" s="263" t="str">
        <f t="shared" si="164"/>
        <v/>
      </c>
      <c r="L646" s="263" t="str">
        <f t="shared" si="165"/>
        <v/>
      </c>
      <c r="M646" s="263" t="str">
        <f t="shared" si="166"/>
        <v/>
      </c>
      <c r="N646" s="263">
        <f t="shared" si="167"/>
        <v>6</v>
      </c>
      <c r="O646" s="294">
        <f t="shared" si="168"/>
        <v>6</v>
      </c>
      <c r="Q646" s="263" t="str">
        <f t="shared" si="169"/>
        <v>08</v>
      </c>
      <c r="R646" s="292" t="str">
        <f t="shared" si="170"/>
        <v>3.6.08b</v>
      </c>
      <c r="S646" s="13" t="str">
        <f t="shared" si="171"/>
        <v/>
      </c>
      <c r="T646" s="13" t="str">
        <f t="shared" si="172"/>
        <v/>
      </c>
      <c r="U646" s="81" t="str">
        <f t="shared" si="173"/>
        <v/>
      </c>
      <c r="V646"/>
      <c r="X646"/>
      <c r="Y646"/>
      <c r="Z646"/>
      <c r="AA646"/>
      <c r="AB646"/>
      <c r="AC646"/>
      <c r="AD646"/>
      <c r="AE646"/>
      <c r="AF646"/>
      <c r="AG646"/>
    </row>
    <row r="647" spans="1:33" x14ac:dyDescent="0.25">
      <c r="A647" s="263">
        <v>645</v>
      </c>
      <c r="B647" s="292" t="str">
        <f t="shared" si="161"/>
        <v>3.6.08c</v>
      </c>
      <c r="C647" s="263">
        <v>3</v>
      </c>
      <c r="D647" s="263">
        <v>6</v>
      </c>
      <c r="E647" s="263">
        <v>8</v>
      </c>
      <c r="F647" s="263" t="s">
        <v>670</v>
      </c>
      <c r="G647" s="13" t="s">
        <v>645</v>
      </c>
      <c r="H647" s="263">
        <v>5</v>
      </c>
      <c r="I647" s="294" t="str">
        <f t="shared" si="162"/>
        <v/>
      </c>
      <c r="J647" s="263" t="str">
        <f t="shared" si="163"/>
        <v/>
      </c>
      <c r="K647" s="263" t="str">
        <f t="shared" si="164"/>
        <v/>
      </c>
      <c r="L647" s="263" t="str">
        <f t="shared" si="165"/>
        <v/>
      </c>
      <c r="M647" s="263" t="str">
        <f t="shared" si="166"/>
        <v/>
      </c>
      <c r="N647" s="263">
        <f t="shared" si="167"/>
        <v>6</v>
      </c>
      <c r="O647" s="294">
        <f t="shared" si="168"/>
        <v>6</v>
      </c>
      <c r="Q647" s="263" t="str">
        <f t="shared" si="169"/>
        <v>08</v>
      </c>
      <c r="R647" s="292" t="str">
        <f t="shared" si="170"/>
        <v>3.6.08c</v>
      </c>
      <c r="S647" s="13" t="str">
        <f t="shared" si="171"/>
        <v/>
      </c>
      <c r="T647" s="13" t="str">
        <f t="shared" si="172"/>
        <v/>
      </c>
      <c r="U647" s="81" t="str">
        <f t="shared" si="173"/>
        <v/>
      </c>
      <c r="V647"/>
      <c r="X647"/>
      <c r="Y647"/>
      <c r="Z647"/>
      <c r="AA647"/>
      <c r="AB647"/>
      <c r="AC647"/>
      <c r="AD647"/>
      <c r="AE647"/>
      <c r="AF647"/>
      <c r="AG647"/>
    </row>
    <row r="648" spans="1:33" x14ac:dyDescent="0.25">
      <c r="S648"/>
      <c r="T648"/>
      <c r="V648"/>
      <c r="X648"/>
      <c r="Y648"/>
      <c r="Z648"/>
      <c r="AA648"/>
      <c r="AB648"/>
      <c r="AC648"/>
      <c r="AD648"/>
      <c r="AE648"/>
      <c r="AF648"/>
      <c r="AG648"/>
    </row>
    <row r="649" spans="1:33" x14ac:dyDescent="0.25">
      <c r="S649"/>
      <c r="T649"/>
      <c r="V649"/>
      <c r="X649"/>
      <c r="Y649"/>
      <c r="Z649"/>
      <c r="AA649"/>
      <c r="AB649"/>
      <c r="AC649"/>
      <c r="AD649"/>
      <c r="AE649"/>
      <c r="AF649"/>
      <c r="AG649"/>
    </row>
    <row r="650" spans="1:33" x14ac:dyDescent="0.25">
      <c r="S650"/>
      <c r="T650"/>
      <c r="V650"/>
      <c r="X650"/>
      <c r="Y650"/>
      <c r="Z650"/>
      <c r="AA650"/>
      <c r="AB650"/>
      <c r="AC650"/>
      <c r="AD650"/>
      <c r="AE650"/>
      <c r="AF650"/>
      <c r="AG650"/>
    </row>
    <row r="651" spans="1:33" x14ac:dyDescent="0.25">
      <c r="S651"/>
      <c r="T651"/>
      <c r="V651"/>
      <c r="X651"/>
      <c r="Y651"/>
      <c r="Z651"/>
      <c r="AA651"/>
      <c r="AB651"/>
      <c r="AC651"/>
      <c r="AD651"/>
      <c r="AE651"/>
      <c r="AF651"/>
      <c r="AG651"/>
    </row>
    <row r="652" spans="1:33" x14ac:dyDescent="0.25">
      <c r="S652"/>
      <c r="T652"/>
      <c r="V652"/>
      <c r="X652"/>
      <c r="Y652"/>
      <c r="Z652"/>
      <c r="AA652"/>
      <c r="AB652"/>
      <c r="AC652"/>
      <c r="AD652"/>
      <c r="AE652"/>
      <c r="AF652"/>
      <c r="AG652"/>
    </row>
    <row r="653" spans="1:33" x14ac:dyDescent="0.25">
      <c r="S653"/>
      <c r="T653"/>
      <c r="V653"/>
      <c r="X653"/>
      <c r="Y653"/>
      <c r="Z653"/>
      <c r="AA653"/>
      <c r="AB653"/>
      <c r="AC653"/>
      <c r="AD653"/>
      <c r="AE653"/>
      <c r="AF653"/>
      <c r="AG653"/>
    </row>
    <row r="654" spans="1:33" x14ac:dyDescent="0.25">
      <c r="S654"/>
      <c r="T654"/>
      <c r="V654"/>
      <c r="X654"/>
      <c r="Y654"/>
      <c r="Z654"/>
      <c r="AA654"/>
      <c r="AB654"/>
      <c r="AC654"/>
      <c r="AD654"/>
      <c r="AE654"/>
      <c r="AF654"/>
      <c r="AG654"/>
    </row>
    <row r="655" spans="1:33" x14ac:dyDescent="0.25">
      <c r="S655"/>
      <c r="T655"/>
      <c r="V655"/>
      <c r="X655"/>
      <c r="Y655"/>
      <c r="Z655"/>
      <c r="AA655"/>
      <c r="AB655"/>
      <c r="AC655"/>
      <c r="AD655"/>
      <c r="AE655"/>
      <c r="AF655"/>
      <c r="AG655"/>
    </row>
    <row r="656" spans="1:33" x14ac:dyDescent="0.25">
      <c r="S656"/>
      <c r="T656"/>
      <c r="V656"/>
      <c r="X656"/>
      <c r="Y656"/>
      <c r="Z656"/>
      <c r="AA656"/>
      <c r="AB656"/>
      <c r="AC656"/>
      <c r="AD656"/>
      <c r="AE656"/>
      <c r="AF656"/>
      <c r="AG656"/>
    </row>
    <row r="657" spans="19:33" x14ac:dyDescent="0.25">
      <c r="S657"/>
      <c r="T657"/>
      <c r="V657"/>
      <c r="X657"/>
      <c r="Y657"/>
      <c r="Z657"/>
      <c r="AA657"/>
      <c r="AB657"/>
      <c r="AC657"/>
      <c r="AD657"/>
      <c r="AE657"/>
      <c r="AF657"/>
      <c r="AG657"/>
    </row>
    <row r="658" spans="19:33" x14ac:dyDescent="0.25">
      <c r="S658"/>
      <c r="T658"/>
      <c r="V658"/>
      <c r="X658"/>
      <c r="Y658"/>
      <c r="Z658"/>
      <c r="AA658"/>
      <c r="AB658"/>
      <c r="AC658"/>
      <c r="AD658"/>
      <c r="AE658"/>
      <c r="AF658"/>
      <c r="AG658"/>
    </row>
    <row r="659" spans="19:33" x14ac:dyDescent="0.25">
      <c r="S659"/>
      <c r="T659"/>
      <c r="V659"/>
      <c r="X659"/>
      <c r="Y659"/>
      <c r="Z659"/>
      <c r="AA659"/>
      <c r="AB659"/>
      <c r="AC659"/>
      <c r="AD659"/>
      <c r="AE659"/>
      <c r="AF659"/>
      <c r="AG659"/>
    </row>
    <row r="660" spans="19:33" x14ac:dyDescent="0.25">
      <c r="S660"/>
      <c r="T660"/>
      <c r="V660"/>
      <c r="X660"/>
      <c r="Y660"/>
      <c r="Z660"/>
      <c r="AA660"/>
      <c r="AB660"/>
      <c r="AC660"/>
      <c r="AD660"/>
      <c r="AE660"/>
      <c r="AF660"/>
      <c r="AG660"/>
    </row>
    <row r="661" spans="19:33" x14ac:dyDescent="0.25">
      <c r="S661"/>
      <c r="T661"/>
      <c r="V661"/>
      <c r="X661"/>
      <c r="Y661"/>
      <c r="Z661"/>
      <c r="AA661"/>
      <c r="AB661"/>
      <c r="AC661"/>
      <c r="AD661"/>
      <c r="AE661"/>
      <c r="AF661"/>
      <c r="AG661"/>
    </row>
    <row r="662" spans="19:33" x14ac:dyDescent="0.25">
      <c r="S662"/>
      <c r="T662"/>
      <c r="V662"/>
      <c r="X662"/>
      <c r="Y662"/>
      <c r="Z662"/>
      <c r="AA662"/>
      <c r="AB662"/>
      <c r="AC662"/>
      <c r="AD662"/>
      <c r="AE662"/>
      <c r="AF662"/>
      <c r="AG662"/>
    </row>
    <row r="663" spans="19:33" x14ac:dyDescent="0.25">
      <c r="S663"/>
      <c r="T663"/>
      <c r="V663"/>
      <c r="X663"/>
      <c r="Y663"/>
      <c r="Z663"/>
      <c r="AA663"/>
      <c r="AB663"/>
      <c r="AC663"/>
      <c r="AD663"/>
      <c r="AE663"/>
      <c r="AF663"/>
      <c r="AG663"/>
    </row>
    <row r="664" spans="19:33" x14ac:dyDescent="0.25">
      <c r="S664"/>
      <c r="T664"/>
      <c r="V664"/>
      <c r="X664"/>
      <c r="Y664"/>
      <c r="Z664"/>
      <c r="AA664"/>
      <c r="AB664"/>
      <c r="AC664"/>
      <c r="AD664"/>
      <c r="AE664"/>
      <c r="AF664"/>
      <c r="AG664"/>
    </row>
    <row r="665" spans="19:33" x14ac:dyDescent="0.25">
      <c r="S665"/>
      <c r="T665"/>
      <c r="V665"/>
      <c r="X665"/>
      <c r="Y665"/>
      <c r="Z665"/>
      <c r="AA665"/>
      <c r="AB665"/>
      <c r="AC665"/>
      <c r="AD665"/>
      <c r="AE665"/>
      <c r="AF665"/>
      <c r="AG665"/>
    </row>
    <row r="666" spans="19:33" x14ac:dyDescent="0.25">
      <c r="S666"/>
      <c r="T666"/>
      <c r="V666"/>
      <c r="X666"/>
      <c r="Y666"/>
      <c r="Z666"/>
      <c r="AA666"/>
      <c r="AB666"/>
      <c r="AC666"/>
      <c r="AD666"/>
      <c r="AE666"/>
      <c r="AF666"/>
      <c r="AG666"/>
    </row>
    <row r="667" spans="19:33" x14ac:dyDescent="0.25">
      <c r="S667"/>
      <c r="T667"/>
      <c r="V667"/>
      <c r="X667"/>
      <c r="Y667"/>
      <c r="Z667"/>
      <c r="AA667"/>
      <c r="AB667"/>
      <c r="AC667"/>
      <c r="AD667"/>
      <c r="AE667"/>
      <c r="AF667"/>
      <c r="AG667"/>
    </row>
    <row r="668" spans="19:33" x14ac:dyDescent="0.25">
      <c r="S668"/>
      <c r="T668"/>
      <c r="V668"/>
      <c r="X668"/>
      <c r="Y668"/>
      <c r="Z668"/>
      <c r="AA668"/>
      <c r="AB668"/>
      <c r="AC668"/>
      <c r="AD668"/>
      <c r="AE668"/>
      <c r="AF668"/>
      <c r="AG668"/>
    </row>
    <row r="669" spans="19:33" x14ac:dyDescent="0.25">
      <c r="S669"/>
      <c r="T669"/>
      <c r="V669"/>
      <c r="X669"/>
      <c r="Y669"/>
      <c r="Z669"/>
      <c r="AA669"/>
      <c r="AB669"/>
      <c r="AC669"/>
      <c r="AD669"/>
      <c r="AE669"/>
      <c r="AF669"/>
      <c r="AG669"/>
    </row>
    <row r="670" spans="19:33" x14ac:dyDescent="0.25">
      <c r="S670"/>
      <c r="T670"/>
      <c r="V670"/>
      <c r="X670"/>
      <c r="Y670"/>
      <c r="Z670"/>
      <c r="AA670"/>
      <c r="AB670"/>
      <c r="AC670"/>
      <c r="AD670"/>
      <c r="AE670"/>
      <c r="AF670"/>
      <c r="AG670"/>
    </row>
    <row r="671" spans="19:33" x14ac:dyDescent="0.25">
      <c r="S671"/>
      <c r="T671"/>
      <c r="V671"/>
      <c r="X671"/>
      <c r="Y671"/>
      <c r="Z671"/>
      <c r="AA671"/>
      <c r="AB671"/>
      <c r="AC671"/>
      <c r="AD671"/>
      <c r="AE671"/>
      <c r="AF671"/>
      <c r="AG671"/>
    </row>
    <row r="672" spans="19:33" x14ac:dyDescent="0.25">
      <c r="S672"/>
      <c r="T672"/>
      <c r="V672"/>
      <c r="X672"/>
      <c r="Y672"/>
      <c r="Z672"/>
      <c r="AA672"/>
      <c r="AB672"/>
      <c r="AC672"/>
      <c r="AD672"/>
      <c r="AE672"/>
      <c r="AF672"/>
      <c r="AG672"/>
    </row>
    <row r="673" spans="19:33" x14ac:dyDescent="0.25">
      <c r="S673"/>
      <c r="T673"/>
      <c r="V673"/>
      <c r="X673"/>
      <c r="Y673"/>
      <c r="Z673"/>
      <c r="AA673"/>
      <c r="AB673"/>
      <c r="AC673"/>
      <c r="AD673"/>
      <c r="AE673"/>
      <c r="AF673"/>
      <c r="AG673"/>
    </row>
    <row r="674" spans="19:33" x14ac:dyDescent="0.25">
      <c r="S674"/>
      <c r="T674"/>
      <c r="V674"/>
      <c r="X674"/>
      <c r="Y674"/>
      <c r="Z674"/>
      <c r="AA674"/>
      <c r="AB674"/>
      <c r="AC674"/>
      <c r="AD674"/>
      <c r="AE674"/>
      <c r="AF674"/>
      <c r="AG674"/>
    </row>
    <row r="675" spans="19:33" x14ac:dyDescent="0.25">
      <c r="S675"/>
      <c r="T675"/>
      <c r="V675"/>
      <c r="X675"/>
      <c r="Y675"/>
      <c r="Z675"/>
      <c r="AA675"/>
      <c r="AB675"/>
      <c r="AC675"/>
      <c r="AD675"/>
      <c r="AE675"/>
      <c r="AF675"/>
      <c r="AG675"/>
    </row>
    <row r="676" spans="19:33" x14ac:dyDescent="0.25">
      <c r="S676"/>
      <c r="T676"/>
      <c r="V676"/>
      <c r="X676"/>
      <c r="Y676"/>
      <c r="Z676"/>
      <c r="AA676"/>
      <c r="AB676"/>
      <c r="AC676"/>
      <c r="AD676"/>
      <c r="AE676"/>
      <c r="AF676"/>
      <c r="AG676"/>
    </row>
    <row r="677" spans="19:33" x14ac:dyDescent="0.25">
      <c r="S677"/>
      <c r="T677"/>
      <c r="V677"/>
      <c r="X677"/>
      <c r="Y677"/>
      <c r="Z677"/>
      <c r="AA677"/>
      <c r="AB677"/>
      <c r="AC677"/>
      <c r="AD677"/>
      <c r="AE677"/>
      <c r="AF677"/>
      <c r="AG677"/>
    </row>
    <row r="678" spans="19:33" x14ac:dyDescent="0.25">
      <c r="S678"/>
      <c r="T678"/>
      <c r="V678"/>
      <c r="X678"/>
      <c r="Y678"/>
      <c r="Z678"/>
      <c r="AA678"/>
      <c r="AB678"/>
      <c r="AC678"/>
      <c r="AD678"/>
      <c r="AE678"/>
      <c r="AF678"/>
      <c r="AG678"/>
    </row>
    <row r="679" spans="19:33" x14ac:dyDescent="0.25">
      <c r="S679"/>
      <c r="T679"/>
      <c r="V679"/>
      <c r="X679"/>
      <c r="Y679"/>
      <c r="Z679"/>
      <c r="AA679"/>
      <c r="AB679"/>
      <c r="AC679"/>
      <c r="AD679"/>
      <c r="AE679"/>
      <c r="AF679"/>
      <c r="AG679"/>
    </row>
    <row r="680" spans="19:33" x14ac:dyDescent="0.25">
      <c r="S680"/>
      <c r="T680"/>
      <c r="V680"/>
      <c r="X680"/>
      <c r="Y680"/>
      <c r="Z680"/>
      <c r="AA680"/>
      <c r="AB680"/>
      <c r="AC680"/>
      <c r="AD680"/>
      <c r="AE680"/>
      <c r="AF680"/>
      <c r="AG680"/>
    </row>
    <row r="681" spans="19:33" x14ac:dyDescent="0.25">
      <c r="S681"/>
      <c r="T681"/>
      <c r="V681"/>
      <c r="X681"/>
      <c r="Y681"/>
      <c r="Z681"/>
      <c r="AA681"/>
      <c r="AB681"/>
      <c r="AC681"/>
      <c r="AD681"/>
      <c r="AE681"/>
      <c r="AF681"/>
      <c r="AG681"/>
    </row>
    <row r="682" spans="19:33" x14ac:dyDescent="0.25">
      <c r="S682"/>
      <c r="T682"/>
      <c r="V682"/>
      <c r="X682"/>
      <c r="Y682"/>
      <c r="Z682"/>
      <c r="AA682"/>
      <c r="AB682"/>
      <c r="AC682"/>
      <c r="AD682"/>
      <c r="AE682"/>
      <c r="AF682"/>
      <c r="AG682"/>
    </row>
    <row r="683" spans="19:33" x14ac:dyDescent="0.25">
      <c r="S683"/>
      <c r="T683"/>
      <c r="V683"/>
      <c r="X683"/>
      <c r="Y683"/>
      <c r="Z683"/>
      <c r="AA683"/>
      <c r="AB683"/>
      <c r="AC683"/>
      <c r="AD683"/>
      <c r="AE683"/>
      <c r="AF683"/>
      <c r="AG683"/>
    </row>
    <row r="684" spans="19:33" x14ac:dyDescent="0.25">
      <c r="S684"/>
      <c r="T684"/>
      <c r="V684"/>
      <c r="X684"/>
      <c r="Y684"/>
      <c r="Z684"/>
      <c r="AA684"/>
      <c r="AB684"/>
      <c r="AC684"/>
      <c r="AD684"/>
      <c r="AE684"/>
      <c r="AF684"/>
      <c r="AG684"/>
    </row>
    <row r="685" spans="19:33" x14ac:dyDescent="0.25">
      <c r="S685"/>
      <c r="T685"/>
      <c r="V685"/>
      <c r="X685"/>
      <c r="Y685"/>
      <c r="Z685"/>
      <c r="AA685"/>
      <c r="AB685"/>
      <c r="AC685"/>
      <c r="AD685"/>
      <c r="AE685"/>
      <c r="AF685"/>
      <c r="AG685"/>
    </row>
    <row r="686" spans="19:33" x14ac:dyDescent="0.25">
      <c r="S686"/>
      <c r="T686"/>
      <c r="V686"/>
      <c r="X686"/>
      <c r="Y686"/>
      <c r="Z686"/>
      <c r="AA686"/>
      <c r="AB686"/>
      <c r="AC686"/>
      <c r="AD686"/>
      <c r="AE686"/>
      <c r="AF686"/>
      <c r="AG686"/>
    </row>
    <row r="687" spans="19:33" x14ac:dyDescent="0.25">
      <c r="S687"/>
      <c r="T687"/>
      <c r="V687"/>
      <c r="X687"/>
      <c r="Y687"/>
      <c r="Z687"/>
      <c r="AA687"/>
      <c r="AB687"/>
      <c r="AC687"/>
      <c r="AD687"/>
      <c r="AE687"/>
      <c r="AF687"/>
      <c r="AG687"/>
    </row>
    <row r="688" spans="19:33" x14ac:dyDescent="0.25">
      <c r="S688"/>
      <c r="T688"/>
      <c r="V688"/>
      <c r="X688"/>
      <c r="Y688"/>
      <c r="Z688"/>
      <c r="AA688"/>
      <c r="AB688"/>
      <c r="AC688"/>
      <c r="AD688"/>
      <c r="AE688"/>
      <c r="AF688"/>
      <c r="AG688"/>
    </row>
    <row r="689" spans="19:33" x14ac:dyDescent="0.25">
      <c r="S689"/>
      <c r="T689"/>
      <c r="V689"/>
      <c r="X689"/>
      <c r="Y689"/>
      <c r="Z689"/>
      <c r="AA689"/>
      <c r="AB689"/>
      <c r="AC689"/>
      <c r="AD689"/>
      <c r="AE689"/>
      <c r="AF689"/>
      <c r="AG689"/>
    </row>
    <row r="690" spans="19:33" x14ac:dyDescent="0.25">
      <c r="S690"/>
      <c r="T690"/>
      <c r="V690"/>
      <c r="X690"/>
      <c r="Y690"/>
      <c r="Z690"/>
      <c r="AA690"/>
      <c r="AB690"/>
      <c r="AC690"/>
      <c r="AD690"/>
      <c r="AE690"/>
      <c r="AF690"/>
      <c r="AG690"/>
    </row>
    <row r="691" spans="19:33" x14ac:dyDescent="0.25">
      <c r="S691"/>
      <c r="T691"/>
      <c r="V691"/>
      <c r="X691"/>
      <c r="Y691"/>
      <c r="Z691"/>
      <c r="AA691"/>
      <c r="AB691"/>
      <c r="AC691"/>
      <c r="AD691"/>
      <c r="AE691"/>
      <c r="AF691"/>
      <c r="AG691"/>
    </row>
    <row r="692" spans="19:33" x14ac:dyDescent="0.25">
      <c r="S692"/>
      <c r="T692"/>
      <c r="V692"/>
      <c r="X692"/>
      <c r="Y692"/>
      <c r="Z692"/>
      <c r="AA692"/>
      <c r="AB692"/>
      <c r="AC692"/>
      <c r="AD692"/>
      <c r="AE692"/>
      <c r="AF692"/>
      <c r="AG692"/>
    </row>
    <row r="693" spans="19:33" x14ac:dyDescent="0.25">
      <c r="S693"/>
      <c r="T693"/>
      <c r="V693"/>
      <c r="X693"/>
      <c r="Y693"/>
      <c r="Z693"/>
      <c r="AA693"/>
      <c r="AB693"/>
      <c r="AC693"/>
      <c r="AD693"/>
      <c r="AE693"/>
      <c r="AF693"/>
      <c r="AG693"/>
    </row>
    <row r="694" spans="19:33" x14ac:dyDescent="0.25">
      <c r="S694"/>
      <c r="T694"/>
      <c r="V694"/>
      <c r="X694"/>
      <c r="Y694"/>
      <c r="Z694"/>
      <c r="AA694"/>
      <c r="AB694"/>
      <c r="AC694"/>
      <c r="AD694"/>
      <c r="AE694"/>
      <c r="AF694"/>
      <c r="AG694"/>
    </row>
    <row r="695" spans="19:33" x14ac:dyDescent="0.25">
      <c r="S695"/>
      <c r="T695"/>
      <c r="V695"/>
      <c r="X695"/>
      <c r="Y695"/>
      <c r="Z695"/>
      <c r="AA695"/>
      <c r="AB695"/>
      <c r="AC695"/>
      <c r="AD695"/>
      <c r="AE695"/>
      <c r="AF695"/>
      <c r="AG695"/>
    </row>
  </sheetData>
  <sheetProtection algorithmName="SHA-512" hashValue="L9JV2FlUVCdM0j3Gkb6D9CND7apcD6UHz0FhsYuJBRgmBN/M8rPVn32MP+t2V3i/mqG4PbaNtrL4ZJ2vdtHEKg==" saltValue="GhKpF0Yjs68uPiAZbw5XOQ==" spinCount="100000" sheet="1" objects="1" scenarios="1"/>
  <autoFilter ref="O2:O695" xr:uid="{00000000-0009-0000-0000-000006000000}"/>
  <mergeCells count="3">
    <mergeCell ref="S2:T2"/>
    <mergeCell ref="W1:X1"/>
    <mergeCell ref="A1:O1"/>
  </mergeCells>
  <conditionalFormatting sqref="S1:T1048576">
    <cfRule type="cellIs" dxfId="0" priority="1" operat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9">
    <tabColor rgb="FF00B0F0"/>
    <pageSetUpPr autoPageBreaks="0" fitToPage="1"/>
  </sheetPr>
  <dimension ref="B2:P81"/>
  <sheetViews>
    <sheetView showGridLines="0" showRowColHeaders="0" zoomScaleNormal="100" workbookViewId="0">
      <selection activeCell="D2" sqref="D2:P5"/>
    </sheetView>
  </sheetViews>
  <sheetFormatPr defaultRowHeight="15" x14ac:dyDescent="0.25"/>
  <cols>
    <col min="1" max="14" width="9.140625" style="13"/>
    <col min="15" max="16" width="3.5703125" style="13" customWidth="1"/>
    <col min="17" max="16384" width="9.140625" style="13"/>
  </cols>
  <sheetData>
    <row r="2" spans="2:16" ht="15" customHeight="1" x14ac:dyDescent="0.25">
      <c r="D2" s="322" t="str">
        <f>Tool_Name</f>
        <v>Cyber Security Incident Response 
Detailed Maturity Assessment Tool</v>
      </c>
      <c r="E2" s="323"/>
      <c r="F2" s="323"/>
      <c r="G2" s="323"/>
      <c r="H2" s="323"/>
      <c r="I2" s="323"/>
      <c r="J2" s="323"/>
      <c r="K2" s="323"/>
      <c r="L2" s="323"/>
      <c r="M2" s="323"/>
      <c r="N2" s="323"/>
      <c r="O2" s="323"/>
      <c r="P2" s="323"/>
    </row>
    <row r="3" spans="2:16" ht="15" customHeight="1" x14ac:dyDescent="0.25">
      <c r="D3" s="323"/>
      <c r="E3" s="323"/>
      <c r="F3" s="323"/>
      <c r="G3" s="323"/>
      <c r="H3" s="323"/>
      <c r="I3" s="323"/>
      <c r="J3" s="323"/>
      <c r="K3" s="323"/>
      <c r="L3" s="323"/>
      <c r="M3" s="323"/>
      <c r="N3" s="323"/>
      <c r="O3" s="323"/>
      <c r="P3" s="323"/>
    </row>
    <row r="4" spans="2:16" ht="15" customHeight="1" x14ac:dyDescent="0.25">
      <c r="D4" s="323"/>
      <c r="E4" s="323"/>
      <c r="F4" s="323"/>
      <c r="G4" s="323"/>
      <c r="H4" s="323"/>
      <c r="I4" s="323"/>
      <c r="J4" s="323"/>
      <c r="K4" s="323"/>
      <c r="L4" s="323"/>
      <c r="M4" s="323"/>
      <c r="N4" s="323"/>
      <c r="O4" s="323"/>
      <c r="P4" s="323"/>
    </row>
    <row r="5" spans="2:16" ht="15" customHeight="1" x14ac:dyDescent="0.25">
      <c r="D5" s="323"/>
      <c r="E5" s="323"/>
      <c r="F5" s="323"/>
      <c r="G5" s="323"/>
      <c r="H5" s="323"/>
      <c r="I5" s="323"/>
      <c r="J5" s="323"/>
      <c r="K5" s="323"/>
      <c r="L5" s="323"/>
      <c r="M5" s="323"/>
      <c r="N5" s="323"/>
      <c r="O5" s="323"/>
      <c r="P5" s="323"/>
    </row>
    <row r="8" spans="2:16" ht="19.5" x14ac:dyDescent="0.3">
      <c r="B8" s="14" t="s">
        <v>7</v>
      </c>
      <c r="C8" s="12"/>
    </row>
    <row r="9" spans="2:16" x14ac:dyDescent="0.25">
      <c r="B9" s="10"/>
    </row>
    <row r="10" spans="2:16" ht="17.25" x14ac:dyDescent="0.3">
      <c r="B10" s="11" t="s">
        <v>685</v>
      </c>
    </row>
    <row r="11" spans="2:16" ht="6.75" customHeight="1" x14ac:dyDescent="0.25"/>
    <row r="12" spans="2:16" ht="15" customHeight="1" x14ac:dyDescent="0.25">
      <c r="B12" s="321" t="s">
        <v>686</v>
      </c>
      <c r="C12" s="321"/>
      <c r="D12" s="321"/>
      <c r="E12" s="321"/>
      <c r="F12" s="321"/>
      <c r="G12" s="321"/>
      <c r="H12" s="321"/>
      <c r="I12" s="321"/>
      <c r="J12" s="321"/>
      <c r="K12" s="321"/>
      <c r="L12" s="321"/>
    </row>
    <row r="13" spans="2:16" x14ac:dyDescent="0.25">
      <c r="B13" s="321"/>
      <c r="C13" s="321"/>
      <c r="D13" s="321"/>
      <c r="E13" s="321"/>
      <c r="F13" s="321"/>
      <c r="G13" s="321"/>
      <c r="H13" s="321"/>
      <c r="I13" s="321"/>
      <c r="J13" s="321"/>
      <c r="K13" s="321"/>
      <c r="L13" s="321"/>
    </row>
    <row r="14" spans="2:16" x14ac:dyDescent="0.25">
      <c r="B14" s="321"/>
      <c r="C14" s="321"/>
      <c r="D14" s="321"/>
      <c r="E14" s="321"/>
      <c r="F14" s="321"/>
      <c r="G14" s="321"/>
      <c r="H14" s="321"/>
      <c r="I14" s="321"/>
      <c r="J14" s="321"/>
      <c r="K14" s="321"/>
      <c r="L14" s="321"/>
    </row>
    <row r="16" spans="2:16" ht="15" customHeight="1" x14ac:dyDescent="0.25">
      <c r="B16" s="321" t="s">
        <v>687</v>
      </c>
      <c r="C16" s="321"/>
      <c r="D16" s="321"/>
      <c r="E16" s="321"/>
      <c r="F16" s="321"/>
      <c r="G16" s="321"/>
      <c r="H16" s="321"/>
      <c r="I16" s="321"/>
      <c r="J16" s="321"/>
      <c r="K16" s="321"/>
      <c r="L16" s="321"/>
    </row>
    <row r="17" spans="2:12" x14ac:dyDescent="0.25">
      <c r="B17" s="321"/>
      <c r="C17" s="321"/>
      <c r="D17" s="321"/>
      <c r="E17" s="321"/>
      <c r="F17" s="321"/>
      <c r="G17" s="321"/>
      <c r="H17" s="321"/>
      <c r="I17" s="321"/>
      <c r="J17" s="321"/>
      <c r="K17" s="321"/>
      <c r="L17" s="321"/>
    </row>
    <row r="18" spans="2:12" x14ac:dyDescent="0.25">
      <c r="B18" s="321"/>
      <c r="C18" s="321"/>
      <c r="D18" s="321"/>
      <c r="E18" s="321"/>
      <c r="F18" s="321"/>
      <c r="G18" s="321"/>
      <c r="H18" s="321"/>
      <c r="I18" s="321"/>
      <c r="J18" s="321"/>
      <c r="K18" s="321"/>
      <c r="L18" s="321"/>
    </row>
    <row r="19" spans="2:12" x14ac:dyDescent="0.25">
      <c r="B19" s="83"/>
      <c r="C19" s="83"/>
      <c r="D19" s="83"/>
      <c r="E19" s="83"/>
      <c r="F19" s="83"/>
      <c r="G19" s="83"/>
      <c r="H19" s="83"/>
      <c r="I19" s="83"/>
      <c r="J19" s="83"/>
      <c r="K19" s="83"/>
      <c r="L19" s="83"/>
    </row>
    <row r="35" spans="2:12" ht="15" customHeight="1" x14ac:dyDescent="0.25">
      <c r="B35" s="321" t="s">
        <v>688</v>
      </c>
      <c r="C35" s="321"/>
      <c r="D35" s="321"/>
      <c r="E35" s="321"/>
      <c r="F35" s="321"/>
      <c r="G35" s="321"/>
      <c r="H35" s="321"/>
      <c r="I35" s="321"/>
      <c r="J35" s="321"/>
      <c r="K35" s="321"/>
      <c r="L35" s="321"/>
    </row>
    <row r="36" spans="2:12" x14ac:dyDescent="0.25">
      <c r="B36" s="321"/>
      <c r="C36" s="321"/>
      <c r="D36" s="321"/>
      <c r="E36" s="321"/>
      <c r="F36" s="321"/>
      <c r="G36" s="321"/>
      <c r="H36" s="321"/>
      <c r="I36" s="321"/>
      <c r="J36" s="321"/>
      <c r="K36" s="321"/>
      <c r="L36" s="321"/>
    </row>
    <row r="37" spans="2:12" x14ac:dyDescent="0.25">
      <c r="B37" s="321"/>
      <c r="C37" s="321"/>
      <c r="D37" s="321"/>
      <c r="E37" s="321"/>
      <c r="F37" s="321"/>
      <c r="G37" s="321"/>
      <c r="H37" s="321"/>
      <c r="I37" s="321"/>
      <c r="J37" s="321"/>
      <c r="K37" s="321"/>
      <c r="L37" s="321"/>
    </row>
    <row r="38" spans="2:12" x14ac:dyDescent="0.25">
      <c r="B38" s="321"/>
      <c r="C38" s="321"/>
      <c r="D38" s="321"/>
      <c r="E38" s="321"/>
      <c r="F38" s="321"/>
      <c r="G38" s="321"/>
      <c r="H38" s="321"/>
      <c r="I38" s="321"/>
      <c r="J38" s="321"/>
      <c r="K38" s="321"/>
      <c r="L38" s="321"/>
    </row>
    <row r="39" spans="2:12" x14ac:dyDescent="0.25">
      <c r="B39" s="83"/>
      <c r="C39" s="83"/>
      <c r="D39" s="83"/>
      <c r="E39" s="83"/>
      <c r="F39" s="83"/>
      <c r="G39" s="83"/>
      <c r="H39" s="83"/>
      <c r="I39" s="83"/>
      <c r="J39" s="83"/>
      <c r="K39" s="83"/>
      <c r="L39" s="83"/>
    </row>
    <row r="40" spans="2:12" ht="15" customHeight="1" x14ac:dyDescent="0.25">
      <c r="B40" s="321" t="s">
        <v>787</v>
      </c>
      <c r="C40" s="321"/>
      <c r="D40" s="321"/>
      <c r="E40" s="321"/>
      <c r="F40" s="321"/>
      <c r="G40" s="321"/>
      <c r="H40" s="321"/>
      <c r="I40" s="321"/>
      <c r="J40" s="321"/>
      <c r="K40" s="321"/>
      <c r="L40" s="321"/>
    </row>
    <row r="41" spans="2:12" x14ac:dyDescent="0.25">
      <c r="B41" s="321"/>
      <c r="C41" s="321"/>
      <c r="D41" s="321"/>
      <c r="E41" s="321"/>
      <c r="F41" s="321"/>
      <c r="G41" s="321"/>
      <c r="H41" s="321"/>
      <c r="I41" s="321"/>
      <c r="J41" s="321"/>
      <c r="K41" s="321"/>
      <c r="L41" s="321"/>
    </row>
    <row r="42" spans="2:12" x14ac:dyDescent="0.25">
      <c r="B42" s="321"/>
      <c r="C42" s="321"/>
      <c r="D42" s="321"/>
      <c r="E42" s="321"/>
      <c r="F42" s="321"/>
      <c r="G42" s="321"/>
      <c r="H42" s="321"/>
      <c r="I42" s="321"/>
      <c r="J42" s="321"/>
      <c r="K42" s="321"/>
      <c r="L42" s="321"/>
    </row>
    <row r="43" spans="2:12" x14ac:dyDescent="0.25">
      <c r="B43" s="321"/>
      <c r="C43" s="321"/>
      <c r="D43" s="321"/>
      <c r="E43" s="321"/>
      <c r="F43" s="321"/>
      <c r="G43" s="321"/>
      <c r="H43" s="321"/>
      <c r="I43" s="321"/>
      <c r="J43" s="321"/>
      <c r="K43" s="321"/>
      <c r="L43" s="321"/>
    </row>
    <row r="44" spans="2:12" ht="15" customHeight="1" x14ac:dyDescent="0.25">
      <c r="B44" s="321" t="s">
        <v>769</v>
      </c>
      <c r="C44" s="321"/>
      <c r="D44" s="321"/>
      <c r="E44" s="321"/>
      <c r="F44" s="321"/>
      <c r="G44" s="321"/>
      <c r="H44" s="321"/>
      <c r="I44" s="321"/>
      <c r="J44" s="321"/>
      <c r="K44" s="321"/>
      <c r="L44" s="321"/>
    </row>
    <row r="45" spans="2:12" x14ac:dyDescent="0.25">
      <c r="B45" s="321"/>
      <c r="C45" s="321"/>
      <c r="D45" s="321"/>
      <c r="E45" s="321"/>
      <c r="F45" s="321"/>
      <c r="G45" s="321"/>
      <c r="H45" s="321"/>
      <c r="I45" s="321"/>
      <c r="J45" s="321"/>
      <c r="K45" s="321"/>
      <c r="L45" s="321"/>
    </row>
    <row r="46" spans="2:12" x14ac:dyDescent="0.25">
      <c r="B46" s="321"/>
      <c r="C46" s="321"/>
      <c r="D46" s="321"/>
      <c r="E46" s="321"/>
      <c r="F46" s="321"/>
      <c r="G46" s="321"/>
      <c r="H46" s="321"/>
      <c r="I46" s="321"/>
      <c r="J46" s="321"/>
      <c r="K46" s="321"/>
      <c r="L46" s="321"/>
    </row>
    <row r="47" spans="2:12" x14ac:dyDescent="0.25">
      <c r="B47" s="321"/>
      <c r="C47" s="321"/>
      <c r="D47" s="321"/>
      <c r="E47" s="321"/>
      <c r="F47" s="321"/>
      <c r="G47" s="321"/>
      <c r="H47" s="321"/>
      <c r="I47" s="321"/>
      <c r="J47" s="321"/>
      <c r="K47" s="321"/>
      <c r="L47" s="321"/>
    </row>
    <row r="49" spans="2:12" ht="17.25" x14ac:dyDescent="0.3">
      <c r="B49" s="11" t="s">
        <v>689</v>
      </c>
    </row>
    <row r="50" spans="2:12" ht="6.75" customHeight="1" x14ac:dyDescent="0.25"/>
    <row r="51" spans="2:12" x14ac:dyDescent="0.25">
      <c r="B51" s="324" t="s">
        <v>774</v>
      </c>
      <c r="C51" s="324"/>
      <c r="D51" s="324"/>
      <c r="E51" s="324"/>
      <c r="F51" s="324"/>
      <c r="G51" s="324"/>
      <c r="H51" s="324"/>
      <c r="I51" s="324"/>
      <c r="J51" s="324"/>
      <c r="K51" s="324"/>
      <c r="L51" s="324"/>
    </row>
    <row r="52" spans="2:12" x14ac:dyDescent="0.25">
      <c r="B52" s="324"/>
      <c r="C52" s="324"/>
      <c r="D52" s="324"/>
      <c r="E52" s="324"/>
      <c r="F52" s="324"/>
      <c r="G52" s="324"/>
      <c r="H52" s="324"/>
      <c r="I52" s="324"/>
      <c r="J52" s="324"/>
      <c r="K52" s="324"/>
      <c r="L52" s="324"/>
    </row>
    <row r="53" spans="2:12" x14ac:dyDescent="0.25">
      <c r="B53" s="324"/>
      <c r="C53" s="324"/>
      <c r="D53" s="324"/>
      <c r="E53" s="324"/>
      <c r="F53" s="324"/>
      <c r="G53" s="324"/>
      <c r="H53" s="324"/>
      <c r="I53" s="324"/>
      <c r="J53" s="324"/>
      <c r="K53" s="324"/>
      <c r="L53" s="324"/>
    </row>
    <row r="55" spans="2:12" ht="15" customHeight="1" x14ac:dyDescent="0.25">
      <c r="B55" s="324" t="s">
        <v>788</v>
      </c>
      <c r="C55" s="324"/>
      <c r="D55" s="324"/>
      <c r="E55" s="324"/>
      <c r="F55" s="324"/>
      <c r="G55" s="324"/>
      <c r="H55" s="324"/>
      <c r="I55" s="324"/>
      <c r="J55" s="324"/>
      <c r="K55" s="324"/>
      <c r="L55" s="324"/>
    </row>
    <row r="56" spans="2:12" x14ac:dyDescent="0.25">
      <c r="B56" s="324"/>
      <c r="C56" s="324"/>
      <c r="D56" s="324"/>
      <c r="E56" s="324"/>
      <c r="F56" s="324"/>
      <c r="G56" s="324"/>
      <c r="H56" s="324"/>
      <c r="I56" s="324"/>
      <c r="J56" s="324"/>
      <c r="K56" s="324"/>
      <c r="L56" s="324"/>
    </row>
    <row r="57" spans="2:12" x14ac:dyDescent="0.25">
      <c r="B57" s="324"/>
      <c r="C57" s="324"/>
      <c r="D57" s="324"/>
      <c r="E57" s="324"/>
      <c r="F57" s="324"/>
      <c r="G57" s="324"/>
      <c r="H57" s="324"/>
      <c r="I57" s="324"/>
      <c r="J57" s="324"/>
      <c r="K57" s="324"/>
      <c r="L57" s="324"/>
    </row>
    <row r="58" spans="2:12" x14ac:dyDescent="0.25">
      <c r="B58" s="324"/>
      <c r="C58" s="324"/>
      <c r="D58" s="324"/>
      <c r="E58" s="324"/>
      <c r="F58" s="324"/>
      <c r="G58" s="324"/>
      <c r="H58" s="324"/>
      <c r="I58" s="324"/>
      <c r="J58" s="324"/>
      <c r="K58" s="324"/>
      <c r="L58" s="324"/>
    </row>
    <row r="60" spans="2:12" ht="15" customHeight="1" x14ac:dyDescent="0.25">
      <c r="B60" s="321" t="s">
        <v>775</v>
      </c>
      <c r="C60" s="321"/>
      <c r="D60" s="321"/>
      <c r="E60" s="321"/>
      <c r="F60" s="321"/>
      <c r="G60" s="321"/>
      <c r="H60" s="321"/>
      <c r="I60" s="321"/>
      <c r="J60" s="321"/>
      <c r="K60" s="321"/>
      <c r="L60" s="321"/>
    </row>
    <row r="61" spans="2:12" x14ac:dyDescent="0.25">
      <c r="B61" s="321"/>
      <c r="C61" s="321"/>
      <c r="D61" s="321"/>
      <c r="E61" s="321"/>
      <c r="F61" s="321"/>
      <c r="G61" s="321"/>
      <c r="H61" s="321"/>
      <c r="I61" s="321"/>
      <c r="J61" s="321"/>
      <c r="K61" s="321"/>
      <c r="L61" s="321"/>
    </row>
    <row r="62" spans="2:12" x14ac:dyDescent="0.25">
      <c r="B62" s="321"/>
      <c r="C62" s="321"/>
      <c r="D62" s="321"/>
      <c r="E62" s="321"/>
      <c r="F62" s="321"/>
      <c r="G62" s="321"/>
      <c r="H62" s="321"/>
      <c r="I62" s="321"/>
      <c r="J62" s="321"/>
      <c r="K62" s="321"/>
      <c r="L62" s="321"/>
    </row>
    <row r="63" spans="2:12" x14ac:dyDescent="0.25">
      <c r="B63" s="250"/>
      <c r="C63" s="250"/>
      <c r="D63" s="250"/>
      <c r="E63" s="250"/>
      <c r="F63" s="250"/>
      <c r="G63" s="250"/>
      <c r="H63" s="250"/>
      <c r="I63" s="250"/>
      <c r="J63" s="250"/>
      <c r="K63" s="250"/>
      <c r="L63" s="250"/>
    </row>
    <row r="64" spans="2:12" ht="15" customHeight="1" x14ac:dyDescent="0.25">
      <c r="B64" s="321" t="s">
        <v>779</v>
      </c>
      <c r="C64" s="321"/>
      <c r="D64" s="321"/>
      <c r="E64" s="321"/>
      <c r="F64" s="321"/>
      <c r="G64" s="321"/>
      <c r="H64" s="321"/>
      <c r="I64" s="321"/>
      <c r="J64" s="321"/>
      <c r="K64" s="321"/>
      <c r="L64" s="321"/>
    </row>
    <row r="65" spans="2:12" x14ac:dyDescent="0.25">
      <c r="B65" s="321"/>
      <c r="C65" s="321"/>
      <c r="D65" s="321"/>
      <c r="E65" s="321"/>
      <c r="F65" s="321"/>
      <c r="G65" s="321"/>
      <c r="H65" s="321"/>
      <c r="I65" s="321"/>
      <c r="J65" s="321"/>
      <c r="K65" s="321"/>
      <c r="L65" s="321"/>
    </row>
    <row r="66" spans="2:12" x14ac:dyDescent="0.25">
      <c r="B66" s="321"/>
      <c r="C66" s="321"/>
      <c r="D66" s="321"/>
      <c r="E66" s="321"/>
      <c r="F66" s="321"/>
      <c r="G66" s="321"/>
      <c r="H66" s="321"/>
      <c r="I66" s="321"/>
      <c r="J66" s="321"/>
      <c r="K66" s="321"/>
      <c r="L66" s="321"/>
    </row>
    <row r="67" spans="2:12" x14ac:dyDescent="0.25">
      <c r="B67" s="321"/>
      <c r="C67" s="321"/>
      <c r="D67" s="321"/>
      <c r="E67" s="321"/>
      <c r="F67" s="321"/>
      <c r="G67" s="321"/>
      <c r="H67" s="321"/>
      <c r="I67" s="321"/>
      <c r="J67" s="321"/>
      <c r="K67" s="321"/>
      <c r="L67" s="321"/>
    </row>
    <row r="68" spans="2:12" ht="6.75" customHeight="1" x14ac:dyDescent="0.25">
      <c r="B68" s="250"/>
      <c r="C68" s="250"/>
      <c r="D68" s="250"/>
      <c r="E68" s="250"/>
      <c r="F68" s="250"/>
      <c r="G68" s="250"/>
      <c r="H68" s="250"/>
      <c r="I68" s="250"/>
      <c r="J68" s="250"/>
      <c r="K68" s="250"/>
      <c r="L68" s="250"/>
    </row>
    <row r="69" spans="2:12" ht="15" customHeight="1" x14ac:dyDescent="0.25">
      <c r="B69" s="324" t="s">
        <v>776</v>
      </c>
      <c r="C69" s="324"/>
      <c r="D69" s="324"/>
      <c r="E69" s="324"/>
      <c r="F69" s="324"/>
      <c r="G69" s="324"/>
      <c r="H69" s="324"/>
      <c r="I69" s="324"/>
      <c r="J69" s="324"/>
      <c r="K69" s="324"/>
      <c r="L69" s="324"/>
    </row>
    <row r="70" spans="2:12" x14ac:dyDescent="0.25">
      <c r="B70" s="324"/>
      <c r="C70" s="324"/>
      <c r="D70" s="324"/>
      <c r="E70" s="324"/>
      <c r="F70" s="324"/>
      <c r="G70" s="324"/>
      <c r="H70" s="324"/>
      <c r="I70" s="324"/>
      <c r="J70" s="324"/>
      <c r="K70" s="324"/>
      <c r="L70" s="324"/>
    </row>
    <row r="71" spans="2:12" x14ac:dyDescent="0.25">
      <c r="B71" s="324"/>
      <c r="C71" s="324"/>
      <c r="D71" s="324"/>
      <c r="E71" s="324"/>
      <c r="F71" s="324"/>
      <c r="G71" s="324"/>
      <c r="H71" s="324"/>
      <c r="I71" s="324"/>
      <c r="J71" s="324"/>
      <c r="K71" s="324"/>
      <c r="L71" s="324"/>
    </row>
    <row r="72" spans="2:12" x14ac:dyDescent="0.25">
      <c r="B72" s="250"/>
      <c r="C72" s="250"/>
      <c r="D72" s="250"/>
      <c r="E72" s="250"/>
      <c r="F72" s="250"/>
      <c r="G72" s="250"/>
      <c r="H72" s="250"/>
      <c r="I72" s="250"/>
      <c r="J72" s="250"/>
      <c r="K72" s="250"/>
      <c r="L72" s="250"/>
    </row>
    <row r="73" spans="2:12" ht="15" customHeight="1" x14ac:dyDescent="0.25">
      <c r="B73" s="321" t="s">
        <v>777</v>
      </c>
      <c r="C73" s="321"/>
      <c r="D73" s="321"/>
      <c r="E73" s="321"/>
      <c r="F73" s="321"/>
      <c r="G73" s="321"/>
      <c r="H73" s="321"/>
      <c r="I73" s="321"/>
      <c r="J73" s="321"/>
      <c r="K73" s="321"/>
      <c r="L73" s="321"/>
    </row>
    <row r="74" spans="2:12" x14ac:dyDescent="0.25">
      <c r="B74" s="321"/>
      <c r="C74" s="321"/>
      <c r="D74" s="321"/>
      <c r="E74" s="321"/>
      <c r="F74" s="321"/>
      <c r="G74" s="321"/>
      <c r="H74" s="321"/>
      <c r="I74" s="321"/>
      <c r="J74" s="321"/>
      <c r="K74" s="321"/>
      <c r="L74" s="321"/>
    </row>
    <row r="75" spans="2:12" x14ac:dyDescent="0.25">
      <c r="B75" s="321"/>
      <c r="C75" s="321"/>
      <c r="D75" s="321"/>
      <c r="E75" s="321"/>
      <c r="F75" s="321"/>
      <c r="G75" s="321"/>
      <c r="H75" s="321"/>
      <c r="I75" s="321"/>
      <c r="J75" s="321"/>
      <c r="K75" s="321"/>
      <c r="L75" s="321"/>
    </row>
    <row r="77" spans="2:12" ht="15" customHeight="1" x14ac:dyDescent="0.25">
      <c r="B77" s="321" t="s">
        <v>789</v>
      </c>
      <c r="C77" s="321"/>
      <c r="D77" s="321"/>
      <c r="E77" s="321"/>
      <c r="F77" s="321"/>
      <c r="G77" s="321"/>
      <c r="H77" s="321"/>
      <c r="I77" s="321"/>
      <c r="J77" s="321"/>
      <c r="K77" s="321"/>
      <c r="L77" s="321"/>
    </row>
    <row r="78" spans="2:12" x14ac:dyDescent="0.25">
      <c r="B78" s="321"/>
      <c r="C78" s="321"/>
      <c r="D78" s="321"/>
      <c r="E78" s="321"/>
      <c r="F78" s="321"/>
      <c r="G78" s="321"/>
      <c r="H78" s="321"/>
      <c r="I78" s="321"/>
      <c r="J78" s="321"/>
      <c r="K78" s="321"/>
      <c r="L78" s="321"/>
    </row>
    <row r="79" spans="2:12" x14ac:dyDescent="0.25">
      <c r="B79" s="250"/>
      <c r="C79" s="250"/>
      <c r="D79" s="250"/>
      <c r="E79" s="250"/>
      <c r="F79" s="250"/>
      <c r="G79" s="250"/>
      <c r="H79" s="250"/>
      <c r="I79" s="250"/>
      <c r="J79" s="250"/>
      <c r="K79" s="250"/>
      <c r="L79" s="250"/>
    </row>
    <row r="80" spans="2:12" x14ac:dyDescent="0.25">
      <c r="B80" s="321" t="s">
        <v>790</v>
      </c>
      <c r="C80" s="321"/>
      <c r="D80" s="321"/>
      <c r="E80" s="321"/>
      <c r="F80" s="321"/>
      <c r="G80" s="321"/>
      <c r="H80" s="321"/>
      <c r="I80" s="321"/>
      <c r="J80" s="321"/>
      <c r="K80" s="321"/>
      <c r="L80" s="321"/>
    </row>
    <row r="81" spans="2:12" x14ac:dyDescent="0.25">
      <c r="B81" s="321"/>
      <c r="C81" s="321"/>
      <c r="D81" s="321"/>
      <c r="E81" s="321"/>
      <c r="F81" s="321"/>
      <c r="G81" s="321"/>
      <c r="H81" s="321"/>
      <c r="I81" s="321"/>
      <c r="J81" s="321"/>
      <c r="K81" s="321"/>
      <c r="L81" s="321"/>
    </row>
  </sheetData>
  <sheetProtection algorithmName="SHA-512" hashValue="9L8A8K7ZRdywjpP7yMPbbGZ7PT1jwdidK9EW3MmFKmGd7CvAY7cOenZvfCVWMVWh9w8OhggVvTEuBZsOS/5qcQ==" saltValue="c9WOQMuxRjANQhcKj59csg==" spinCount="100000" sheet="1" objects="1" scenarios="1" selectLockedCells="1" selectUnlockedCells="1"/>
  <mergeCells count="14">
    <mergeCell ref="B60:L62"/>
    <mergeCell ref="B64:L67"/>
    <mergeCell ref="B69:L71"/>
    <mergeCell ref="B73:L75"/>
    <mergeCell ref="B80:L81"/>
    <mergeCell ref="B77:L78"/>
    <mergeCell ref="B55:L58"/>
    <mergeCell ref="B44:L47"/>
    <mergeCell ref="B51:L53"/>
    <mergeCell ref="D2:P5"/>
    <mergeCell ref="B40:L43"/>
    <mergeCell ref="B12:L14"/>
    <mergeCell ref="B16:L18"/>
    <mergeCell ref="B35:L38"/>
  </mergeCells>
  <pageMargins left="0.7" right="0.7" top="0.75" bottom="0.75" header="0.3" footer="0.3"/>
  <pageSetup paperSize="9" scale="69" fitToHeight="0" orientation="portrait" horizontalDpi="4294967293" verticalDpi="0" r:id="rId1"/>
  <rowBreaks count="1" manualBreakCount="1">
    <brk id="48" min="1" max="15"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FFFF00"/>
    <pageSetUpPr autoPageBreaks="0" fitToPage="1"/>
  </sheetPr>
  <dimension ref="A1:P46"/>
  <sheetViews>
    <sheetView showGridLines="0" showRowColHeaders="0" topLeftCell="D1" zoomScaleNormal="100" zoomScaleSheetLayoutView="25" workbookViewId="0">
      <pane ySplit="2" topLeftCell="A3" activePane="bottomLeft" state="frozen"/>
      <selection activeCell="D1" sqref="D1"/>
      <selection pane="bottomLeft" activeCell="J1" sqref="J1:J1048576"/>
    </sheetView>
  </sheetViews>
  <sheetFormatPr defaultRowHeight="12.75" x14ac:dyDescent="0.2"/>
  <cols>
    <col min="1" max="1" width="10.28515625" style="5" hidden="1" customWidth="1"/>
    <col min="2" max="2" width="7.5703125" style="4" hidden="1" customWidth="1"/>
    <col min="3" max="3" width="6.28515625" style="4" hidden="1" customWidth="1"/>
    <col min="4" max="4" width="6.28515625" style="5" customWidth="1"/>
    <col min="5" max="5" width="57.5703125" style="5" customWidth="1"/>
    <col min="6" max="7" width="32.7109375" style="5" customWidth="1"/>
    <col min="8" max="8" width="6.140625" style="5" customWidth="1"/>
    <col min="9" max="9" width="32.7109375" style="5" customWidth="1"/>
    <col min="10" max="10" width="9.140625" style="53" hidden="1" customWidth="1"/>
    <col min="11" max="16384" width="9.140625" style="5"/>
  </cols>
  <sheetData>
    <row r="1" spans="3:16" s="15" customFormat="1" ht="89.25" customHeight="1" x14ac:dyDescent="0.2">
      <c r="E1" s="325" t="str">
        <f>Tool_Name</f>
        <v>Cyber Security Incident Response 
Detailed Maturity Assessment Tool</v>
      </c>
      <c r="F1" s="325"/>
      <c r="G1" s="325"/>
      <c r="J1" s="77"/>
    </row>
    <row r="2" spans="3:16" s="1" customFormat="1" ht="22.5" hidden="1" customHeight="1" x14ac:dyDescent="0.2">
      <c r="E2" s="2"/>
      <c r="F2" s="3"/>
      <c r="G2" s="4"/>
      <c r="H2" s="4"/>
      <c r="I2" s="4"/>
      <c r="J2" s="78"/>
      <c r="K2" s="4"/>
      <c r="L2" s="4"/>
      <c r="M2" s="4"/>
      <c r="N2" s="4"/>
      <c r="O2" s="4"/>
      <c r="P2" s="4"/>
    </row>
    <row r="3" spans="3:16" s="16" customFormat="1" ht="24" customHeight="1" x14ac:dyDescent="0.25">
      <c r="E3" s="17" t="s">
        <v>94</v>
      </c>
      <c r="F3" s="57"/>
      <c r="G3" s="18"/>
      <c r="H3" s="18"/>
      <c r="I3" s="18"/>
      <c r="J3" s="79"/>
      <c r="K3" s="18"/>
      <c r="L3" s="18"/>
      <c r="M3" s="18"/>
      <c r="N3" s="18"/>
      <c r="O3" s="18"/>
      <c r="P3" s="18"/>
    </row>
    <row r="4" spans="3:16" s="46" customFormat="1" ht="9.75" customHeight="1" x14ac:dyDescent="0.2">
      <c r="C4" s="47"/>
      <c r="D4" s="47"/>
      <c r="E4" s="48"/>
      <c r="F4" s="49"/>
      <c r="G4" s="50"/>
      <c r="H4" s="50"/>
      <c r="I4" s="50"/>
      <c r="J4" s="80"/>
      <c r="K4" s="50"/>
      <c r="L4" s="50"/>
      <c r="M4" s="50"/>
      <c r="N4" s="50"/>
      <c r="O4" s="50"/>
    </row>
    <row r="5" spans="3:16" s="1" customFormat="1" ht="24.95" customHeight="1" x14ac:dyDescent="0.2">
      <c r="C5" s="51"/>
      <c r="D5" s="51"/>
      <c r="E5" s="52" t="s">
        <v>95</v>
      </c>
      <c r="F5" s="326"/>
      <c r="G5" s="327"/>
      <c r="H5" s="5"/>
      <c r="I5" s="5"/>
      <c r="J5" s="53"/>
      <c r="K5" s="5"/>
      <c r="L5" s="5"/>
      <c r="M5" s="5"/>
      <c r="N5" s="5"/>
      <c r="O5" s="5"/>
    </row>
    <row r="6" spans="3:16" s="42" customFormat="1" ht="9.75" customHeight="1" x14ac:dyDescent="0.2">
      <c r="C6" s="43"/>
      <c r="D6" s="43"/>
      <c r="E6" s="44"/>
      <c r="F6" s="45"/>
      <c r="G6" s="15"/>
      <c r="H6" s="15"/>
      <c r="I6" s="15"/>
      <c r="J6" s="77"/>
      <c r="K6" s="15"/>
      <c r="L6" s="15"/>
      <c r="M6" s="15"/>
      <c r="N6" s="15"/>
      <c r="O6" s="15"/>
    </row>
    <row r="7" spans="3:16" s="46" customFormat="1" ht="9.75" customHeight="1" x14ac:dyDescent="0.2">
      <c r="C7" s="47"/>
      <c r="D7" s="47"/>
      <c r="E7" s="48"/>
      <c r="F7" s="49"/>
      <c r="G7" s="50"/>
      <c r="H7" s="50"/>
      <c r="I7" s="50"/>
      <c r="J7" s="80"/>
      <c r="K7" s="50"/>
      <c r="L7" s="50"/>
      <c r="M7" s="50"/>
      <c r="N7" s="50"/>
      <c r="O7" s="50"/>
    </row>
    <row r="8" spans="3:16" s="1" customFormat="1" ht="24.95" customHeight="1" x14ac:dyDescent="0.2">
      <c r="C8" s="51"/>
      <c r="D8" s="51"/>
      <c r="E8" s="52" t="s">
        <v>96</v>
      </c>
      <c r="F8" s="326"/>
      <c r="G8" s="327"/>
      <c r="H8" s="5"/>
      <c r="I8" s="5"/>
      <c r="J8" s="53"/>
      <c r="K8" s="5"/>
      <c r="L8" s="5"/>
      <c r="M8" s="5"/>
      <c r="N8" s="5"/>
      <c r="O8" s="5"/>
    </row>
    <row r="9" spans="3:16" s="42" customFormat="1" ht="9.75" customHeight="1" x14ac:dyDescent="0.2">
      <c r="C9" s="43"/>
      <c r="D9" s="43"/>
      <c r="E9" s="44"/>
      <c r="F9" s="45"/>
      <c r="G9" s="15"/>
      <c r="H9" s="15"/>
      <c r="I9" s="15"/>
      <c r="J9" s="77"/>
      <c r="K9" s="15"/>
      <c r="L9" s="15"/>
      <c r="M9" s="15"/>
      <c r="N9" s="15"/>
      <c r="O9" s="15"/>
    </row>
    <row r="10" spans="3:16" s="46" customFormat="1" ht="9.75" customHeight="1" x14ac:dyDescent="0.2">
      <c r="C10" s="47"/>
      <c r="D10" s="47"/>
      <c r="E10" s="48"/>
      <c r="F10" s="49"/>
      <c r="G10" s="50"/>
      <c r="H10" s="50"/>
      <c r="I10" s="50"/>
      <c r="J10" s="80"/>
      <c r="K10" s="50"/>
      <c r="L10" s="50"/>
      <c r="M10" s="50"/>
      <c r="N10" s="50"/>
      <c r="O10" s="50"/>
    </row>
    <row r="11" spans="3:16" s="1" customFormat="1" ht="24.95" customHeight="1" x14ac:dyDescent="0.2">
      <c r="C11" s="51"/>
      <c r="D11" s="51"/>
      <c r="E11" s="52" t="s">
        <v>97</v>
      </c>
      <c r="F11" s="326"/>
      <c r="G11" s="327"/>
      <c r="H11" s="5"/>
      <c r="I11" s="5"/>
      <c r="J11" s="53"/>
      <c r="K11" s="5"/>
      <c r="L11" s="5"/>
      <c r="M11" s="5"/>
      <c r="N11" s="5"/>
      <c r="O11" s="5"/>
    </row>
    <row r="12" spans="3:16" s="42" customFormat="1" ht="9.75" customHeight="1" x14ac:dyDescent="0.2">
      <c r="C12" s="43"/>
      <c r="D12" s="43"/>
      <c r="E12" s="44"/>
      <c r="F12" s="45"/>
      <c r="G12" s="15"/>
      <c r="H12" s="15"/>
      <c r="I12" s="15"/>
      <c r="J12" s="77"/>
      <c r="K12" s="15"/>
      <c r="L12" s="15"/>
      <c r="M12" s="15"/>
      <c r="N12" s="15"/>
      <c r="O12" s="15"/>
    </row>
    <row r="13" spans="3:16" s="46" customFormat="1" ht="9.75" customHeight="1" x14ac:dyDescent="0.2">
      <c r="C13" s="47"/>
      <c r="D13" s="47"/>
      <c r="E13" s="48"/>
      <c r="F13" s="49"/>
      <c r="G13" s="50"/>
      <c r="H13" s="50"/>
      <c r="I13" s="50"/>
      <c r="J13" s="80"/>
      <c r="K13" s="50"/>
      <c r="L13" s="50"/>
      <c r="M13" s="50"/>
      <c r="N13" s="50"/>
      <c r="O13" s="50"/>
    </row>
    <row r="14" spans="3:16" s="1" customFormat="1" ht="24.95" customHeight="1" x14ac:dyDescent="0.25">
      <c r="C14" s="51"/>
      <c r="D14" s="51"/>
      <c r="E14" s="52" t="s">
        <v>98</v>
      </c>
      <c r="F14" s="13"/>
      <c r="G14" s="13"/>
      <c r="H14" s="5"/>
      <c r="I14" s="5"/>
      <c r="J14" s="53"/>
      <c r="K14" s="5"/>
      <c r="L14" s="5"/>
      <c r="M14" s="5"/>
      <c r="N14" s="5"/>
      <c r="O14" s="5"/>
    </row>
    <row r="15" spans="3:16" s="42" customFormat="1" ht="9.75" customHeight="1" x14ac:dyDescent="0.2">
      <c r="C15" s="43"/>
      <c r="D15" s="43"/>
      <c r="E15" s="44"/>
      <c r="F15" s="45"/>
      <c r="G15" s="15"/>
      <c r="H15" s="15"/>
      <c r="I15" s="15"/>
      <c r="J15" s="77"/>
      <c r="K15" s="15"/>
      <c r="L15" s="15"/>
      <c r="M15" s="15"/>
      <c r="N15" s="15"/>
      <c r="O15" s="15"/>
    </row>
    <row r="16" spans="3:16" s="46" customFormat="1" ht="9.75" customHeight="1" x14ac:dyDescent="0.2">
      <c r="C16" s="47"/>
      <c r="D16" s="47"/>
      <c r="E16" s="48"/>
      <c r="F16" s="49"/>
      <c r="G16" s="50"/>
      <c r="H16" s="50"/>
      <c r="I16" s="50"/>
      <c r="J16" s="80"/>
      <c r="K16" s="50"/>
      <c r="L16" s="50"/>
      <c r="M16" s="50"/>
      <c r="N16" s="50"/>
      <c r="O16" s="50"/>
    </row>
    <row r="17" spans="3:16" s="1" customFormat="1" ht="24.95" customHeight="1" x14ac:dyDescent="0.25">
      <c r="C17" s="51"/>
      <c r="D17" s="51"/>
      <c r="E17" s="52" t="s">
        <v>99</v>
      </c>
      <c r="H17" s="5"/>
      <c r="I17" s="5"/>
      <c r="J17" s="54"/>
      <c r="K17"/>
      <c r="L17" s="5"/>
      <c r="M17" s="5"/>
      <c r="N17" s="5"/>
      <c r="O17" s="5"/>
    </row>
    <row r="18" spans="3:16" s="42" customFormat="1" ht="9.75" customHeight="1" x14ac:dyDescent="0.2">
      <c r="C18" s="43"/>
      <c r="D18" s="43"/>
      <c r="E18" s="44"/>
      <c r="F18" s="45"/>
      <c r="G18" s="15"/>
      <c r="H18" s="15"/>
      <c r="I18" s="15"/>
      <c r="J18" s="77"/>
      <c r="K18" s="15"/>
      <c r="L18" s="15"/>
      <c r="M18" s="15"/>
      <c r="N18" s="15"/>
      <c r="O18" s="15"/>
    </row>
    <row r="19" spans="3:16" s="46" customFormat="1" ht="9.75" customHeight="1" x14ac:dyDescent="0.2">
      <c r="C19" s="47"/>
      <c r="D19" s="47"/>
      <c r="E19" s="48"/>
      <c r="F19" s="49"/>
      <c r="G19" s="50"/>
      <c r="H19" s="50"/>
      <c r="I19" s="50"/>
      <c r="J19" s="80"/>
      <c r="K19" s="50"/>
      <c r="L19" s="50"/>
      <c r="M19" s="50"/>
      <c r="N19" s="50"/>
      <c r="O19" s="50"/>
    </row>
    <row r="20" spans="3:16" s="1" customFormat="1" ht="24.95" customHeight="1" x14ac:dyDescent="0.2">
      <c r="C20" s="51"/>
      <c r="D20" s="51"/>
      <c r="E20" s="52" t="s">
        <v>24</v>
      </c>
      <c r="F20" s="326"/>
      <c r="G20" s="327"/>
      <c r="H20" s="5"/>
      <c r="I20" s="5"/>
      <c r="J20" s="53">
        <v>1</v>
      </c>
      <c r="K20" s="5"/>
      <c r="L20" s="5"/>
      <c r="M20" s="5"/>
      <c r="N20" s="5"/>
      <c r="O20" s="5"/>
    </row>
    <row r="21" spans="3:16" s="42" customFormat="1" ht="9.75" customHeight="1" x14ac:dyDescent="0.2">
      <c r="C21" s="43"/>
      <c r="D21" s="43"/>
      <c r="E21" s="44"/>
      <c r="F21" s="45"/>
      <c r="G21" s="15"/>
      <c r="H21" s="15"/>
      <c r="I21" s="15"/>
      <c r="J21" s="77"/>
      <c r="K21" s="15"/>
      <c r="L21" s="15"/>
      <c r="M21" s="15"/>
      <c r="N21" s="15"/>
      <c r="O21" s="15"/>
    </row>
    <row r="22" spans="3:16" s="16" customFormat="1" ht="24" customHeight="1" x14ac:dyDescent="0.25">
      <c r="E22" s="17" t="s">
        <v>76</v>
      </c>
      <c r="F22" s="57"/>
      <c r="G22" s="18"/>
      <c r="H22" s="18"/>
      <c r="I22" s="18"/>
      <c r="J22" s="79"/>
      <c r="K22" s="18"/>
      <c r="L22" s="18"/>
      <c r="M22" s="18"/>
      <c r="N22" s="18"/>
      <c r="O22" s="18"/>
      <c r="P22" s="18"/>
    </row>
    <row r="23" spans="3:16" s="46" customFormat="1" ht="9.75" customHeight="1" x14ac:dyDescent="0.2">
      <c r="C23" s="47"/>
      <c r="D23" s="47"/>
      <c r="E23" s="48"/>
      <c r="F23" s="49"/>
      <c r="G23" s="50"/>
      <c r="H23" s="50"/>
      <c r="I23" s="50"/>
      <c r="J23" s="80"/>
      <c r="K23" s="50"/>
      <c r="L23" s="50"/>
      <c r="M23" s="50"/>
      <c r="N23" s="50"/>
      <c r="O23" s="50"/>
    </row>
    <row r="24" spans="3:16" s="1" customFormat="1" ht="24.95" customHeight="1" x14ac:dyDescent="0.25">
      <c r="C24" s="51"/>
      <c r="D24" s="51"/>
      <c r="E24" s="52" t="s">
        <v>100</v>
      </c>
      <c r="F24" s="76"/>
      <c r="G24" s="13"/>
      <c r="H24" s="5"/>
      <c r="I24" s="5"/>
      <c r="J24" s="53"/>
      <c r="K24" s="5"/>
      <c r="L24" s="5"/>
      <c r="M24" s="5"/>
      <c r="N24" s="5"/>
      <c r="O24" s="5"/>
    </row>
    <row r="25" spans="3:16" s="42" customFormat="1" ht="9.75" customHeight="1" x14ac:dyDescent="0.2">
      <c r="C25" s="43"/>
      <c r="D25" s="43"/>
      <c r="E25" s="44"/>
      <c r="F25" s="45"/>
      <c r="G25" s="15"/>
      <c r="H25" s="15"/>
      <c r="I25" s="15"/>
      <c r="J25" s="77"/>
      <c r="K25" s="15"/>
      <c r="L25" s="15"/>
      <c r="M25" s="15"/>
      <c r="N25" s="15"/>
      <c r="O25" s="15"/>
    </row>
    <row r="26" spans="3:16" s="46" customFormat="1" ht="9.75" customHeight="1" x14ac:dyDescent="0.2">
      <c r="C26" s="47"/>
      <c r="D26" s="47"/>
      <c r="E26" s="48"/>
      <c r="F26" s="49"/>
      <c r="G26" s="50"/>
      <c r="H26" s="50"/>
      <c r="I26" s="50"/>
      <c r="J26" s="80"/>
      <c r="K26" s="50"/>
      <c r="L26" s="50"/>
      <c r="M26" s="50"/>
      <c r="N26" s="50"/>
      <c r="O26" s="50"/>
    </row>
    <row r="27" spans="3:16" s="1" customFormat="1" ht="24.95" customHeight="1" x14ac:dyDescent="0.2">
      <c r="C27" s="51"/>
      <c r="D27" s="51"/>
      <c r="E27" s="52" t="s">
        <v>101</v>
      </c>
      <c r="F27" s="326"/>
      <c r="G27" s="327"/>
      <c r="H27" s="5"/>
      <c r="I27" s="5"/>
      <c r="J27" s="53"/>
      <c r="K27" s="5"/>
      <c r="L27" s="5"/>
      <c r="M27" s="5"/>
      <c r="N27" s="5"/>
      <c r="O27" s="5"/>
    </row>
    <row r="28" spans="3:16" s="42" customFormat="1" ht="9.75" customHeight="1" x14ac:dyDescent="0.2">
      <c r="C28" s="43"/>
      <c r="D28" s="43"/>
      <c r="E28" s="44"/>
      <c r="F28" s="45"/>
      <c r="G28" s="15"/>
      <c r="H28" s="15"/>
      <c r="I28" s="15"/>
      <c r="J28" s="77"/>
      <c r="K28" s="15"/>
      <c r="L28" s="15"/>
      <c r="M28" s="15"/>
      <c r="N28" s="15"/>
      <c r="O28" s="15"/>
    </row>
    <row r="29" spans="3:16" s="46" customFormat="1" ht="9.75" customHeight="1" x14ac:dyDescent="0.2">
      <c r="C29" s="47"/>
      <c r="D29" s="47"/>
      <c r="E29" s="48"/>
      <c r="F29" s="49"/>
      <c r="G29" s="50"/>
      <c r="H29" s="50"/>
      <c r="I29" s="50"/>
      <c r="J29" s="80"/>
      <c r="K29" s="50"/>
      <c r="L29" s="50"/>
      <c r="M29" s="50"/>
      <c r="N29" s="50"/>
      <c r="O29" s="50"/>
    </row>
    <row r="30" spans="3:16" s="1" customFormat="1" ht="24.95" customHeight="1" x14ac:dyDescent="0.2">
      <c r="C30" s="51"/>
      <c r="D30" s="51"/>
      <c r="E30" s="52" t="s">
        <v>102</v>
      </c>
      <c r="F30" s="326"/>
      <c r="G30" s="327"/>
      <c r="H30" s="5"/>
      <c r="I30" s="5"/>
      <c r="J30" s="53"/>
      <c r="K30" s="5"/>
      <c r="L30" s="5"/>
      <c r="M30" s="5"/>
      <c r="N30" s="5"/>
      <c r="O30" s="5"/>
    </row>
    <row r="31" spans="3:16" s="42" customFormat="1" ht="9.75" customHeight="1" x14ac:dyDescent="0.2">
      <c r="C31" s="43"/>
      <c r="D31" s="43"/>
      <c r="E31" s="44"/>
      <c r="F31" s="45"/>
      <c r="G31" s="15"/>
      <c r="H31" s="15"/>
      <c r="I31" s="15"/>
      <c r="J31" s="77"/>
      <c r="K31" s="15"/>
      <c r="L31" s="15"/>
      <c r="M31" s="15"/>
      <c r="N31" s="15"/>
      <c r="O31" s="15"/>
    </row>
    <row r="32" spans="3:16" s="46" customFormat="1" ht="9.75" customHeight="1" x14ac:dyDescent="0.2">
      <c r="C32" s="47"/>
      <c r="D32" s="47"/>
      <c r="E32" s="48"/>
      <c r="F32" s="49"/>
      <c r="G32" s="50"/>
      <c r="H32" s="50"/>
      <c r="I32" s="50"/>
      <c r="J32" s="80"/>
      <c r="K32" s="50"/>
      <c r="L32" s="50"/>
      <c r="M32" s="50"/>
      <c r="N32" s="50"/>
      <c r="O32" s="50"/>
    </row>
    <row r="33" spans="3:15" s="1" customFormat="1" ht="24.95" customHeight="1" x14ac:dyDescent="0.2">
      <c r="C33" s="51"/>
      <c r="D33" s="51"/>
      <c r="E33" s="52" t="s">
        <v>103</v>
      </c>
      <c r="F33" s="326"/>
      <c r="G33" s="327"/>
      <c r="H33" s="5"/>
      <c r="I33" s="5"/>
      <c r="J33" s="53"/>
      <c r="K33" s="5"/>
      <c r="L33" s="5"/>
      <c r="M33" s="5"/>
      <c r="N33" s="5"/>
      <c r="O33" s="5"/>
    </row>
    <row r="34" spans="3:15" s="42" customFormat="1" ht="9.75" customHeight="1" x14ac:dyDescent="0.2">
      <c r="C34" s="43"/>
      <c r="D34" s="43"/>
      <c r="E34" s="44"/>
      <c r="F34" s="45"/>
      <c r="G34" s="15"/>
      <c r="H34" s="15"/>
      <c r="I34" s="15"/>
      <c r="J34" s="77"/>
      <c r="K34" s="15"/>
      <c r="L34" s="15"/>
      <c r="M34" s="15"/>
      <c r="N34" s="15"/>
      <c r="O34" s="15"/>
    </row>
    <row r="35" spans="3:15" s="46" customFormat="1" ht="9.75" customHeight="1" x14ac:dyDescent="0.2">
      <c r="C35" s="47"/>
      <c r="D35" s="47"/>
      <c r="E35" s="48"/>
      <c r="F35" s="49"/>
      <c r="G35" s="50"/>
      <c r="H35" s="50"/>
      <c r="I35" s="50"/>
      <c r="J35" s="80"/>
      <c r="K35" s="50"/>
      <c r="L35" s="50"/>
      <c r="M35" s="50"/>
      <c r="N35" s="50"/>
      <c r="O35" s="50"/>
    </row>
    <row r="36" spans="3:15" s="1" customFormat="1" ht="24.95" customHeight="1" x14ac:dyDescent="0.2">
      <c r="C36" s="51"/>
      <c r="D36" s="51"/>
      <c r="E36" s="52" t="s">
        <v>97</v>
      </c>
      <c r="F36" s="326"/>
      <c r="G36" s="327"/>
      <c r="H36" s="5"/>
      <c r="I36" s="5"/>
      <c r="J36" s="53"/>
      <c r="K36" s="5"/>
      <c r="L36" s="5"/>
      <c r="M36" s="5"/>
      <c r="N36" s="5"/>
      <c r="O36" s="5"/>
    </row>
    <row r="37" spans="3:15" s="42" customFormat="1" ht="9.75" customHeight="1" x14ac:dyDescent="0.2">
      <c r="C37" s="43"/>
      <c r="D37" s="43"/>
      <c r="E37" s="44"/>
      <c r="F37" s="45"/>
      <c r="G37" s="15"/>
      <c r="H37" s="15"/>
      <c r="I37" s="15"/>
      <c r="J37" s="77"/>
      <c r="K37" s="15"/>
      <c r="L37" s="15"/>
      <c r="M37" s="15"/>
      <c r="N37" s="15"/>
      <c r="O37" s="15"/>
    </row>
    <row r="38" spans="3:15" s="46" customFormat="1" ht="9.75" customHeight="1" x14ac:dyDescent="0.2">
      <c r="C38" s="47"/>
      <c r="D38" s="47"/>
      <c r="E38" s="48"/>
      <c r="F38" s="49"/>
      <c r="G38" s="50"/>
      <c r="H38" s="50"/>
      <c r="I38" s="50"/>
      <c r="J38" s="80"/>
      <c r="K38" s="50"/>
      <c r="L38" s="50"/>
      <c r="M38" s="50"/>
      <c r="N38" s="50"/>
      <c r="O38" s="50"/>
    </row>
    <row r="39" spans="3:15" s="1" customFormat="1" ht="24.95" customHeight="1" x14ac:dyDescent="0.25">
      <c r="C39" s="51"/>
      <c r="D39" s="51"/>
      <c r="E39" s="52" t="s">
        <v>104</v>
      </c>
      <c r="F39"/>
      <c r="G39"/>
      <c r="H39" s="5"/>
      <c r="I39" s="5"/>
      <c r="J39" s="320">
        <v>1</v>
      </c>
      <c r="K39" s="5"/>
      <c r="L39" s="5"/>
      <c r="M39" s="5"/>
      <c r="N39" s="5"/>
      <c r="O39" s="5"/>
    </row>
    <row r="40" spans="3:15" s="42" customFormat="1" ht="9.75" customHeight="1" x14ac:dyDescent="0.2">
      <c r="C40" s="43"/>
      <c r="D40" s="43"/>
      <c r="E40" s="44"/>
      <c r="F40" s="45"/>
      <c r="G40" s="15"/>
      <c r="H40" s="15"/>
      <c r="I40" s="15"/>
      <c r="J40" s="77"/>
      <c r="K40" s="15"/>
      <c r="L40" s="15"/>
      <c r="M40" s="15"/>
      <c r="N40" s="15"/>
      <c r="O40" s="15"/>
    </row>
    <row r="41" spans="3:15" s="46" customFormat="1" ht="9.75" customHeight="1" x14ac:dyDescent="0.2">
      <c r="C41" s="47"/>
      <c r="D41" s="47"/>
      <c r="E41" s="48"/>
      <c r="F41" s="49"/>
      <c r="G41" s="50"/>
      <c r="H41" s="50"/>
      <c r="I41" s="50"/>
      <c r="J41" s="80"/>
      <c r="K41" s="50"/>
      <c r="L41" s="50"/>
      <c r="M41" s="50"/>
      <c r="N41" s="50"/>
      <c r="O41" s="50"/>
    </row>
    <row r="42" spans="3:15" s="1" customFormat="1" ht="24.95" customHeight="1" x14ac:dyDescent="0.2">
      <c r="C42" s="51"/>
      <c r="D42" s="51"/>
      <c r="E42" s="52" t="s">
        <v>105</v>
      </c>
      <c r="F42" s="326"/>
      <c r="G42" s="327"/>
      <c r="H42" s="5"/>
      <c r="I42" s="5"/>
      <c r="J42" s="53"/>
      <c r="K42" s="5"/>
      <c r="L42" s="5"/>
      <c r="M42" s="5"/>
      <c r="N42" s="5"/>
      <c r="O42" s="5"/>
    </row>
    <row r="43" spans="3:15" s="42" customFormat="1" ht="9.75" customHeight="1" x14ac:dyDescent="0.2">
      <c r="C43" s="43"/>
      <c r="D43" s="43"/>
      <c r="E43" s="44"/>
      <c r="F43" s="45"/>
      <c r="G43" s="15"/>
      <c r="H43" s="15"/>
      <c r="I43" s="15"/>
      <c r="J43" s="77"/>
      <c r="K43" s="15"/>
      <c r="L43" s="15"/>
      <c r="M43" s="15"/>
      <c r="N43" s="15"/>
      <c r="O43" s="15"/>
    </row>
    <row r="44" spans="3:15" s="46" customFormat="1" ht="9.75" customHeight="1" x14ac:dyDescent="0.2">
      <c r="C44" s="47"/>
      <c r="D44" s="47"/>
      <c r="E44" s="48"/>
      <c r="F44" s="49"/>
      <c r="G44" s="50"/>
      <c r="H44" s="50"/>
      <c r="I44" s="50"/>
      <c r="J44" s="80"/>
      <c r="K44" s="50"/>
      <c r="L44" s="50"/>
      <c r="M44" s="50"/>
      <c r="N44" s="50"/>
      <c r="O44" s="50"/>
    </row>
    <row r="45" spans="3:15" s="1" customFormat="1" ht="24.95" customHeight="1" x14ac:dyDescent="0.2">
      <c r="C45" s="51"/>
      <c r="D45" s="51"/>
      <c r="E45" s="52" t="s">
        <v>106</v>
      </c>
      <c r="F45" s="326"/>
      <c r="G45" s="327"/>
      <c r="H45" s="5"/>
      <c r="I45" s="5"/>
      <c r="J45" s="53"/>
      <c r="K45" s="5"/>
      <c r="L45" s="5"/>
      <c r="M45" s="5"/>
      <c r="N45" s="5"/>
      <c r="O45" s="5"/>
    </row>
    <row r="46" spans="3:15" s="42" customFormat="1" ht="9.75" customHeight="1" x14ac:dyDescent="0.2">
      <c r="C46" s="43"/>
      <c r="D46" s="43"/>
      <c r="E46" s="44"/>
      <c r="F46" s="45"/>
      <c r="G46" s="15"/>
      <c r="H46" s="15"/>
      <c r="I46" s="15"/>
      <c r="J46" s="77"/>
      <c r="K46" s="15"/>
      <c r="L46" s="15"/>
      <c r="M46" s="15"/>
      <c r="N46" s="15"/>
      <c r="O46" s="15"/>
    </row>
  </sheetData>
  <sheetProtection algorithmName="SHA-512" hashValue="eZHZfu2H7VsLM0QZ0j1FYxipJ9FnKNohJO+ZlZXorJpGFSng8qaQ5s8h7kkmjRqDqQaCrqtTuAM35k1SnuWXyg==" saltValue="ixgNKCfzTJ8AynVShRifng==" spinCount="100000" sheet="1" objects="1" scenarios="1" selectLockedCells="1"/>
  <dataConsolidate/>
  <mergeCells count="11">
    <mergeCell ref="E1:G1"/>
    <mergeCell ref="F42:G42"/>
    <mergeCell ref="F45:G45"/>
    <mergeCell ref="F36:G36"/>
    <mergeCell ref="F5:G5"/>
    <mergeCell ref="F8:G8"/>
    <mergeCell ref="F11:G11"/>
    <mergeCell ref="F27:G27"/>
    <mergeCell ref="F30:G30"/>
    <mergeCell ref="F33:G33"/>
    <mergeCell ref="F20:G20"/>
  </mergeCells>
  <conditionalFormatting sqref="A27:F27 H27:XFD27">
    <cfRule type="expression" dxfId="108" priority="161" stopIfTrue="1">
      <formula>#REF!=11</formula>
    </cfRule>
    <cfRule type="expression" dxfId="107" priority="162">
      <formula>LEN(#REF!)=0</formula>
    </cfRule>
  </conditionalFormatting>
  <conditionalFormatting sqref="A26:XFD26">
    <cfRule type="expression" dxfId="106" priority="105" stopIfTrue="1">
      <formula>#REF!=11</formula>
    </cfRule>
    <cfRule type="expression" dxfId="105" priority="106">
      <formula>LEN(#REF!)=0</formula>
    </cfRule>
  </conditionalFormatting>
  <conditionalFormatting sqref="A28:XFD28">
    <cfRule type="expression" dxfId="104" priority="103" stopIfTrue="1">
      <formula>#REF!=11</formula>
    </cfRule>
    <cfRule type="expression" dxfId="103" priority="104">
      <formula>LEN(#REF!)=0</formula>
    </cfRule>
  </conditionalFormatting>
  <conditionalFormatting sqref="A30:E30 H30:XFD30">
    <cfRule type="expression" dxfId="102" priority="101" stopIfTrue="1">
      <formula>#REF!=11</formula>
    </cfRule>
    <cfRule type="expression" dxfId="101" priority="102">
      <formula>LEN(#REF!)=0</formula>
    </cfRule>
  </conditionalFormatting>
  <conditionalFormatting sqref="A29:XFD29">
    <cfRule type="expression" dxfId="100" priority="99" stopIfTrue="1">
      <formula>#REF!=11</formula>
    </cfRule>
    <cfRule type="expression" dxfId="99" priority="100">
      <formula>LEN(#REF!)=0</formula>
    </cfRule>
  </conditionalFormatting>
  <conditionalFormatting sqref="A31:XFD31">
    <cfRule type="expression" dxfId="98" priority="97" stopIfTrue="1">
      <formula>#REF!=11</formula>
    </cfRule>
    <cfRule type="expression" dxfId="97" priority="98">
      <formula>LEN(#REF!)=0</formula>
    </cfRule>
  </conditionalFormatting>
  <conditionalFormatting sqref="A24:F24 H24:XFD24">
    <cfRule type="expression" dxfId="96" priority="95" stopIfTrue="1">
      <formula>#REF!=11</formula>
    </cfRule>
    <cfRule type="expression" dxfId="95" priority="96">
      <formula>LEN(#REF!)=0</formula>
    </cfRule>
  </conditionalFormatting>
  <conditionalFormatting sqref="A23:XFD23">
    <cfRule type="expression" dxfId="94" priority="93" stopIfTrue="1">
      <formula>#REF!=11</formula>
    </cfRule>
    <cfRule type="expression" dxfId="93" priority="94">
      <formula>LEN(#REF!)=0</formula>
    </cfRule>
  </conditionalFormatting>
  <conditionalFormatting sqref="A25:XFD25">
    <cfRule type="expression" dxfId="92" priority="91" stopIfTrue="1">
      <formula>#REF!=11</formula>
    </cfRule>
    <cfRule type="expression" dxfId="91" priority="92">
      <formula>LEN(#REF!)=0</formula>
    </cfRule>
  </conditionalFormatting>
  <conditionalFormatting sqref="F30">
    <cfRule type="expression" dxfId="90" priority="89" stopIfTrue="1">
      <formula>#REF!=11</formula>
    </cfRule>
    <cfRule type="expression" dxfId="89" priority="90">
      <formula>LEN(#REF!)=0</formula>
    </cfRule>
  </conditionalFormatting>
  <conditionalFormatting sqref="A33:E33 H33:XFD33">
    <cfRule type="expression" dxfId="88" priority="87" stopIfTrue="1">
      <formula>#REF!=11</formula>
    </cfRule>
    <cfRule type="expression" dxfId="87" priority="88">
      <formula>LEN(#REF!)=0</formula>
    </cfRule>
  </conditionalFormatting>
  <conditionalFormatting sqref="A32:XFD32">
    <cfRule type="expression" dxfId="86" priority="85" stopIfTrue="1">
      <formula>#REF!=11</formula>
    </cfRule>
    <cfRule type="expression" dxfId="85" priority="86">
      <formula>LEN(#REF!)=0</formula>
    </cfRule>
  </conditionalFormatting>
  <conditionalFormatting sqref="A34:XFD34">
    <cfRule type="expression" dxfId="84" priority="83" stopIfTrue="1">
      <formula>#REF!=11</formula>
    </cfRule>
    <cfRule type="expression" dxfId="83" priority="84">
      <formula>LEN(#REF!)=0</formula>
    </cfRule>
  </conditionalFormatting>
  <conditionalFormatting sqref="F33">
    <cfRule type="expression" dxfId="82" priority="81" stopIfTrue="1">
      <formula>#REF!=11</formula>
    </cfRule>
    <cfRule type="expression" dxfId="81" priority="82">
      <formula>LEN(#REF!)=0</formula>
    </cfRule>
  </conditionalFormatting>
  <conditionalFormatting sqref="A36:E36 H36:XFD36">
    <cfRule type="expression" dxfId="80" priority="79" stopIfTrue="1">
      <formula>#REF!=11</formula>
    </cfRule>
    <cfRule type="expression" dxfId="79" priority="80">
      <formula>LEN(#REF!)=0</formula>
    </cfRule>
  </conditionalFormatting>
  <conditionalFormatting sqref="A35:XFD35">
    <cfRule type="expression" dxfId="78" priority="77" stopIfTrue="1">
      <formula>#REF!=11</formula>
    </cfRule>
    <cfRule type="expression" dxfId="77" priority="78">
      <formula>LEN(#REF!)=0</formula>
    </cfRule>
  </conditionalFormatting>
  <conditionalFormatting sqref="A37:XFD37">
    <cfRule type="expression" dxfId="76" priority="75" stopIfTrue="1">
      <formula>#REF!=11</formula>
    </cfRule>
    <cfRule type="expression" dxfId="75" priority="76">
      <formula>LEN(#REF!)=0</formula>
    </cfRule>
  </conditionalFormatting>
  <conditionalFormatting sqref="F36">
    <cfRule type="expression" dxfId="74" priority="73" stopIfTrue="1">
      <formula>#REF!=11</formula>
    </cfRule>
    <cfRule type="expression" dxfId="73" priority="74">
      <formula>LEN(#REF!)=0</formula>
    </cfRule>
  </conditionalFormatting>
  <conditionalFormatting sqref="A5:E5 H5:XFD5">
    <cfRule type="expression" dxfId="72" priority="71" stopIfTrue="1">
      <formula>#REF!=11</formula>
    </cfRule>
    <cfRule type="expression" dxfId="71" priority="72">
      <formula>LEN(#REF!)=0</formula>
    </cfRule>
  </conditionalFormatting>
  <conditionalFormatting sqref="A4:XFD4">
    <cfRule type="expression" dxfId="70" priority="69" stopIfTrue="1">
      <formula>#REF!=11</formula>
    </cfRule>
    <cfRule type="expression" dxfId="69" priority="70">
      <formula>LEN(#REF!)=0</formula>
    </cfRule>
  </conditionalFormatting>
  <conditionalFormatting sqref="A6:XFD6">
    <cfRule type="expression" dxfId="68" priority="67" stopIfTrue="1">
      <formula>#REF!=11</formula>
    </cfRule>
    <cfRule type="expression" dxfId="67" priority="68">
      <formula>LEN(#REF!)=0</formula>
    </cfRule>
  </conditionalFormatting>
  <conditionalFormatting sqref="F5">
    <cfRule type="expression" dxfId="66" priority="65" stopIfTrue="1">
      <formula>#REF!=11</formula>
    </cfRule>
    <cfRule type="expression" dxfId="65" priority="66">
      <formula>LEN(#REF!)=0</formula>
    </cfRule>
  </conditionalFormatting>
  <conditionalFormatting sqref="A8:E8 H8:XFD8">
    <cfRule type="expression" dxfId="64" priority="63" stopIfTrue="1">
      <formula>#REF!=11</formula>
    </cfRule>
    <cfRule type="expression" dxfId="63" priority="64">
      <formula>LEN(#REF!)=0</formula>
    </cfRule>
  </conditionalFormatting>
  <conditionalFormatting sqref="A7:XFD7">
    <cfRule type="expression" dxfId="62" priority="61" stopIfTrue="1">
      <formula>#REF!=11</formula>
    </cfRule>
    <cfRule type="expression" dxfId="61" priority="62">
      <formula>LEN(#REF!)=0</formula>
    </cfRule>
  </conditionalFormatting>
  <conditionalFormatting sqref="A9:XFD9">
    <cfRule type="expression" dxfId="60" priority="59" stopIfTrue="1">
      <formula>#REF!=11</formula>
    </cfRule>
    <cfRule type="expression" dxfId="59" priority="60">
      <formula>LEN(#REF!)=0</formula>
    </cfRule>
  </conditionalFormatting>
  <conditionalFormatting sqref="F8">
    <cfRule type="expression" dxfId="58" priority="57" stopIfTrue="1">
      <formula>#REF!=11</formula>
    </cfRule>
    <cfRule type="expression" dxfId="57" priority="58">
      <formula>LEN(#REF!)=0</formula>
    </cfRule>
  </conditionalFormatting>
  <conditionalFormatting sqref="A11:E11 H11:XFD11">
    <cfRule type="expression" dxfId="56" priority="55" stopIfTrue="1">
      <formula>#REF!=11</formula>
    </cfRule>
    <cfRule type="expression" dxfId="55" priority="56">
      <formula>LEN(#REF!)=0</formula>
    </cfRule>
  </conditionalFormatting>
  <conditionalFormatting sqref="A10:XFD10">
    <cfRule type="expression" dxfId="54" priority="53" stopIfTrue="1">
      <formula>#REF!=11</formula>
    </cfRule>
    <cfRule type="expression" dxfId="53" priority="54">
      <formula>LEN(#REF!)=0</formula>
    </cfRule>
  </conditionalFormatting>
  <conditionalFormatting sqref="A12:XFD12">
    <cfRule type="expression" dxfId="52" priority="51" stopIfTrue="1">
      <formula>#REF!=11</formula>
    </cfRule>
    <cfRule type="expression" dxfId="51" priority="52">
      <formula>LEN(#REF!)=0</formula>
    </cfRule>
  </conditionalFormatting>
  <conditionalFormatting sqref="F11">
    <cfRule type="expression" dxfId="50" priority="49" stopIfTrue="1">
      <formula>#REF!=11</formula>
    </cfRule>
    <cfRule type="expression" dxfId="49" priority="50">
      <formula>LEN(#REF!)=0</formula>
    </cfRule>
  </conditionalFormatting>
  <conditionalFormatting sqref="A20:E20 H20:XFD20">
    <cfRule type="expression" dxfId="48" priority="47" stopIfTrue="1">
      <formula>#REF!=11</formula>
    </cfRule>
    <cfRule type="expression" dxfId="47" priority="48">
      <formula>LEN(#REF!)=0</formula>
    </cfRule>
  </conditionalFormatting>
  <conditionalFormatting sqref="A19:XFD19">
    <cfRule type="expression" dxfId="46" priority="45" stopIfTrue="1">
      <formula>#REF!=11</formula>
    </cfRule>
    <cfRule type="expression" dxfId="45" priority="46">
      <formula>LEN(#REF!)=0</formula>
    </cfRule>
  </conditionalFormatting>
  <conditionalFormatting sqref="A21:XFD21">
    <cfRule type="expression" dxfId="44" priority="43" stopIfTrue="1">
      <formula>#REF!=11</formula>
    </cfRule>
    <cfRule type="expression" dxfId="43" priority="44">
      <formula>LEN(#REF!)=0</formula>
    </cfRule>
  </conditionalFormatting>
  <conditionalFormatting sqref="A14:E14 H14:XFD14">
    <cfRule type="expression" dxfId="42" priority="39" stopIfTrue="1">
      <formula>#REF!=11</formula>
    </cfRule>
    <cfRule type="expression" dxfId="41" priority="40">
      <formula>LEN(#REF!)=0</formula>
    </cfRule>
  </conditionalFormatting>
  <conditionalFormatting sqref="A13:XFD13">
    <cfRule type="expression" dxfId="40" priority="37" stopIfTrue="1">
      <formula>#REF!=11</formula>
    </cfRule>
    <cfRule type="expression" dxfId="39" priority="38">
      <formula>LEN(#REF!)=0</formula>
    </cfRule>
  </conditionalFormatting>
  <conditionalFormatting sqref="A15:XFD15">
    <cfRule type="expression" dxfId="38" priority="35" stopIfTrue="1">
      <formula>#REF!=11</formula>
    </cfRule>
    <cfRule type="expression" dxfId="37" priority="36">
      <formula>LEN(#REF!)=0</formula>
    </cfRule>
  </conditionalFormatting>
  <conditionalFormatting sqref="A17:E17 H17:I17 L17:XFD17">
    <cfRule type="expression" dxfId="36" priority="33" stopIfTrue="1">
      <formula>#REF!=11</formula>
    </cfRule>
    <cfRule type="expression" dxfId="35" priority="34">
      <formula>LEN(#REF!)=0</formula>
    </cfRule>
  </conditionalFormatting>
  <conditionalFormatting sqref="A16:XFD16">
    <cfRule type="expression" dxfId="34" priority="31" stopIfTrue="1">
      <formula>#REF!=11</formula>
    </cfRule>
    <cfRule type="expression" dxfId="33" priority="32">
      <formula>LEN(#REF!)=0</formula>
    </cfRule>
  </conditionalFormatting>
  <conditionalFormatting sqref="A18:XFD18">
    <cfRule type="expression" dxfId="32" priority="29" stopIfTrue="1">
      <formula>#REF!=11</formula>
    </cfRule>
    <cfRule type="expression" dxfId="31" priority="30">
      <formula>LEN(#REF!)=0</formula>
    </cfRule>
  </conditionalFormatting>
  <conditionalFormatting sqref="F20">
    <cfRule type="expression" dxfId="30" priority="25" stopIfTrue="1">
      <formula>#REF!=11</formula>
    </cfRule>
    <cfRule type="expression" dxfId="29" priority="26">
      <formula>LEN(#REF!)=0</formula>
    </cfRule>
  </conditionalFormatting>
  <conditionalFormatting sqref="A39:E39 H39:XFD39">
    <cfRule type="expression" dxfId="28" priority="23" stopIfTrue="1">
      <formula>#REF!=11</formula>
    </cfRule>
    <cfRule type="expression" dxfId="27" priority="24">
      <formula>LEN(#REF!)=0</formula>
    </cfRule>
  </conditionalFormatting>
  <conditionalFormatting sqref="A38:XFD38">
    <cfRule type="expression" dxfId="26" priority="21" stopIfTrue="1">
      <formula>#REF!=11</formula>
    </cfRule>
    <cfRule type="expression" dxfId="25" priority="22">
      <formula>LEN(#REF!)=0</formula>
    </cfRule>
  </conditionalFormatting>
  <conditionalFormatting sqref="A40:XFD40">
    <cfRule type="expression" dxfId="24" priority="19" stopIfTrue="1">
      <formula>#REF!=11</formula>
    </cfRule>
    <cfRule type="expression" dxfId="23" priority="20">
      <formula>LEN(#REF!)=0</formula>
    </cfRule>
  </conditionalFormatting>
  <conditionalFormatting sqref="A42:E42 H42:XFD42">
    <cfRule type="expression" dxfId="22" priority="15" stopIfTrue="1">
      <formula>#REF!=11</formula>
    </cfRule>
    <cfRule type="expression" dxfId="21" priority="16">
      <formula>LEN(#REF!)=0</formula>
    </cfRule>
  </conditionalFormatting>
  <conditionalFormatting sqref="A41:XFD41">
    <cfRule type="expression" dxfId="20" priority="13" stopIfTrue="1">
      <formula>#REF!=11</formula>
    </cfRule>
    <cfRule type="expression" dxfId="19" priority="14">
      <formula>LEN(#REF!)=0</formula>
    </cfRule>
  </conditionalFormatting>
  <conditionalFormatting sqref="A43:XFD43">
    <cfRule type="expression" dxfId="18" priority="11" stopIfTrue="1">
      <formula>#REF!=11</formula>
    </cfRule>
    <cfRule type="expression" dxfId="17" priority="12">
      <formula>LEN(#REF!)=0</formula>
    </cfRule>
  </conditionalFormatting>
  <conditionalFormatting sqref="F42">
    <cfRule type="expression" dxfId="16" priority="9" stopIfTrue="1">
      <formula>#REF!=11</formula>
    </cfRule>
    <cfRule type="expression" dxfId="15" priority="10">
      <formula>LEN(#REF!)=0</formula>
    </cfRule>
  </conditionalFormatting>
  <conditionalFormatting sqref="A45:E45 H45:XFD45">
    <cfRule type="expression" dxfId="14" priority="7" stopIfTrue="1">
      <formula>#REF!=11</formula>
    </cfRule>
    <cfRule type="expression" dxfId="13" priority="8">
      <formula>LEN(#REF!)=0</formula>
    </cfRule>
  </conditionalFormatting>
  <conditionalFormatting sqref="A44:XFD44">
    <cfRule type="expression" dxfId="12" priority="5" stopIfTrue="1">
      <formula>#REF!=11</formula>
    </cfRule>
    <cfRule type="expression" dxfId="11" priority="6">
      <formula>LEN(#REF!)=0</formula>
    </cfRule>
  </conditionalFormatting>
  <conditionalFormatting sqref="A46:XFD46">
    <cfRule type="expression" dxfId="10" priority="3" stopIfTrue="1">
      <formula>#REF!=11</formula>
    </cfRule>
    <cfRule type="expression" dxfId="9" priority="4">
      <formula>LEN(#REF!)=0</formula>
    </cfRule>
  </conditionalFormatting>
  <conditionalFormatting sqref="F45">
    <cfRule type="expression" dxfId="8" priority="1" stopIfTrue="1">
      <formula>#REF!=11</formula>
    </cfRule>
    <cfRule type="expression" dxfId="7" priority="2">
      <formula>LEN(#REF!)=0</formula>
    </cfRule>
  </conditionalFormatting>
  <dataValidations count="1">
    <dataValidation type="date" allowBlank="1" showInputMessage="1" showErrorMessage="1" errorTitle="Date of assessment" error="Please enter a valid date" sqref="F24" xr:uid="{00000000-0002-0000-0300-000000000000}">
      <formula1>40179</formula1>
      <formula2>73050</formula2>
    </dataValidation>
  </dataValidations>
  <printOptions horizontalCentered="1"/>
  <pageMargins left="0.51181102362204722" right="0.43307086614173229" top="0.59055118110236227" bottom="0.62992125984251968" header="0.51181102362204722" footer="0.51181102362204722"/>
  <pageSetup paperSize="9" fitToHeight="0" orientation="landscape" horizontalDpi="4294967293" verticalDpi="1200" r:id="rId1"/>
  <headerFooter alignWithMargins="0"/>
  <rowBreaks count="1" manualBreakCount="1">
    <brk id="21" min="4" max="7" man="1"/>
  </rowBreaks>
  <drawing r:id="rId2"/>
  <legacyDrawing r:id="rId3"/>
  <mc:AlternateContent xmlns:mc="http://schemas.openxmlformats.org/markup-compatibility/2006">
    <mc:Choice Requires="x14">
      <controls>
        <mc:AlternateContent xmlns:mc="http://schemas.openxmlformats.org/markup-compatibility/2006">
          <mc:Choice Requires="x14">
            <control shapeId="25640" r:id="rId4" name="Drop Down 40">
              <controlPr locked="0" defaultSize="0" autoFill="0" autoPict="0">
                <anchor moveWithCells="1">
                  <from>
                    <xdr:col>5</xdr:col>
                    <xdr:colOff>0</xdr:colOff>
                    <xdr:row>13</xdr:row>
                    <xdr:rowOff>47625</xdr:rowOff>
                  </from>
                  <to>
                    <xdr:col>6</xdr:col>
                    <xdr:colOff>1123950</xdr:colOff>
                    <xdr:row>13</xdr:row>
                    <xdr:rowOff>266700</xdr:rowOff>
                  </to>
                </anchor>
              </controlPr>
            </control>
          </mc:Choice>
        </mc:AlternateContent>
        <mc:AlternateContent xmlns:mc="http://schemas.openxmlformats.org/markup-compatibility/2006">
          <mc:Choice Requires="x14">
            <control shapeId="25641" r:id="rId5" name="Drop Down 41">
              <controlPr locked="0" defaultSize="0" autoFill="0" autoPict="0">
                <anchor moveWithCells="1">
                  <from>
                    <xdr:col>5</xdr:col>
                    <xdr:colOff>0</xdr:colOff>
                    <xdr:row>16</xdr:row>
                    <xdr:rowOff>47625</xdr:rowOff>
                  </from>
                  <to>
                    <xdr:col>6</xdr:col>
                    <xdr:colOff>1123950</xdr:colOff>
                    <xdr:row>16</xdr:row>
                    <xdr:rowOff>266700</xdr:rowOff>
                  </to>
                </anchor>
              </controlPr>
            </control>
          </mc:Choice>
        </mc:AlternateContent>
        <mc:AlternateContent xmlns:mc="http://schemas.openxmlformats.org/markup-compatibility/2006">
          <mc:Choice Requires="x14">
            <control shapeId="25642" r:id="rId6" name="Option Button 42">
              <controlPr defaultSize="0" autoFill="0" autoLine="0" autoPict="0">
                <anchor moveWithCells="1">
                  <from>
                    <xdr:col>5</xdr:col>
                    <xdr:colOff>85725</xdr:colOff>
                    <xdr:row>38</xdr:row>
                    <xdr:rowOff>38100</xdr:rowOff>
                  </from>
                  <to>
                    <xdr:col>5</xdr:col>
                    <xdr:colOff>800100</xdr:colOff>
                    <xdr:row>38</xdr:row>
                    <xdr:rowOff>257175</xdr:rowOff>
                  </to>
                </anchor>
              </controlPr>
            </control>
          </mc:Choice>
        </mc:AlternateContent>
        <mc:AlternateContent xmlns:mc="http://schemas.openxmlformats.org/markup-compatibility/2006">
          <mc:Choice Requires="x14">
            <control shapeId="25643" r:id="rId7" name="Option Button 43">
              <controlPr defaultSize="0" autoFill="0" autoLine="0" autoPict="0">
                <anchor moveWithCells="1">
                  <from>
                    <xdr:col>5</xdr:col>
                    <xdr:colOff>847725</xdr:colOff>
                    <xdr:row>38</xdr:row>
                    <xdr:rowOff>38100</xdr:rowOff>
                  </from>
                  <to>
                    <xdr:col>5</xdr:col>
                    <xdr:colOff>1504950</xdr:colOff>
                    <xdr:row>38</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0000"/>
    <pageSetUpPr autoPageBreaks="0" fitToPage="1"/>
  </sheetPr>
  <dimension ref="A1:AI21"/>
  <sheetViews>
    <sheetView showGridLines="0" showRowColHeaders="0" zoomScale="80" zoomScaleNormal="80" workbookViewId="0">
      <selection activeCell="N5" sqref="N5"/>
    </sheetView>
  </sheetViews>
  <sheetFormatPr defaultRowHeight="15" x14ac:dyDescent="0.25"/>
  <cols>
    <col min="1" max="1" width="4.140625" style="13" customWidth="1"/>
    <col min="2" max="2" width="3.42578125" style="13" hidden="1" customWidth="1"/>
    <col min="3" max="3" width="35.7109375" style="13" hidden="1" customWidth="1"/>
    <col min="4" max="4" width="53.7109375" style="13" customWidth="1"/>
    <col min="5" max="5" width="21.5703125" style="13" customWidth="1"/>
    <col min="6" max="6" width="9.7109375" style="13" customWidth="1"/>
    <col min="7" max="9" width="11.85546875" style="13" customWidth="1"/>
    <col min="10" max="10" width="13" style="13" customWidth="1"/>
    <col min="11" max="11" width="0" style="13" hidden="1" customWidth="1"/>
    <col min="12" max="13" width="9.140625" style="13" hidden="1" customWidth="1"/>
    <col min="14" max="14" width="12" style="13" customWidth="1"/>
    <col min="15" max="15" width="12.85546875" style="13" customWidth="1"/>
    <col min="16" max="17" width="11.42578125" style="13" customWidth="1"/>
    <col min="18" max="18" width="9.140625" style="13" customWidth="1"/>
    <col min="19" max="22" width="9.140625" style="13"/>
    <col min="23" max="34" width="9.140625" customWidth="1"/>
    <col min="36" max="16384" width="9.140625" style="13"/>
  </cols>
  <sheetData>
    <row r="1" spans="1:35" ht="111.6" customHeight="1" x14ac:dyDescent="0.25">
      <c r="D1" s="330" t="s">
        <v>691</v>
      </c>
      <c r="E1" s="330"/>
      <c r="F1" s="330"/>
      <c r="G1" s="330"/>
      <c r="H1" s="330"/>
      <c r="I1" s="330"/>
      <c r="J1" s="330"/>
      <c r="K1" s="330"/>
      <c r="L1" s="330"/>
      <c r="M1" s="330"/>
      <c r="N1" s="330"/>
      <c r="O1" s="330"/>
      <c r="P1" s="20"/>
      <c r="Q1" s="20"/>
    </row>
    <row r="2" spans="1:35" s="7" customFormat="1" ht="15.75" x14ac:dyDescent="0.25">
      <c r="B2" s="6"/>
      <c r="C2" s="6" t="s">
        <v>14</v>
      </c>
      <c r="D2" s="40" t="s">
        <v>14</v>
      </c>
      <c r="E2" s="328" t="s">
        <v>16</v>
      </c>
      <c r="F2" s="329"/>
      <c r="W2"/>
      <c r="X2"/>
      <c r="Y2"/>
      <c r="Z2"/>
      <c r="AA2"/>
      <c r="AB2"/>
      <c r="AC2"/>
      <c r="AD2"/>
      <c r="AE2"/>
      <c r="AF2"/>
      <c r="AG2"/>
      <c r="AH2"/>
      <c r="AI2"/>
    </row>
    <row r="3" spans="1:35" ht="30" hidden="1" customHeight="1" x14ac:dyDescent="0.25">
      <c r="A3" s="7"/>
      <c r="B3" s="23" t="s">
        <v>23</v>
      </c>
      <c r="C3" s="23">
        <f ca="1">VLOOKUP(B3,MMAT_Header_Text,2,FALSE)</f>
        <v>0</v>
      </c>
      <c r="D3" s="41" t="str">
        <f ca="1">B3&amp;" - "&amp;C3</f>
        <v>CSIR - 0</v>
      </c>
      <c r="E3" s="28">
        <f ca="1">F3</f>
        <v>0</v>
      </c>
      <c r="F3" s="30">
        <f ca="1">VLOOKUP(B3,MMAT_Header_Text,6,FALSE)</f>
        <v>0</v>
      </c>
    </row>
    <row r="4" spans="1:35" ht="30" customHeight="1" x14ac:dyDescent="0.25">
      <c r="A4" s="7"/>
      <c r="B4" s="23">
        <f ca="1">'MMAT ref'!AE2</f>
        <v>1</v>
      </c>
      <c r="C4" s="23" t="str">
        <f t="shared" ref="C4:C21" ca="1" si="0">VLOOKUP(B4,MMAT_Text_Ref,3,FALSE)</f>
        <v>Prepare</v>
      </c>
      <c r="D4" s="162" t="str">
        <f t="shared" ref="D4:D21" ca="1" si="1">VLOOKUP(B4,MMAT_Text_Ref,2,FALSE)&amp; " - "&amp;C4</f>
        <v>Phase 1 - Prepare</v>
      </c>
      <c r="E4" s="163"/>
      <c r="F4" s="168"/>
      <c r="H4" s="178"/>
      <c r="L4" s="54" t="b">
        <v>1</v>
      </c>
      <c r="N4" s="179" t="s">
        <v>778</v>
      </c>
      <c r="O4" s="179" t="s">
        <v>692</v>
      </c>
      <c r="P4" s="179" t="s">
        <v>693</v>
      </c>
      <c r="Q4" s="179" t="s">
        <v>694</v>
      </c>
    </row>
    <row r="5" spans="1:35" ht="30" customHeight="1" x14ac:dyDescent="0.25">
      <c r="A5" s="7"/>
      <c r="B5" s="8" t="str">
        <f ca="1">'MMAT ref'!AE3</f>
        <v>1.1</v>
      </c>
      <c r="C5" s="8" t="str">
        <f t="shared" ca="1" si="0"/>
        <v>Criticality assessment</v>
      </c>
      <c r="D5" s="37" t="str">
        <f t="shared" ca="1" si="1"/>
        <v>Step 1 - Criticality assessment</v>
      </c>
      <c r="E5" s="28">
        <f>F5</f>
        <v>2</v>
      </c>
      <c r="F5" s="176">
        <f>IF(L$4,Table1[[#This Row],[Basic]],IF(L$5,Table1[[#This Row],[Important]],IF(L$6,Table1[[#This Row],[Critical]],IF(L$7,Table1[[#This Row],[Custom]],0))))</f>
        <v>2</v>
      </c>
      <c r="L5" s="54" t="b">
        <v>0</v>
      </c>
      <c r="N5" s="180">
        <v>2</v>
      </c>
      <c r="O5" s="180">
        <v>3</v>
      </c>
      <c r="P5" s="180">
        <v>4</v>
      </c>
      <c r="Q5" s="180">
        <v>1</v>
      </c>
    </row>
    <row r="6" spans="1:35" ht="30" customHeight="1" x14ac:dyDescent="0.25">
      <c r="B6" s="8" t="str">
        <f ca="1">'MMAT ref'!AE4</f>
        <v>1.2</v>
      </c>
      <c r="C6" s="8" t="str">
        <f t="shared" ca="1" si="0"/>
        <v>Threat analysis</v>
      </c>
      <c r="D6" s="8" t="str">
        <f t="shared" ca="1" si="1"/>
        <v>Step 2 - Threat analysis</v>
      </c>
      <c r="E6" s="28">
        <f>F6</f>
        <v>2</v>
      </c>
      <c r="F6" s="176">
        <f>IF(L$4,Table1[[#This Row],[Basic]],IF(L$5,Table1[[#This Row],[Important]],IF(L$6,Table1[[#This Row],[Critical]],IF(L$7,Table1[[#This Row],[Custom]],0))))</f>
        <v>2</v>
      </c>
      <c r="L6" s="54" t="b">
        <v>0</v>
      </c>
      <c r="N6" s="180">
        <v>2</v>
      </c>
      <c r="O6" s="180">
        <v>3</v>
      </c>
      <c r="P6" s="180">
        <v>4</v>
      </c>
      <c r="Q6" s="180">
        <v>1</v>
      </c>
    </row>
    <row r="7" spans="1:35" ht="30" customHeight="1" x14ac:dyDescent="0.25">
      <c r="B7" s="8" t="str">
        <f ca="1">'MMAT ref'!AE5</f>
        <v>1.3</v>
      </c>
      <c r="C7" s="8" t="str">
        <f t="shared" ca="1" si="0"/>
        <v>People, Process, Technology and Information</v>
      </c>
      <c r="D7" s="8" t="str">
        <f t="shared" ca="1" si="1"/>
        <v>Step 3 - People, Process, Technology and Information</v>
      </c>
      <c r="E7" s="28">
        <f t="shared" ref="E7:E21" si="2">F7</f>
        <v>2</v>
      </c>
      <c r="F7" s="176">
        <f>IF(L$4,Table1[[#This Row],[Basic]],IF(L$5,Table1[[#This Row],[Important]],IF(L$6,Table1[[#This Row],[Critical]],IF(L$7,Table1[[#This Row],[Custom]],0))))</f>
        <v>2</v>
      </c>
      <c r="L7" s="54" t="b">
        <v>0</v>
      </c>
      <c r="N7" s="180">
        <v>2</v>
      </c>
      <c r="O7" s="180">
        <v>3</v>
      </c>
      <c r="P7" s="180">
        <v>4</v>
      </c>
      <c r="Q7" s="180">
        <v>1</v>
      </c>
    </row>
    <row r="8" spans="1:35" ht="30" customHeight="1" x14ac:dyDescent="0.25">
      <c r="B8" s="8" t="str">
        <f ca="1">'MMAT ref'!AE6</f>
        <v>1.4</v>
      </c>
      <c r="C8" s="8" t="str">
        <f t="shared" ca="1" si="0"/>
        <v>Control environment</v>
      </c>
      <c r="D8" s="8" t="str">
        <f t="shared" ca="1" si="1"/>
        <v>Step 4 - Control environment</v>
      </c>
      <c r="E8" s="28">
        <f t="shared" si="2"/>
        <v>2</v>
      </c>
      <c r="F8" s="176">
        <f>IF(L$4,Table1[[#This Row],[Basic]],IF(L$5,Table1[[#This Row],[Important]],IF(L$6,Table1[[#This Row],[Critical]],IF(L$7,Table1[[#This Row],[Custom]],0))))</f>
        <v>2</v>
      </c>
      <c r="N8" s="180">
        <v>2</v>
      </c>
      <c r="O8" s="180">
        <v>3</v>
      </c>
      <c r="P8" s="180">
        <v>4</v>
      </c>
      <c r="Q8" s="180">
        <v>1</v>
      </c>
    </row>
    <row r="9" spans="1:35" ht="30" customHeight="1" x14ac:dyDescent="0.25">
      <c r="B9" s="8" t="str">
        <f ca="1">'MMAT ref'!AE7</f>
        <v>1.5</v>
      </c>
      <c r="C9" s="8" t="str">
        <f t="shared" ca="1" si="0"/>
        <v>Maturity assessment</v>
      </c>
      <c r="D9" s="38" t="str">
        <f t="shared" ca="1" si="1"/>
        <v>Step 5 - Maturity assessment</v>
      </c>
      <c r="E9" s="28">
        <f t="shared" si="2"/>
        <v>2</v>
      </c>
      <c r="F9" s="176">
        <f>IF(L$4,Table1[[#This Row],[Basic]],IF(L$5,Table1[[#This Row],[Important]],IF(L$6,Table1[[#This Row],[Critical]],IF(L$7,Table1[[#This Row],[Custom]],0))))</f>
        <v>2</v>
      </c>
      <c r="N9" s="180">
        <v>2</v>
      </c>
      <c r="O9" s="180">
        <v>3</v>
      </c>
      <c r="P9" s="180">
        <v>4</v>
      </c>
      <c r="Q9" s="180">
        <v>1</v>
      </c>
    </row>
    <row r="10" spans="1:35" ht="30" customHeight="1" x14ac:dyDescent="0.25">
      <c r="B10" s="24">
        <f ca="1">'MMAT ref'!AE8</f>
        <v>2</v>
      </c>
      <c r="C10" s="24" t="str">
        <f t="shared" ca="1" si="0"/>
        <v>Respond</v>
      </c>
      <c r="D10" s="164" t="str">
        <f t="shared" ca="1" si="1"/>
        <v>Phase 2 - Respond</v>
      </c>
      <c r="E10" s="165"/>
      <c r="F10" s="169"/>
      <c r="N10" s="179"/>
      <c r="O10" s="179"/>
      <c r="P10" s="179"/>
      <c r="Q10" s="179"/>
    </row>
    <row r="11" spans="1:35" ht="30" customHeight="1" x14ac:dyDescent="0.25">
      <c r="B11" s="8" t="str">
        <f ca="1">'MMAT ref'!AE9</f>
        <v>2.1</v>
      </c>
      <c r="C11" s="8" t="str">
        <f t="shared" ca="1" si="0"/>
        <v>Identification</v>
      </c>
      <c r="D11" s="37" t="str">
        <f t="shared" ca="1" si="1"/>
        <v>Step 1 - Identification</v>
      </c>
      <c r="E11" s="28">
        <f t="shared" si="2"/>
        <v>2</v>
      </c>
      <c r="F11" s="176">
        <f>IF(L$4,Table1[[#This Row],[Basic]],IF(L$5,Table1[[#This Row],[Important]],IF(L$6,Table1[[#This Row],[Critical]],IF(L$7,Table1[[#This Row],[Custom]],0))))</f>
        <v>2</v>
      </c>
      <c r="N11" s="180">
        <v>2</v>
      </c>
      <c r="O11" s="180">
        <v>3</v>
      </c>
      <c r="P11" s="180">
        <v>4</v>
      </c>
      <c r="Q11" s="180">
        <v>1</v>
      </c>
    </row>
    <row r="12" spans="1:35" ht="30" customHeight="1" x14ac:dyDescent="0.25">
      <c r="B12" s="8" t="str">
        <f ca="1">'MMAT ref'!AE10</f>
        <v>2.2</v>
      </c>
      <c r="C12" s="8" t="str">
        <f t="shared" ca="1" si="0"/>
        <v>Investigation</v>
      </c>
      <c r="D12" s="8" t="str">
        <f t="shared" ca="1" si="1"/>
        <v>Step 2 - Investigation</v>
      </c>
      <c r="E12" s="28">
        <f t="shared" si="2"/>
        <v>2</v>
      </c>
      <c r="F12" s="176">
        <f>IF(L$4,Table1[[#This Row],[Basic]],IF(L$5,Table1[[#This Row],[Important]],IF(L$6,Table1[[#This Row],[Critical]],IF(L$7,Table1[[#This Row],[Custom]],0))))</f>
        <v>2</v>
      </c>
      <c r="N12" s="180">
        <v>2</v>
      </c>
      <c r="O12" s="180">
        <v>3</v>
      </c>
      <c r="P12" s="180">
        <v>4</v>
      </c>
      <c r="Q12" s="180">
        <v>1</v>
      </c>
    </row>
    <row r="13" spans="1:35" ht="30" customHeight="1" x14ac:dyDescent="0.25">
      <c r="B13" s="8" t="str">
        <f ca="1">'MMAT ref'!AE11</f>
        <v>2.3</v>
      </c>
      <c r="C13" s="8" t="str">
        <f t="shared" ca="1" si="0"/>
        <v>Action</v>
      </c>
      <c r="D13" s="8" t="str">
        <f t="shared" ca="1" si="1"/>
        <v>Step 3 - Action</v>
      </c>
      <c r="E13" s="28">
        <f t="shared" si="2"/>
        <v>2</v>
      </c>
      <c r="F13" s="176">
        <f>IF(L$4,Table1[[#This Row],[Basic]],IF(L$5,Table1[[#This Row],[Important]],IF(L$6,Table1[[#This Row],[Critical]],IF(L$7,Table1[[#This Row],[Custom]],0))))</f>
        <v>2</v>
      </c>
      <c r="N13" s="180">
        <v>2</v>
      </c>
      <c r="O13" s="180">
        <v>3</v>
      </c>
      <c r="P13" s="180">
        <v>4</v>
      </c>
      <c r="Q13" s="180">
        <v>1</v>
      </c>
    </row>
    <row r="14" spans="1:35" ht="30" customHeight="1" x14ac:dyDescent="0.25">
      <c r="B14" s="8" t="str">
        <f ca="1">'MMAT ref'!AE12</f>
        <v>2.4</v>
      </c>
      <c r="C14" s="8" t="str">
        <f t="shared" ca="1" si="0"/>
        <v>Recovery</v>
      </c>
      <c r="D14" s="38" t="str">
        <f t="shared" ca="1" si="1"/>
        <v>Step 4 - Recovery</v>
      </c>
      <c r="E14" s="28">
        <f t="shared" si="2"/>
        <v>2</v>
      </c>
      <c r="F14" s="176">
        <f>IF(L$4,Table1[[#This Row],[Basic]],IF(L$5,Table1[[#This Row],[Important]],IF(L$6,Table1[[#This Row],[Critical]],IF(L$7,Table1[[#This Row],[Custom]],0))))</f>
        <v>2</v>
      </c>
      <c r="N14" s="180">
        <v>2</v>
      </c>
      <c r="O14" s="180">
        <v>3</v>
      </c>
      <c r="P14" s="180">
        <v>4</v>
      </c>
      <c r="Q14" s="180">
        <v>1</v>
      </c>
    </row>
    <row r="15" spans="1:35" ht="30" customHeight="1" x14ac:dyDescent="0.25">
      <c r="B15" s="25">
        <f ca="1">'MMAT ref'!AE13</f>
        <v>3</v>
      </c>
      <c r="C15" s="25" t="str">
        <f t="shared" ca="1" si="0"/>
        <v>Follow up</v>
      </c>
      <c r="D15" s="166" t="str">
        <f t="shared" ca="1" si="1"/>
        <v>Phase 3 - Follow up</v>
      </c>
      <c r="E15" s="167"/>
      <c r="F15" s="170"/>
      <c r="N15" s="179"/>
      <c r="O15" s="179"/>
      <c r="P15" s="179"/>
      <c r="Q15" s="179"/>
    </row>
    <row r="16" spans="1:35" ht="30" customHeight="1" x14ac:dyDescent="0.25">
      <c r="B16" s="8" t="str">
        <f ca="1">'MMAT ref'!AE14</f>
        <v>3.1</v>
      </c>
      <c r="C16" s="8" t="str">
        <f t="shared" ca="1" si="0"/>
        <v>Incident investigation</v>
      </c>
      <c r="D16" s="37" t="str">
        <f t="shared" ca="1" si="1"/>
        <v>Step 1 - Incident investigation</v>
      </c>
      <c r="E16" s="28">
        <f t="shared" si="2"/>
        <v>2</v>
      </c>
      <c r="F16" s="176">
        <f>IF(L$4,Table1[[#This Row],[Basic]],IF(L$5,Table1[[#This Row],[Important]],IF(L$6,Table1[[#This Row],[Critical]],IF(L$7,Table1[[#This Row],[Custom]],0))))</f>
        <v>2</v>
      </c>
      <c r="N16" s="180">
        <v>2</v>
      </c>
      <c r="O16" s="180">
        <v>3</v>
      </c>
      <c r="P16" s="180">
        <v>4</v>
      </c>
      <c r="Q16" s="180">
        <v>1</v>
      </c>
    </row>
    <row r="17" spans="2:17" ht="30" x14ac:dyDescent="0.25">
      <c r="B17" s="8" t="str">
        <f ca="1">'MMAT ref'!AE15</f>
        <v>3.2</v>
      </c>
      <c r="C17" s="8" t="str">
        <f t="shared" ca="1" si="0"/>
        <v>Reporting</v>
      </c>
      <c r="D17" s="8" t="str">
        <f t="shared" ca="1" si="1"/>
        <v>Step 2 - Reporting</v>
      </c>
      <c r="E17" s="28">
        <f t="shared" si="2"/>
        <v>2</v>
      </c>
      <c r="F17" s="176">
        <f>IF(L$4,Table1[[#This Row],[Basic]],IF(L$5,Table1[[#This Row],[Important]],IF(L$6,Table1[[#This Row],[Critical]],IF(L$7,Table1[[#This Row],[Custom]],0))))</f>
        <v>2</v>
      </c>
      <c r="N17" s="180">
        <v>2</v>
      </c>
      <c r="O17" s="180">
        <v>3</v>
      </c>
      <c r="P17" s="180">
        <v>4</v>
      </c>
      <c r="Q17" s="180">
        <v>1</v>
      </c>
    </row>
    <row r="18" spans="2:17" ht="30" x14ac:dyDescent="0.25">
      <c r="B18" s="8" t="str">
        <f ca="1">'MMAT ref'!AE16</f>
        <v>3.3</v>
      </c>
      <c r="C18" s="8" t="str">
        <f t="shared" ca="1" si="0"/>
        <v>Post incident review</v>
      </c>
      <c r="D18" s="8" t="str">
        <f t="shared" ca="1" si="1"/>
        <v>Step 3 - Post incident review</v>
      </c>
      <c r="E18" s="28">
        <f t="shared" si="2"/>
        <v>2</v>
      </c>
      <c r="F18" s="176">
        <f>IF(L$4,Table1[[#This Row],[Basic]],IF(L$5,Table1[[#This Row],[Important]],IF(L$6,Table1[[#This Row],[Critical]],IF(L$7,Table1[[#This Row],[Custom]],0))))</f>
        <v>2</v>
      </c>
      <c r="N18" s="180">
        <v>2</v>
      </c>
      <c r="O18" s="180">
        <v>3</v>
      </c>
      <c r="P18" s="180">
        <v>4</v>
      </c>
      <c r="Q18" s="180">
        <v>1</v>
      </c>
    </row>
    <row r="19" spans="2:17" ht="30" x14ac:dyDescent="0.25">
      <c r="B19" s="8" t="str">
        <f ca="1">'MMAT ref'!AE17</f>
        <v>3.4</v>
      </c>
      <c r="C19" s="8" t="str">
        <f t="shared" ca="1" si="0"/>
        <v>Lessons learned</v>
      </c>
      <c r="D19" s="8" t="str">
        <f t="shared" ca="1" si="1"/>
        <v>Step 4 - Lessons learned</v>
      </c>
      <c r="E19" s="28">
        <f t="shared" si="2"/>
        <v>2</v>
      </c>
      <c r="F19" s="176">
        <f>IF(L$4,Table1[[#This Row],[Basic]],IF(L$5,Table1[[#This Row],[Important]],IF(L$6,Table1[[#This Row],[Critical]],IF(L$7,Table1[[#This Row],[Custom]],0))))</f>
        <v>2</v>
      </c>
      <c r="N19" s="180">
        <v>2</v>
      </c>
      <c r="O19" s="180">
        <v>3</v>
      </c>
      <c r="P19" s="180">
        <v>4</v>
      </c>
      <c r="Q19" s="180">
        <v>1</v>
      </c>
    </row>
    <row r="20" spans="2:17" ht="30" x14ac:dyDescent="0.25">
      <c r="B20" s="8" t="str">
        <f ca="1">'MMAT ref'!AE18</f>
        <v>3.5</v>
      </c>
      <c r="C20" s="8" t="str">
        <f t="shared" ca="1" si="0"/>
        <v>Updating</v>
      </c>
      <c r="D20" s="8" t="str">
        <f t="shared" ca="1" si="1"/>
        <v>Step 5 - Updating</v>
      </c>
      <c r="E20" s="28">
        <f t="shared" si="2"/>
        <v>2</v>
      </c>
      <c r="F20" s="176">
        <f>IF(L$4,Table1[[#This Row],[Basic]],IF(L$5,Table1[[#This Row],[Important]],IF(L$6,Table1[[#This Row],[Critical]],IF(L$7,Table1[[#This Row],[Custom]],0))))</f>
        <v>2</v>
      </c>
      <c r="N20" s="180">
        <v>2</v>
      </c>
      <c r="O20" s="180">
        <v>3</v>
      </c>
      <c r="P20" s="180">
        <v>4</v>
      </c>
      <c r="Q20" s="180">
        <v>1</v>
      </c>
    </row>
    <row r="21" spans="2:17" ht="30" x14ac:dyDescent="0.25">
      <c r="B21" s="8" t="str">
        <f ca="1">'MMAT ref'!AE19</f>
        <v>3.6</v>
      </c>
      <c r="C21" s="8" t="str">
        <f t="shared" ca="1" si="0"/>
        <v>Trend analysis</v>
      </c>
      <c r="D21" s="8" t="str">
        <f t="shared" ca="1" si="1"/>
        <v>Step 6 - Trend analysis</v>
      </c>
      <c r="E21" s="29">
        <f t="shared" si="2"/>
        <v>2</v>
      </c>
      <c r="F21" s="177">
        <f>IF(L$4,Table1[[#This Row],[Basic]],IF(L$5,Table1[[#This Row],[Important]],IF(L$6,Table1[[#This Row],[Critical]],IF(L$7,Table1[[#This Row],[Custom]],0))))</f>
        <v>2</v>
      </c>
      <c r="N21" s="180">
        <v>2</v>
      </c>
      <c r="O21" s="180">
        <v>3</v>
      </c>
      <c r="P21" s="180">
        <v>4</v>
      </c>
      <c r="Q21" s="180">
        <v>1</v>
      </c>
    </row>
  </sheetData>
  <sheetProtection algorithmName="SHA-512" hashValue="DBCXPSf4t3ZEX7ZDYmYc9LZ1s3kstd/IuiirkUzkwg6Yc3FYEXNYBGIDkPnz5KOxUtVJUb8gMeLmjlY5HueCIg==" saltValue="V+GZMkIX4YkBCkEPOIww2w==" spinCount="100000" sheet="1" objects="1" scenarios="1" selectLockedCells="1"/>
  <mergeCells count="2">
    <mergeCell ref="E2:F2"/>
    <mergeCell ref="D1:O1"/>
  </mergeCells>
  <conditionalFormatting sqref="E5:E9 E11:E14 E16:E21">
    <cfRule type="dataBar" priority="3">
      <dataBar>
        <cfvo type="num" val="0"/>
        <cfvo type="num" val="5"/>
        <color theme="7" tint="0.79998168889431442"/>
      </dataBar>
      <extLst>
        <ext xmlns:x14="http://schemas.microsoft.com/office/spreadsheetml/2009/9/main" uri="{B025F937-C7B1-47D3-B67F-A62EFF666E3E}">
          <x14:id>{3A5EB843-3860-4A82-80B4-4C44A3877570}</x14:id>
        </ext>
      </extLst>
    </cfRule>
  </conditionalFormatting>
  <conditionalFormatting sqref="E3">
    <cfRule type="dataBar" priority="2">
      <dataBar>
        <cfvo type="num" val="0"/>
        <cfvo type="num" val="5"/>
        <color rgb="FF7D62A2"/>
      </dataBar>
      <extLst>
        <ext xmlns:x14="http://schemas.microsoft.com/office/spreadsheetml/2009/9/main" uri="{B025F937-C7B1-47D3-B67F-A62EFF666E3E}">
          <x14:id>{841CCB33-F29B-4E70-A417-B7C0567A3CB6}</x14:id>
        </ext>
      </extLst>
    </cfRule>
  </conditionalFormatting>
  <pageMargins left="0.7" right="0.7" top="0.75" bottom="0.75" header="0.3" footer="0.3"/>
  <pageSetup paperSize="9" scale="68" fitToHeight="0" orientation="landscape" horizontalDpi="4294967293" verticalDpi="0" r:id="rId1"/>
  <drawing r:id="rId2"/>
  <legacyDrawing r:id="rId3"/>
  <controls>
    <mc:AlternateContent xmlns:mc="http://schemas.openxmlformats.org/markup-compatibility/2006">
      <mc:Choice Requires="x14">
        <control shapeId="67597" r:id="rId4" name="OptionButton4">
          <controlPr defaultSize="0" autoFill="0" autoLine="0" linkedCell="L7" r:id="rId5">
            <anchor moveWithCells="1">
              <from>
                <xdr:col>7</xdr:col>
                <xdr:colOff>333375</xdr:colOff>
                <xdr:row>7</xdr:row>
                <xdr:rowOff>161925</xdr:rowOff>
              </from>
              <to>
                <xdr:col>8</xdr:col>
                <xdr:colOff>619125</xdr:colOff>
                <xdr:row>8</xdr:row>
                <xdr:rowOff>85725</xdr:rowOff>
              </to>
            </anchor>
          </controlPr>
        </control>
      </mc:Choice>
      <mc:Fallback>
        <control shapeId="67597" r:id="rId4" name="OptionButton4"/>
      </mc:Fallback>
    </mc:AlternateContent>
    <mc:AlternateContent xmlns:mc="http://schemas.openxmlformats.org/markup-compatibility/2006">
      <mc:Choice Requires="x14">
        <control shapeId="67596" r:id="rId6" name="OptionButton3">
          <controlPr defaultSize="0" autoFill="0" autoLine="0" linkedCell="L6" r:id="rId7">
            <anchor moveWithCells="1">
              <from>
                <xdr:col>7</xdr:col>
                <xdr:colOff>333375</xdr:colOff>
                <xdr:row>6</xdr:row>
                <xdr:rowOff>152400</xdr:rowOff>
              </from>
              <to>
                <xdr:col>8</xdr:col>
                <xdr:colOff>619125</xdr:colOff>
                <xdr:row>7</xdr:row>
                <xdr:rowOff>85725</xdr:rowOff>
              </to>
            </anchor>
          </controlPr>
        </control>
      </mc:Choice>
      <mc:Fallback>
        <control shapeId="67596" r:id="rId6" name="OptionButton3"/>
      </mc:Fallback>
    </mc:AlternateContent>
    <mc:AlternateContent xmlns:mc="http://schemas.openxmlformats.org/markup-compatibility/2006">
      <mc:Choice Requires="x14">
        <control shapeId="67595" r:id="rId8" name="OptionButton2">
          <controlPr defaultSize="0" autoFill="0" autoLine="0" linkedCell="L5" r:id="rId9">
            <anchor moveWithCells="1">
              <from>
                <xdr:col>7</xdr:col>
                <xdr:colOff>323850</xdr:colOff>
                <xdr:row>5</xdr:row>
                <xdr:rowOff>152400</xdr:rowOff>
              </from>
              <to>
                <xdr:col>8</xdr:col>
                <xdr:colOff>657225</xdr:colOff>
                <xdr:row>6</xdr:row>
                <xdr:rowOff>85725</xdr:rowOff>
              </to>
            </anchor>
          </controlPr>
        </control>
      </mc:Choice>
      <mc:Fallback>
        <control shapeId="67595" r:id="rId8" name="OptionButton2"/>
      </mc:Fallback>
    </mc:AlternateContent>
    <mc:AlternateContent xmlns:mc="http://schemas.openxmlformats.org/markup-compatibility/2006">
      <mc:Choice Requires="x14">
        <control shapeId="67594" r:id="rId10" name="OptionButton1">
          <controlPr defaultSize="0" autoFill="0" autoLine="0" linkedCell="L4" r:id="rId11">
            <anchor moveWithCells="1">
              <from>
                <xdr:col>7</xdr:col>
                <xdr:colOff>333375</xdr:colOff>
                <xdr:row>4</xdr:row>
                <xdr:rowOff>152400</xdr:rowOff>
              </from>
              <to>
                <xdr:col>8</xdr:col>
                <xdr:colOff>628650</xdr:colOff>
                <xdr:row>5</xdr:row>
                <xdr:rowOff>85725</xdr:rowOff>
              </to>
            </anchor>
          </controlPr>
        </control>
      </mc:Choice>
      <mc:Fallback>
        <control shapeId="67594" r:id="rId10" name="OptionButton1"/>
      </mc:Fallback>
    </mc:AlternateContent>
    <mc:AlternateContent xmlns:mc="http://schemas.openxmlformats.org/markup-compatibility/2006">
      <mc:Choice Requires="x14">
        <control shapeId="67593" r:id="rId12" name="Group Box 9">
          <controlPr defaultSize="0" autoFill="0" autoPict="0" altText="">
            <anchor moveWithCells="1">
              <from>
                <xdr:col>7</xdr:col>
                <xdr:colOff>171450</xdr:colOff>
                <xdr:row>4</xdr:row>
                <xdr:rowOff>19050</xdr:rowOff>
              </from>
              <to>
                <xdr:col>8</xdr:col>
                <xdr:colOff>685800</xdr:colOff>
                <xdr:row>8</xdr:row>
                <xdr:rowOff>228600</xdr:rowOff>
              </to>
            </anchor>
          </controlPr>
        </control>
      </mc:Choice>
    </mc:AlternateContent>
  </controls>
  <tableParts count="1">
    <tablePart r:id="rId13"/>
  </tableParts>
  <extLst>
    <ext xmlns:x14="http://schemas.microsoft.com/office/spreadsheetml/2009/9/main" uri="{78C0D931-6437-407d-A8EE-F0AAD7539E65}">
      <x14:conditionalFormattings>
        <x14:conditionalFormatting xmlns:xm="http://schemas.microsoft.com/office/excel/2006/main">
          <x14:cfRule type="dataBar" id="{3A5EB843-3860-4A82-80B4-4C44A3877570}">
            <x14:dataBar minLength="0" maxLength="100" gradient="0">
              <x14:cfvo type="num">
                <xm:f>0</xm:f>
              </x14:cfvo>
              <x14:cfvo type="num">
                <xm:f>5</xm:f>
              </x14:cfvo>
              <x14:negativeFillColor rgb="FFFF0000"/>
              <x14:axisColor rgb="FF000000"/>
            </x14:dataBar>
          </x14:cfRule>
          <xm:sqref>E5:E9 E11:E14 E16:E21</xm:sqref>
        </x14:conditionalFormatting>
        <x14:conditionalFormatting xmlns:xm="http://schemas.microsoft.com/office/excel/2006/main">
          <x14:cfRule type="dataBar" id="{841CCB33-F29B-4E70-A417-B7C0567A3CB6}">
            <x14:dataBar minLength="0" maxLength="100" gradient="0">
              <x14:cfvo type="num">
                <xm:f>0</xm:f>
              </x14:cfvo>
              <x14:cfvo type="num">
                <xm:f>5</xm:f>
              </x14:cfvo>
              <x14:negativeFillColor rgb="FFFF0000"/>
              <x14:axisColor rgb="FF000000"/>
            </x14:dataBar>
          </x14:cfRule>
          <xm:sqref>E3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0000"/>
    <pageSetUpPr autoPageBreaks="0" fitToPage="1"/>
  </sheetPr>
  <dimension ref="A1:Y652"/>
  <sheetViews>
    <sheetView showGridLines="0" showRowColHeaders="0" topLeftCell="D1" zoomScaleNormal="100" workbookViewId="0">
      <pane ySplit="7" topLeftCell="A8" activePane="bottomLeft" state="frozen"/>
      <selection pane="bottomLeft" activeCell="I4" sqref="I4"/>
    </sheetView>
  </sheetViews>
  <sheetFormatPr defaultRowHeight="15" x14ac:dyDescent="0.25"/>
  <cols>
    <col min="1" max="1" width="9.28515625" style="9" hidden="1" customWidth="1"/>
    <col min="2" max="2" width="8.85546875" style="87" hidden="1" customWidth="1"/>
    <col min="3" max="3" width="8.85546875" style="13" hidden="1" customWidth="1"/>
    <col min="4" max="4" width="6.28515625" style="21" customWidth="1"/>
    <col min="5" max="5" width="15.5703125" style="13" customWidth="1"/>
    <col min="6" max="6" width="67.42578125" style="13" customWidth="1"/>
    <col min="7" max="7" width="20.28515625" style="13" customWidth="1"/>
    <col min="8" max="13" width="12.7109375" style="13" customWidth="1"/>
    <col min="14" max="18" width="9.140625" style="13" customWidth="1"/>
    <col min="19" max="22" width="9.140625" style="13" hidden="1" customWidth="1"/>
    <col min="23" max="24" width="9.140625" style="120" hidden="1" customWidth="1"/>
    <col min="25" max="25" width="9.140625" style="54" hidden="1" customWidth="1"/>
    <col min="26" max="16384" width="9.140625" style="19"/>
  </cols>
  <sheetData>
    <row r="1" spans="1:25" s="13" customFormat="1" x14ac:dyDescent="0.25">
      <c r="A1" s="9"/>
      <c r="B1" s="87"/>
      <c r="D1" s="21"/>
      <c r="W1" s="120"/>
      <c r="X1" s="120"/>
      <c r="Y1" s="54"/>
    </row>
    <row r="2" spans="1:25" s="56" customFormat="1" ht="15" customHeight="1" x14ac:dyDescent="0.4">
      <c r="A2" s="86"/>
      <c r="B2" s="85"/>
      <c r="D2" s="21"/>
      <c r="E2"/>
      <c r="F2" s="331" t="s">
        <v>690</v>
      </c>
      <c r="W2" s="121"/>
      <c r="X2" s="121"/>
      <c r="Y2" s="121"/>
    </row>
    <row r="3" spans="1:25" s="56" customFormat="1" ht="15" customHeight="1" thickBot="1" x14ac:dyDescent="0.45">
      <c r="A3" s="86"/>
      <c r="B3" s="85"/>
      <c r="D3" s="21"/>
      <c r="E3"/>
      <c r="F3" s="331"/>
      <c r="I3" s="72" t="s">
        <v>83</v>
      </c>
      <c r="J3" s="72" t="s">
        <v>84</v>
      </c>
      <c r="K3" s="72" t="s">
        <v>85</v>
      </c>
      <c r="L3" s="72" t="s">
        <v>86</v>
      </c>
      <c r="M3" s="72" t="s">
        <v>87</v>
      </c>
      <c r="W3" s="121"/>
      <c r="X3" s="121"/>
      <c r="Y3" s="121"/>
    </row>
    <row r="4" spans="1:25" s="56" customFormat="1" ht="15" customHeight="1" thickTop="1" thickBot="1" x14ac:dyDescent="0.45">
      <c r="A4" s="86"/>
      <c r="B4" s="85"/>
      <c r="D4" s="21"/>
      <c r="E4"/>
      <c r="F4" s="331"/>
      <c r="I4" s="73" t="s">
        <v>89</v>
      </c>
      <c r="J4" s="73" t="s">
        <v>90</v>
      </c>
      <c r="K4" s="73" t="s">
        <v>91</v>
      </c>
      <c r="L4" s="73" t="s">
        <v>92</v>
      </c>
      <c r="M4" s="73" t="s">
        <v>93</v>
      </c>
      <c r="S4" s="54">
        <f>VALUE(TRIM(LEFT(I4,FIND("-",I4)-1)))</f>
        <v>0</v>
      </c>
      <c r="T4" s="54">
        <f t="shared" ref="T4:W4" si="0">VALUE(TRIM(LEFT(J4,FIND("-",J4)-1)))</f>
        <v>9</v>
      </c>
      <c r="U4" s="54">
        <f t="shared" si="0"/>
        <v>31</v>
      </c>
      <c r="V4" s="54">
        <f t="shared" si="0"/>
        <v>71</v>
      </c>
      <c r="W4" s="54">
        <f t="shared" si="0"/>
        <v>93</v>
      </c>
      <c r="X4" s="121"/>
      <c r="Y4" s="121"/>
    </row>
    <row r="5" spans="1:25" s="56" customFormat="1" ht="15" customHeight="1" thickTop="1" x14ac:dyDescent="0.4">
      <c r="A5" s="86"/>
      <c r="B5" s="85"/>
      <c r="D5" s="21"/>
      <c r="E5"/>
      <c r="F5" s="331"/>
      <c r="I5" s="69" t="s">
        <v>46</v>
      </c>
      <c r="J5" s="69" t="s">
        <v>47</v>
      </c>
      <c r="K5" s="69" t="s">
        <v>48</v>
      </c>
      <c r="L5" s="69" t="s">
        <v>53</v>
      </c>
      <c r="M5" s="69" t="s">
        <v>55</v>
      </c>
      <c r="S5" s="54" t="s">
        <v>46</v>
      </c>
      <c r="T5" s="54" t="s">
        <v>47</v>
      </c>
      <c r="U5" s="54" t="s">
        <v>48</v>
      </c>
      <c r="V5" s="54" t="s">
        <v>53</v>
      </c>
      <c r="W5" s="54" t="s">
        <v>55</v>
      </c>
      <c r="X5" s="121"/>
      <c r="Y5" s="121"/>
    </row>
    <row r="6" spans="1:25" s="13" customFormat="1" ht="11.25" customHeight="1" x14ac:dyDescent="0.25">
      <c r="A6" s="9"/>
      <c r="B6" s="87"/>
      <c r="D6" s="21"/>
      <c r="S6" s="54">
        <v>1</v>
      </c>
      <c r="T6" s="54">
        <v>2</v>
      </c>
      <c r="U6" s="54">
        <v>3</v>
      </c>
      <c r="V6" s="54">
        <v>4</v>
      </c>
      <c r="W6" s="54">
        <v>5</v>
      </c>
      <c r="X6" s="120"/>
      <c r="Y6" s="54"/>
    </row>
    <row r="7" spans="1:25" s="13" customFormat="1" ht="36" customHeight="1" x14ac:dyDescent="0.3">
      <c r="A7" s="9" t="s">
        <v>652</v>
      </c>
      <c r="B7" s="87" t="s">
        <v>657</v>
      </c>
      <c r="C7" s="13" t="s">
        <v>656</v>
      </c>
      <c r="D7" s="21"/>
      <c r="F7" s="39"/>
      <c r="G7" s="58" t="s">
        <v>8</v>
      </c>
      <c r="H7" s="67"/>
      <c r="I7" s="67"/>
      <c r="J7" s="67"/>
      <c r="K7" s="67"/>
      <c r="L7" s="67"/>
      <c r="W7" s="120"/>
      <c r="X7" s="120"/>
      <c r="Y7" s="54"/>
    </row>
    <row r="8" spans="1:25" s="124" customFormat="1" ht="35.1" customHeight="1" thickBot="1" x14ac:dyDescent="0.3">
      <c r="A8" s="110">
        <v>1</v>
      </c>
      <c r="B8" s="111">
        <f t="shared" ref="B8:B71" ca="1" si="1">VLOOKUP(A8,Contents_Text,2,FALSE)</f>
        <v>1</v>
      </c>
      <c r="C8" s="112">
        <f t="shared" ref="C8:C71" ca="1" si="2">VLOOKUP(A8,Contents_Text,15,FALSE)</f>
        <v>1</v>
      </c>
      <c r="D8" s="21"/>
      <c r="E8" s="238" t="str">
        <f t="shared" ref="E8:E71" ca="1" si="3">IF(C8=1,"Phase "&amp;B8,IF(C8=2,"Step "&amp;VLOOKUP(A8,Contents_Text,4,FALSE),B8))</f>
        <v>Phase 1</v>
      </c>
      <c r="F8" s="187" t="str">
        <f t="shared" ref="F8:F71" ca="1" si="4">VLOOKUP(A8,Contents_Text,7,FALSE)</f>
        <v>Prepare</v>
      </c>
      <c r="G8" s="185"/>
      <c r="H8" s="186"/>
      <c r="I8" s="186"/>
      <c r="J8" s="186"/>
      <c r="K8" s="186"/>
      <c r="L8" s="186"/>
      <c r="M8" s="185"/>
      <c r="N8" s="185"/>
      <c r="O8" s="185"/>
      <c r="P8" s="185"/>
      <c r="Q8" s="185"/>
      <c r="R8" s="185"/>
      <c r="S8" s="113"/>
      <c r="T8" s="126" t="str">
        <f t="shared" ref="T8:T71" ca="1" si="5">E8</f>
        <v>Phase 1</v>
      </c>
      <c r="U8" s="113"/>
      <c r="V8" s="113"/>
      <c r="W8" s="127" t="s">
        <v>695</v>
      </c>
      <c r="X8" s="127" t="str">
        <f t="shared" ref="X8:X71" ca="1" si="6">VLOOKUP(A8,Contents_Text,8,FALSE)</f>
        <v/>
      </c>
      <c r="Y8" s="128" t="e">
        <f t="shared" ref="Y8:Y71" si="7">VLOOKUP(W8,weighting_response_reverse,2,FALSE)</f>
        <v>#N/A</v>
      </c>
    </row>
    <row r="9" spans="1:25" s="124" customFormat="1" ht="30" customHeight="1" x14ac:dyDescent="0.25">
      <c r="A9" s="89">
        <v>2</v>
      </c>
      <c r="B9" s="90" t="str">
        <f t="shared" ca="1" si="1"/>
        <v>1.1</v>
      </c>
      <c r="C9" s="91">
        <f t="shared" ca="1" si="2"/>
        <v>2</v>
      </c>
      <c r="D9" s="21"/>
      <c r="E9" s="232" t="str">
        <f t="shared" ca="1" si="3"/>
        <v>Step 1</v>
      </c>
      <c r="F9" s="233" t="str">
        <f t="shared" ca="1" si="4"/>
        <v>Criticality assessment</v>
      </c>
      <c r="G9" s="234"/>
      <c r="H9" s="235"/>
      <c r="I9" s="235"/>
      <c r="J9" s="235"/>
      <c r="K9" s="235"/>
      <c r="L9" s="235"/>
      <c r="M9" s="234"/>
      <c r="N9" s="234"/>
      <c r="O9" s="234"/>
      <c r="P9" s="234"/>
      <c r="Q9" s="234"/>
      <c r="R9" s="234"/>
      <c r="S9" s="234"/>
      <c r="T9" s="152" t="str">
        <f t="shared" ca="1" si="5"/>
        <v>Step 1</v>
      </c>
      <c r="U9" s="234"/>
      <c r="V9" s="234"/>
      <c r="W9" s="236" t="s">
        <v>695</v>
      </c>
      <c r="X9" s="236" t="str">
        <f t="shared" ca="1" si="6"/>
        <v/>
      </c>
      <c r="Y9" s="237" t="e">
        <f t="shared" si="7"/>
        <v>#N/A</v>
      </c>
    </row>
    <row r="10" spans="1:25" s="124" customFormat="1" ht="30" customHeight="1" x14ac:dyDescent="0.25">
      <c r="A10" s="89">
        <v>3</v>
      </c>
      <c r="B10" s="90" t="str">
        <f t="shared" ca="1" si="1"/>
        <v>1.1.01</v>
      </c>
      <c r="C10" s="91">
        <f t="shared" ca="1" si="2"/>
        <v>5</v>
      </c>
      <c r="D10" s="21"/>
      <c r="E10" s="106" t="str">
        <f t="shared" ca="1" si="3"/>
        <v>1.1.01</v>
      </c>
      <c r="F10" s="107" t="str">
        <f t="shared" ca="1" si="4"/>
        <v>Have you defined your critical information assets?</v>
      </c>
      <c r="G10" s="107"/>
      <c r="H10" s="105"/>
      <c r="I10" s="105"/>
      <c r="J10" s="105"/>
      <c r="K10" s="105"/>
      <c r="L10" s="105"/>
      <c r="M10" s="105"/>
      <c r="N10" s="105"/>
      <c r="O10" s="105"/>
      <c r="P10" s="105"/>
      <c r="Q10" s="105"/>
      <c r="R10" s="105"/>
      <c r="S10" s="105"/>
      <c r="T10" s="153" t="str">
        <f t="shared" ca="1" si="5"/>
        <v>1.1.01</v>
      </c>
      <c r="U10" s="105"/>
      <c r="V10" s="105"/>
      <c r="W10" s="130">
        <v>1</v>
      </c>
      <c r="X10" s="131">
        <f t="shared" ca="1" si="6"/>
        <v>1</v>
      </c>
      <c r="Y10" s="130" t="str">
        <f t="shared" si="7"/>
        <v>x 1</v>
      </c>
    </row>
    <row r="11" spans="1:25" s="124" customFormat="1" ht="30" customHeight="1" x14ac:dyDescent="0.25">
      <c r="A11" s="89">
        <v>4</v>
      </c>
      <c r="B11" s="90" t="str">
        <f t="shared" ca="1" si="1"/>
        <v>1.1.02</v>
      </c>
      <c r="C11" s="91">
        <f t="shared" ca="1" si="2"/>
        <v>4</v>
      </c>
      <c r="D11" s="21"/>
      <c r="E11" s="92" t="str">
        <f t="shared" ca="1" si="3"/>
        <v>1.1.02</v>
      </c>
      <c r="F11" s="93" t="str">
        <f t="shared" ca="1" si="4"/>
        <v>Does your defined set of critical information assets include:</v>
      </c>
      <c r="G11" s="93"/>
      <c r="H11" s="91"/>
      <c r="I11" s="91"/>
      <c r="J11" s="91"/>
      <c r="K11" s="91"/>
      <c r="L11" s="91"/>
      <c r="M11" s="91"/>
      <c r="N11" s="91"/>
      <c r="O11" s="91"/>
      <c r="P11" s="91"/>
      <c r="Q11" s="91"/>
      <c r="R11" s="91"/>
      <c r="S11" s="91"/>
      <c r="T11" s="126" t="str">
        <f t="shared" ca="1" si="5"/>
        <v>1.1.02</v>
      </c>
      <c r="U11" s="91"/>
      <c r="V11" s="91"/>
      <c r="W11" s="132" t="s">
        <v>108</v>
      </c>
      <c r="X11" s="133" t="str">
        <f t="shared" ca="1" si="6"/>
        <v>N/A</v>
      </c>
      <c r="Y11" s="132" t="e">
        <f t="shared" si="7"/>
        <v>#N/A</v>
      </c>
    </row>
    <row r="12" spans="1:25" s="124" customFormat="1" ht="30" customHeight="1" x14ac:dyDescent="0.25">
      <c r="A12" s="89">
        <v>5</v>
      </c>
      <c r="B12" s="90" t="str">
        <f t="shared" ca="1" si="1"/>
        <v>1.1.02a</v>
      </c>
      <c r="C12" s="91">
        <f t="shared" ca="1" si="2"/>
        <v>6</v>
      </c>
      <c r="D12" s="21"/>
      <c r="E12" s="92" t="str">
        <f t="shared" ca="1" si="3"/>
        <v>1.1.02a</v>
      </c>
      <c r="F12" s="98" t="str">
        <f t="shared" ca="1" si="4"/>
        <v>Important business applications?</v>
      </c>
      <c r="G12" s="93"/>
      <c r="H12" s="91"/>
      <c r="I12" s="91"/>
      <c r="J12" s="91"/>
      <c r="K12" s="91"/>
      <c r="L12" s="91"/>
      <c r="M12" s="91"/>
      <c r="N12" s="91"/>
      <c r="O12" s="91"/>
      <c r="P12" s="91"/>
      <c r="Q12" s="91"/>
      <c r="R12" s="91"/>
      <c r="S12" s="91"/>
      <c r="T12" s="126" t="str">
        <f t="shared" ca="1" si="5"/>
        <v>1.1.02a</v>
      </c>
      <c r="U12" s="91"/>
      <c r="V12" s="91"/>
      <c r="W12" s="132">
        <v>3</v>
      </c>
      <c r="X12" s="133">
        <f t="shared" ca="1" si="6"/>
        <v>3</v>
      </c>
      <c r="Y12" s="132" t="str">
        <f t="shared" si="7"/>
        <v>x 3</v>
      </c>
    </row>
    <row r="13" spans="1:25" s="124" customFormat="1" ht="30" customHeight="1" x14ac:dyDescent="0.25">
      <c r="A13" s="89">
        <v>6</v>
      </c>
      <c r="B13" s="90" t="str">
        <f t="shared" ca="1" si="1"/>
        <v>1.1.02b</v>
      </c>
      <c r="C13" s="91">
        <f t="shared" ca="1" si="2"/>
        <v>6</v>
      </c>
      <c r="D13" s="21"/>
      <c r="E13" s="92" t="str">
        <f t="shared" ca="1" si="3"/>
        <v>1.1.02b</v>
      </c>
      <c r="F13" s="98" t="str">
        <f t="shared" ca="1" si="4"/>
        <v>Key systems and networks (infrastructure)?</v>
      </c>
      <c r="G13" s="93"/>
      <c r="H13" s="91"/>
      <c r="I13" s="91"/>
      <c r="J13" s="91"/>
      <c r="K13" s="91"/>
      <c r="L13" s="91"/>
      <c r="M13" s="91"/>
      <c r="N13" s="91"/>
      <c r="O13" s="91"/>
      <c r="P13" s="91"/>
      <c r="Q13" s="91"/>
      <c r="R13" s="91"/>
      <c r="S13" s="91"/>
      <c r="T13" s="126" t="str">
        <f t="shared" ca="1" si="5"/>
        <v>1.1.02b</v>
      </c>
      <c r="U13" s="91"/>
      <c r="V13" s="91"/>
      <c r="W13" s="132">
        <v>3</v>
      </c>
      <c r="X13" s="133">
        <f t="shared" ca="1" si="6"/>
        <v>3</v>
      </c>
      <c r="Y13" s="132" t="str">
        <f t="shared" si="7"/>
        <v>x 3</v>
      </c>
    </row>
    <row r="14" spans="1:25" s="124" customFormat="1" ht="30" customHeight="1" x14ac:dyDescent="0.25">
      <c r="A14" s="89">
        <v>7</v>
      </c>
      <c r="B14" s="90" t="str">
        <f t="shared" ca="1" si="1"/>
        <v>1.1.02c</v>
      </c>
      <c r="C14" s="91">
        <f t="shared" ca="1" si="2"/>
        <v>6</v>
      </c>
      <c r="D14" s="21"/>
      <c r="E14" s="92" t="str">
        <f t="shared" ca="1" si="3"/>
        <v>1.1.02c</v>
      </c>
      <c r="F14" s="98" t="str">
        <f t="shared" ca="1" si="4"/>
        <v>Confidential data?</v>
      </c>
      <c r="G14" s="93"/>
      <c r="H14" s="91"/>
      <c r="I14" s="91"/>
      <c r="J14" s="91"/>
      <c r="K14" s="91"/>
      <c r="L14" s="91"/>
      <c r="M14" s="91"/>
      <c r="N14" s="91"/>
      <c r="O14" s="91"/>
      <c r="P14" s="91"/>
      <c r="Q14" s="91"/>
      <c r="R14" s="91"/>
      <c r="S14" s="91"/>
      <c r="T14" s="126" t="str">
        <f t="shared" ca="1" si="5"/>
        <v>1.1.02c</v>
      </c>
      <c r="U14" s="91"/>
      <c r="V14" s="91"/>
      <c r="W14" s="132">
        <v>3</v>
      </c>
      <c r="X14" s="133">
        <f t="shared" ca="1" si="6"/>
        <v>3</v>
      </c>
      <c r="Y14" s="132" t="str">
        <f t="shared" si="7"/>
        <v>x 3</v>
      </c>
    </row>
    <row r="15" spans="1:25" s="124" customFormat="1" ht="30" customHeight="1" x14ac:dyDescent="0.25">
      <c r="A15" s="89">
        <v>8</v>
      </c>
      <c r="B15" s="90" t="str">
        <f t="shared" ca="1" si="1"/>
        <v>1.1.03</v>
      </c>
      <c r="C15" s="91">
        <f t="shared" ca="1" si="2"/>
        <v>4</v>
      </c>
      <c r="D15" s="21"/>
      <c r="E15" s="92" t="str">
        <f t="shared" ca="1" si="3"/>
        <v>1.1.03</v>
      </c>
      <c r="F15" s="93" t="str">
        <f t="shared" ca="1" si="4"/>
        <v>Is the criticality of these assets:</v>
      </c>
      <c r="G15" s="93"/>
      <c r="H15" s="91"/>
      <c r="I15" s="91"/>
      <c r="J15" s="91"/>
      <c r="K15" s="91"/>
      <c r="L15" s="91"/>
      <c r="M15" s="91"/>
      <c r="N15" s="91"/>
      <c r="O15" s="91"/>
      <c r="P15" s="91"/>
      <c r="Q15" s="91"/>
      <c r="R15" s="91"/>
      <c r="S15" s="91"/>
      <c r="T15" s="126" t="str">
        <f t="shared" ca="1" si="5"/>
        <v>1.1.03</v>
      </c>
      <c r="U15" s="91"/>
      <c r="V15" s="91"/>
      <c r="W15" s="132" t="s">
        <v>108</v>
      </c>
      <c r="X15" s="133" t="str">
        <f t="shared" ca="1" si="6"/>
        <v>N/A</v>
      </c>
      <c r="Y15" s="132" t="e">
        <f t="shared" si="7"/>
        <v>#N/A</v>
      </c>
    </row>
    <row r="16" spans="1:25" s="124" customFormat="1" ht="30" customHeight="1" x14ac:dyDescent="0.25">
      <c r="A16" s="89">
        <v>9</v>
      </c>
      <c r="B16" s="90" t="str">
        <f t="shared" ca="1" si="1"/>
        <v>1.1.03a</v>
      </c>
      <c r="C16" s="91">
        <f t="shared" ca="1" si="2"/>
        <v>6</v>
      </c>
      <c r="D16" s="21"/>
      <c r="E16" s="92" t="str">
        <f t="shared" ca="1" si="3"/>
        <v>1.1.03a</v>
      </c>
      <c r="F16" s="98" t="str">
        <f t="shared" ca="1" si="4"/>
        <v>Defined in a structured, systematic manner?</v>
      </c>
      <c r="G16" s="93"/>
      <c r="H16" s="91"/>
      <c r="I16" s="91"/>
      <c r="J16" s="91"/>
      <c r="K16" s="91"/>
      <c r="L16" s="91"/>
      <c r="M16" s="91"/>
      <c r="N16" s="91"/>
      <c r="O16" s="91"/>
      <c r="P16" s="91"/>
      <c r="Q16" s="91"/>
      <c r="R16" s="91"/>
      <c r="S16" s="91"/>
      <c r="T16" s="126" t="str">
        <f t="shared" ca="1" si="5"/>
        <v>1.1.03a</v>
      </c>
      <c r="U16" s="91"/>
      <c r="V16" s="91"/>
      <c r="W16" s="132">
        <v>3</v>
      </c>
      <c r="X16" s="133">
        <f t="shared" ca="1" si="6"/>
        <v>3</v>
      </c>
      <c r="Y16" s="132" t="str">
        <f t="shared" si="7"/>
        <v>x 3</v>
      </c>
    </row>
    <row r="17" spans="1:25" s="124" customFormat="1" ht="30" customHeight="1" x14ac:dyDescent="0.25">
      <c r="A17" s="89">
        <v>10</v>
      </c>
      <c r="B17" s="90" t="str">
        <f t="shared" ca="1" si="1"/>
        <v>1.1.03b</v>
      </c>
      <c r="C17" s="91">
        <f t="shared" ca="1" si="2"/>
        <v>6</v>
      </c>
      <c r="D17" s="21"/>
      <c r="E17" s="92" t="str">
        <f t="shared" ca="1" si="3"/>
        <v>1.1.03b</v>
      </c>
      <c r="F17" s="98" t="str">
        <f t="shared" ca="1" si="4"/>
        <v>Based on an analysis of their strategic or monetary value?</v>
      </c>
      <c r="G17" s="93"/>
      <c r="H17" s="91"/>
      <c r="I17" s="91"/>
      <c r="J17" s="91"/>
      <c r="K17" s="91"/>
      <c r="L17" s="91"/>
      <c r="M17" s="91"/>
      <c r="N17" s="91"/>
      <c r="O17" s="91"/>
      <c r="P17" s="91"/>
      <c r="Q17" s="91"/>
      <c r="R17" s="91"/>
      <c r="S17" s="91"/>
      <c r="T17" s="126" t="str">
        <f t="shared" ca="1" si="5"/>
        <v>1.1.03b</v>
      </c>
      <c r="U17" s="91"/>
      <c r="V17" s="91"/>
      <c r="W17" s="132">
        <v>3</v>
      </c>
      <c r="X17" s="133">
        <f t="shared" ca="1" si="6"/>
        <v>3</v>
      </c>
      <c r="Y17" s="132" t="str">
        <f t="shared" si="7"/>
        <v>x 3</v>
      </c>
    </row>
    <row r="18" spans="1:25" s="124" customFormat="1" ht="30" customHeight="1" x14ac:dyDescent="0.25">
      <c r="A18" s="89">
        <v>11</v>
      </c>
      <c r="B18" s="90" t="str">
        <f t="shared" ca="1" si="1"/>
        <v>1.1.04</v>
      </c>
      <c r="C18" s="91">
        <f t="shared" ca="1" si="2"/>
        <v>4</v>
      </c>
      <c r="D18" s="21"/>
      <c r="E18" s="92" t="str">
        <f t="shared" ca="1" si="3"/>
        <v>1.1.04</v>
      </c>
      <c r="F18" s="93" t="str">
        <f t="shared" ca="1" si="4"/>
        <v>Have you identified:</v>
      </c>
      <c r="G18" s="93"/>
      <c r="H18" s="91"/>
      <c r="I18" s="91"/>
      <c r="J18" s="91"/>
      <c r="K18" s="91"/>
      <c r="L18" s="91"/>
      <c r="M18" s="91"/>
      <c r="N18" s="91"/>
      <c r="O18" s="91"/>
      <c r="P18" s="91"/>
      <c r="Q18" s="91"/>
      <c r="R18" s="91"/>
      <c r="S18" s="91"/>
      <c r="T18" s="126" t="str">
        <f t="shared" ca="1" si="5"/>
        <v>1.1.04</v>
      </c>
      <c r="U18" s="91"/>
      <c r="V18" s="91"/>
      <c r="W18" s="132" t="s">
        <v>108</v>
      </c>
      <c r="X18" s="133" t="str">
        <f t="shared" ca="1" si="6"/>
        <v>N/A</v>
      </c>
      <c r="Y18" s="132" t="e">
        <f t="shared" si="7"/>
        <v>#N/A</v>
      </c>
    </row>
    <row r="19" spans="1:25" s="124" customFormat="1" ht="30" x14ac:dyDescent="0.25">
      <c r="A19" s="89">
        <v>12</v>
      </c>
      <c r="B19" s="90" t="str">
        <f t="shared" ca="1" si="1"/>
        <v>1.1.04a</v>
      </c>
      <c r="C19" s="91">
        <f t="shared" ca="1" si="2"/>
        <v>6</v>
      </c>
      <c r="D19" s="21"/>
      <c r="E19" s="92" t="str">
        <f t="shared" ca="1" si="3"/>
        <v>1.1.04a</v>
      </c>
      <c r="F19" s="98" t="str">
        <f t="shared" ca="1" si="4"/>
        <v>Where your critical systems are physically located in your organisation and in third party organisations?</v>
      </c>
      <c r="G19" s="93"/>
      <c r="H19" s="91"/>
      <c r="I19" s="91"/>
      <c r="J19" s="91"/>
      <c r="K19" s="91"/>
      <c r="L19" s="91"/>
      <c r="M19" s="91"/>
      <c r="N19" s="91"/>
      <c r="O19" s="91"/>
      <c r="P19" s="91"/>
      <c r="Q19" s="91"/>
      <c r="R19" s="91"/>
      <c r="S19" s="91"/>
      <c r="T19" s="126" t="str">
        <f t="shared" ca="1" si="5"/>
        <v>1.1.04a</v>
      </c>
      <c r="U19" s="91"/>
      <c r="V19" s="91"/>
      <c r="W19" s="132">
        <v>4</v>
      </c>
      <c r="X19" s="133">
        <f t="shared" ca="1" si="6"/>
        <v>4</v>
      </c>
      <c r="Y19" s="132" t="str">
        <f t="shared" si="7"/>
        <v>x 4</v>
      </c>
    </row>
    <row r="20" spans="1:25" s="124" customFormat="1" ht="30" x14ac:dyDescent="0.25">
      <c r="A20" s="89">
        <v>13</v>
      </c>
      <c r="B20" s="90" t="str">
        <f t="shared" ca="1" si="1"/>
        <v>1.1.04b</v>
      </c>
      <c r="C20" s="91">
        <f t="shared" ca="1" si="2"/>
        <v>6</v>
      </c>
      <c r="D20" s="21"/>
      <c r="E20" s="92" t="str">
        <f t="shared" ca="1" si="3"/>
        <v>1.1.04b</v>
      </c>
      <c r="F20" s="98" t="str">
        <f t="shared" ca="1" si="4"/>
        <v>On which systems your confidential information is stored or processed (eg on servers, devices and in the cloud)?</v>
      </c>
      <c r="G20" s="93"/>
      <c r="H20" s="91"/>
      <c r="I20" s="91"/>
      <c r="J20" s="91"/>
      <c r="K20" s="91"/>
      <c r="L20" s="91"/>
      <c r="M20" s="91"/>
      <c r="N20" s="91"/>
      <c r="O20" s="91"/>
      <c r="P20" s="91"/>
      <c r="Q20" s="91"/>
      <c r="R20" s="91"/>
      <c r="S20" s="91"/>
      <c r="T20" s="126" t="str">
        <f t="shared" ca="1" si="5"/>
        <v>1.1.04b</v>
      </c>
      <c r="U20" s="91"/>
      <c r="V20" s="91"/>
      <c r="W20" s="132">
        <v>4</v>
      </c>
      <c r="X20" s="133">
        <f t="shared" ca="1" si="6"/>
        <v>4</v>
      </c>
      <c r="Y20" s="132" t="str">
        <f t="shared" si="7"/>
        <v>x 4</v>
      </c>
    </row>
    <row r="21" spans="1:25" s="124" customFormat="1" ht="30" x14ac:dyDescent="0.25">
      <c r="A21" s="89">
        <v>14</v>
      </c>
      <c r="B21" s="90" t="str">
        <f t="shared" ca="1" si="1"/>
        <v>1.1.05</v>
      </c>
      <c r="C21" s="91">
        <f t="shared" ca="1" si="2"/>
        <v>5</v>
      </c>
      <c r="D21" s="21"/>
      <c r="E21" s="92" t="str">
        <f t="shared" ca="1" si="3"/>
        <v>1.1.05</v>
      </c>
      <c r="F21" s="93" t="str">
        <f t="shared" ca="1" si="4"/>
        <v>Have you assigned responsibility for protecting your critical assets to capable, named individuals?</v>
      </c>
      <c r="G21" s="93"/>
      <c r="H21" s="91"/>
      <c r="I21" s="91"/>
      <c r="J21" s="91"/>
      <c r="K21" s="91"/>
      <c r="L21" s="91"/>
      <c r="M21" s="91"/>
      <c r="N21" s="91"/>
      <c r="O21" s="91"/>
      <c r="P21" s="91"/>
      <c r="Q21" s="91"/>
      <c r="R21" s="91"/>
      <c r="S21" s="91"/>
      <c r="T21" s="126" t="str">
        <f t="shared" ca="1" si="5"/>
        <v>1.1.05</v>
      </c>
      <c r="U21" s="91"/>
      <c r="V21" s="91"/>
      <c r="W21" s="132">
        <v>5</v>
      </c>
      <c r="X21" s="133">
        <f t="shared" ca="1" si="6"/>
        <v>5</v>
      </c>
      <c r="Y21" s="132" t="str">
        <f t="shared" si="7"/>
        <v>x 5</v>
      </c>
    </row>
    <row r="22" spans="1:25" s="124" customFormat="1" ht="60" x14ac:dyDescent="0.25">
      <c r="A22" s="89">
        <v>15</v>
      </c>
      <c r="B22" s="90" t="str">
        <f t="shared" ca="1" si="1"/>
        <v>1.1.06</v>
      </c>
      <c r="C22" s="91">
        <f t="shared" ca="1" si="2"/>
        <v>5</v>
      </c>
      <c r="D22" s="21"/>
      <c r="E22" s="92" t="str">
        <f t="shared" ca="1" si="3"/>
        <v>1.1.06</v>
      </c>
      <c r="F22" s="93" t="str">
        <f t="shared" ca="1" si="4"/>
        <v>Do you conduct business impact assessments of your critical assets (either individually or in aggregate) to determine the likely (or actual) level of business impact caused if your organisation was hit by a cyber security incident?</v>
      </c>
      <c r="G22" s="93"/>
      <c r="H22" s="91"/>
      <c r="I22" s="91"/>
      <c r="J22" s="91"/>
      <c r="K22" s="91"/>
      <c r="L22" s="91"/>
      <c r="M22" s="91"/>
      <c r="N22" s="91"/>
      <c r="O22" s="91"/>
      <c r="P22" s="91"/>
      <c r="Q22" s="91"/>
      <c r="R22" s="91"/>
      <c r="S22" s="91"/>
      <c r="T22" s="126" t="str">
        <f t="shared" ca="1" si="5"/>
        <v>1.1.06</v>
      </c>
      <c r="U22" s="91"/>
      <c r="V22" s="91"/>
      <c r="W22" s="132">
        <v>3</v>
      </c>
      <c r="X22" s="133">
        <f t="shared" ca="1" si="6"/>
        <v>3</v>
      </c>
      <c r="Y22" s="132" t="str">
        <f t="shared" si="7"/>
        <v>x 3</v>
      </c>
    </row>
    <row r="23" spans="1:25" s="124" customFormat="1" ht="30" x14ac:dyDescent="0.25">
      <c r="A23" s="89">
        <v>16</v>
      </c>
      <c r="B23" s="90" t="str">
        <f t="shared" ca="1" si="1"/>
        <v>1.1.07</v>
      </c>
      <c r="C23" s="91">
        <f t="shared" ca="1" si="2"/>
        <v>4</v>
      </c>
      <c r="D23" s="21"/>
      <c r="E23" s="92" t="str">
        <f t="shared" ca="1" si="3"/>
        <v>1.1.07</v>
      </c>
      <c r="F23" s="93" t="str">
        <f t="shared" ca="1" si="4"/>
        <v>Do your business impact assessments determine the level of business impact if:</v>
      </c>
      <c r="G23" s="93"/>
      <c r="H23" s="91"/>
      <c r="I23" s="91"/>
      <c r="J23" s="91"/>
      <c r="K23" s="91"/>
      <c r="L23" s="91"/>
      <c r="M23" s="91"/>
      <c r="N23" s="91"/>
      <c r="O23" s="91"/>
      <c r="P23" s="91"/>
      <c r="Q23" s="91"/>
      <c r="R23" s="91"/>
      <c r="S23" s="91"/>
      <c r="T23" s="126" t="str">
        <f t="shared" ca="1" si="5"/>
        <v>1.1.07</v>
      </c>
      <c r="U23" s="91"/>
      <c r="V23" s="91"/>
      <c r="W23" s="132" t="s">
        <v>108</v>
      </c>
      <c r="X23" s="133" t="str">
        <f t="shared" ca="1" si="6"/>
        <v>N/A</v>
      </c>
      <c r="Y23" s="132" t="e">
        <f t="shared" si="7"/>
        <v>#N/A</v>
      </c>
    </row>
    <row r="24" spans="1:25" s="124" customFormat="1" ht="30" x14ac:dyDescent="0.25">
      <c r="A24" s="89">
        <v>17</v>
      </c>
      <c r="B24" s="90" t="str">
        <f t="shared" ca="1" si="1"/>
        <v>1.1.07a</v>
      </c>
      <c r="C24" s="91">
        <f t="shared" ca="1" si="2"/>
        <v>6</v>
      </c>
      <c r="D24" s="21"/>
      <c r="E24" s="92" t="str">
        <f t="shared" ca="1" si="3"/>
        <v>1.1.07a</v>
      </c>
      <c r="F24" s="98" t="str">
        <f t="shared" ca="1" si="4"/>
        <v>Sensitive or other confidential information was disclosed to unauthorised parties?</v>
      </c>
      <c r="G24" s="93"/>
      <c r="H24" s="91"/>
      <c r="I24" s="91"/>
      <c r="J24" s="91"/>
      <c r="K24" s="91"/>
      <c r="L24" s="91"/>
      <c r="M24" s="91"/>
      <c r="N24" s="91"/>
      <c r="O24" s="91"/>
      <c r="P24" s="91"/>
      <c r="Q24" s="91"/>
      <c r="R24" s="91"/>
      <c r="S24" s="91"/>
      <c r="T24" s="126" t="str">
        <f t="shared" ca="1" si="5"/>
        <v>1.1.07a</v>
      </c>
      <c r="U24" s="91"/>
      <c r="V24" s="91"/>
      <c r="W24" s="132">
        <v>3</v>
      </c>
      <c r="X24" s="133">
        <f t="shared" ca="1" si="6"/>
        <v>3</v>
      </c>
      <c r="Y24" s="132" t="str">
        <f t="shared" si="7"/>
        <v>x 3</v>
      </c>
    </row>
    <row r="25" spans="1:25" s="124" customFormat="1" ht="30" x14ac:dyDescent="0.25">
      <c r="A25" s="89">
        <v>18</v>
      </c>
      <c r="B25" s="90" t="str">
        <f t="shared" ca="1" si="1"/>
        <v>1.1.07b</v>
      </c>
      <c r="C25" s="91">
        <f t="shared" ca="1" si="2"/>
        <v>6</v>
      </c>
      <c r="D25" s="21"/>
      <c r="E25" s="92" t="str">
        <f t="shared" ca="1" si="3"/>
        <v>1.1.07b</v>
      </c>
      <c r="F25" s="98" t="str">
        <f t="shared" ca="1" si="4"/>
        <v>Important information was compromised (eg key data is inaccurate or wrongly processed)?</v>
      </c>
      <c r="G25" s="93"/>
      <c r="H25" s="91"/>
      <c r="I25" s="91"/>
      <c r="J25" s="91"/>
      <c r="K25" s="91"/>
      <c r="L25" s="91"/>
      <c r="M25" s="91"/>
      <c r="N25" s="91"/>
      <c r="O25" s="91"/>
      <c r="P25" s="91"/>
      <c r="Q25" s="91"/>
      <c r="R25" s="91"/>
      <c r="S25" s="91"/>
      <c r="T25" s="126" t="str">
        <f t="shared" ca="1" si="5"/>
        <v>1.1.07b</v>
      </c>
      <c r="U25" s="91"/>
      <c r="V25" s="91"/>
      <c r="W25" s="132">
        <v>3</v>
      </c>
      <c r="X25" s="133">
        <f t="shared" ca="1" si="6"/>
        <v>3</v>
      </c>
      <c r="Y25" s="132" t="str">
        <f t="shared" si="7"/>
        <v>x 3</v>
      </c>
    </row>
    <row r="26" spans="1:25" s="122" customFormat="1" ht="30" customHeight="1" x14ac:dyDescent="0.25">
      <c r="A26" s="103">
        <v>19</v>
      </c>
      <c r="B26" s="104" t="str">
        <f t="shared" ca="1" si="1"/>
        <v>1.1.07c</v>
      </c>
      <c r="C26" s="105">
        <f t="shared" ca="1" si="2"/>
        <v>6</v>
      </c>
      <c r="D26" s="21"/>
      <c r="E26" s="106" t="str">
        <f t="shared" ca="1" si="3"/>
        <v>1.1.07c</v>
      </c>
      <c r="F26" s="181" t="str">
        <f t="shared" ca="1" si="4"/>
        <v>Critical systems or infrastructure were no longer available?</v>
      </c>
      <c r="G26" s="107"/>
      <c r="H26" s="105"/>
      <c r="I26" s="105"/>
      <c r="J26" s="105"/>
      <c r="K26" s="105"/>
      <c r="L26" s="105"/>
      <c r="M26" s="105"/>
      <c r="N26" s="105"/>
      <c r="O26" s="105"/>
      <c r="P26" s="105"/>
      <c r="Q26" s="105"/>
      <c r="R26" s="105"/>
      <c r="S26" s="105"/>
      <c r="T26" s="126" t="str">
        <f t="shared" ca="1" si="5"/>
        <v>1.1.07c</v>
      </c>
      <c r="U26" s="105"/>
      <c r="V26" s="105"/>
      <c r="W26" s="130">
        <v>3</v>
      </c>
      <c r="X26" s="131">
        <f t="shared" ca="1" si="6"/>
        <v>3</v>
      </c>
      <c r="Y26" s="130" t="str">
        <f t="shared" si="7"/>
        <v>x 3</v>
      </c>
    </row>
    <row r="27" spans="1:25" s="122" customFormat="1" ht="30" x14ac:dyDescent="0.25">
      <c r="A27" s="103">
        <v>20</v>
      </c>
      <c r="B27" s="104" t="str">
        <f t="shared" ca="1" si="1"/>
        <v>1.1.08</v>
      </c>
      <c r="C27" s="105">
        <f t="shared" ca="1" si="2"/>
        <v>4</v>
      </c>
      <c r="D27" s="21"/>
      <c r="E27" s="106" t="str">
        <f t="shared" ca="1" si="3"/>
        <v>1.1.08</v>
      </c>
      <c r="F27" s="107" t="str">
        <f t="shared" ca="1" si="4"/>
        <v>Do your business impact assessments cover all relevant types of business consequences that could affect your organisation, including:</v>
      </c>
      <c r="G27" s="107"/>
      <c r="H27" s="105"/>
      <c r="I27" s="105"/>
      <c r="J27" s="105"/>
      <c r="K27" s="105"/>
      <c r="L27" s="105"/>
      <c r="M27" s="105"/>
      <c r="N27" s="105"/>
      <c r="O27" s="105"/>
      <c r="P27" s="105"/>
      <c r="Q27" s="105"/>
      <c r="R27" s="105"/>
      <c r="S27" s="105"/>
      <c r="T27" s="126" t="str">
        <f t="shared" ca="1" si="5"/>
        <v>1.1.08</v>
      </c>
      <c r="U27" s="105"/>
      <c r="V27" s="105"/>
      <c r="W27" s="130" t="s">
        <v>108</v>
      </c>
      <c r="X27" s="131" t="str">
        <f t="shared" ca="1" si="6"/>
        <v>N/A</v>
      </c>
      <c r="Y27" s="130" t="e">
        <f t="shared" si="7"/>
        <v>#N/A</v>
      </c>
    </row>
    <row r="28" spans="1:25" s="122" customFormat="1" ht="30" customHeight="1" x14ac:dyDescent="0.25">
      <c r="A28" s="103">
        <v>21</v>
      </c>
      <c r="B28" s="104" t="str">
        <f t="shared" ca="1" si="1"/>
        <v>1.1.08a</v>
      </c>
      <c r="C28" s="105">
        <f t="shared" ca="1" si="2"/>
        <v>6</v>
      </c>
      <c r="D28" s="21"/>
      <c r="E28" s="106" t="str">
        <f t="shared" ca="1" si="3"/>
        <v>1.1.08a</v>
      </c>
      <c r="F28" s="181" t="str">
        <f t="shared" ca="1" si="4"/>
        <v>Potential or actual financial loss?</v>
      </c>
      <c r="G28" s="107"/>
      <c r="H28" s="105"/>
      <c r="I28" s="105"/>
      <c r="J28" s="105"/>
      <c r="K28" s="105"/>
      <c r="L28" s="105"/>
      <c r="M28" s="105"/>
      <c r="N28" s="105"/>
      <c r="O28" s="105"/>
      <c r="P28" s="105"/>
      <c r="Q28" s="105"/>
      <c r="R28" s="105"/>
      <c r="S28" s="105"/>
      <c r="T28" s="126" t="str">
        <f t="shared" ca="1" si="5"/>
        <v>1.1.08a</v>
      </c>
      <c r="U28" s="105"/>
      <c r="V28" s="105"/>
      <c r="W28" s="130">
        <v>4</v>
      </c>
      <c r="X28" s="131">
        <f t="shared" ca="1" si="6"/>
        <v>4</v>
      </c>
      <c r="Y28" s="130" t="str">
        <f t="shared" si="7"/>
        <v>x 4</v>
      </c>
    </row>
    <row r="29" spans="1:25" s="122" customFormat="1" ht="30" x14ac:dyDescent="0.25">
      <c r="A29" s="103">
        <v>22</v>
      </c>
      <c r="B29" s="104" t="str">
        <f t="shared" ca="1" si="1"/>
        <v>1.1.08b</v>
      </c>
      <c r="C29" s="105">
        <f t="shared" ca="1" si="2"/>
        <v>6</v>
      </c>
      <c r="D29" s="21"/>
      <c r="E29" s="106" t="str">
        <f t="shared" ca="1" si="3"/>
        <v>1.1.08b</v>
      </c>
      <c r="F29" s="181" t="str">
        <f t="shared" ca="1" si="4"/>
        <v>Compliance implications (eg fines, business restrictions or other penalties)?</v>
      </c>
      <c r="G29" s="107"/>
      <c r="H29" s="105"/>
      <c r="I29" s="105"/>
      <c r="J29" s="105"/>
      <c r="K29" s="105"/>
      <c r="L29" s="105"/>
      <c r="M29" s="105"/>
      <c r="N29" s="105"/>
      <c r="O29" s="105"/>
      <c r="P29" s="105"/>
      <c r="Q29" s="105"/>
      <c r="R29" s="105"/>
      <c r="S29" s="105"/>
      <c r="T29" s="126" t="str">
        <f t="shared" ca="1" si="5"/>
        <v>1.1.08b</v>
      </c>
      <c r="U29" s="105"/>
      <c r="V29" s="105"/>
      <c r="W29" s="130">
        <v>4</v>
      </c>
      <c r="X29" s="131">
        <f t="shared" ca="1" si="6"/>
        <v>4</v>
      </c>
      <c r="Y29" s="130" t="str">
        <f t="shared" si="7"/>
        <v>x 4</v>
      </c>
    </row>
    <row r="30" spans="1:25" s="122" customFormat="1" ht="30" customHeight="1" x14ac:dyDescent="0.25">
      <c r="A30" s="103">
        <v>23</v>
      </c>
      <c r="B30" s="104" t="str">
        <f t="shared" ca="1" si="1"/>
        <v>1.1.08c</v>
      </c>
      <c r="C30" s="105">
        <f t="shared" ca="1" si="2"/>
        <v>6</v>
      </c>
      <c r="D30" s="21"/>
      <c r="E30" s="106" t="str">
        <f t="shared" ca="1" si="3"/>
        <v>1.1.08c</v>
      </c>
      <c r="F30" s="181" t="str">
        <f t="shared" ca="1" si="4"/>
        <v>Damage to reputation?</v>
      </c>
      <c r="G30" s="107"/>
      <c r="H30" s="105"/>
      <c r="I30" s="105"/>
      <c r="J30" s="105"/>
      <c r="K30" s="105"/>
      <c r="L30" s="105"/>
      <c r="M30" s="105"/>
      <c r="N30" s="105"/>
      <c r="O30" s="105"/>
      <c r="P30" s="105"/>
      <c r="Q30" s="105"/>
      <c r="R30" s="105"/>
      <c r="S30" s="105"/>
      <c r="T30" s="126" t="str">
        <f t="shared" ca="1" si="5"/>
        <v>1.1.08c</v>
      </c>
      <c r="U30" s="105"/>
      <c r="V30" s="105"/>
      <c r="W30" s="130">
        <v>4</v>
      </c>
      <c r="X30" s="131">
        <f t="shared" ca="1" si="6"/>
        <v>4</v>
      </c>
      <c r="Y30" s="130" t="str">
        <f t="shared" si="7"/>
        <v>x 4</v>
      </c>
    </row>
    <row r="31" spans="1:25" s="122" customFormat="1" ht="30" customHeight="1" x14ac:dyDescent="0.25">
      <c r="A31" s="103">
        <v>24</v>
      </c>
      <c r="B31" s="104" t="str">
        <f t="shared" ca="1" si="1"/>
        <v>1.1.08d</v>
      </c>
      <c r="C31" s="105">
        <f t="shared" ca="1" si="2"/>
        <v>6</v>
      </c>
      <c r="D31" s="21"/>
      <c r="E31" s="106" t="str">
        <f t="shared" ca="1" si="3"/>
        <v>1.1.08d</v>
      </c>
      <c r="F31" s="181" t="str">
        <f t="shared" ca="1" si="4"/>
        <v>Loss of management control?</v>
      </c>
      <c r="G31" s="107"/>
      <c r="H31" s="105"/>
      <c r="I31" s="105"/>
      <c r="J31" s="105"/>
      <c r="K31" s="105"/>
      <c r="L31" s="105"/>
      <c r="M31" s="105"/>
      <c r="N31" s="105"/>
      <c r="O31" s="105"/>
      <c r="P31" s="105"/>
      <c r="Q31" s="105"/>
      <c r="R31" s="105"/>
      <c r="S31" s="105"/>
      <c r="T31" s="126" t="str">
        <f t="shared" ca="1" si="5"/>
        <v>1.1.08d</v>
      </c>
      <c r="U31" s="105"/>
      <c r="V31" s="105"/>
      <c r="W31" s="130">
        <v>4</v>
      </c>
      <c r="X31" s="131">
        <f t="shared" ca="1" si="6"/>
        <v>4</v>
      </c>
      <c r="Y31" s="130" t="str">
        <f t="shared" si="7"/>
        <v>x 4</v>
      </c>
    </row>
    <row r="32" spans="1:25" s="122" customFormat="1" ht="30" customHeight="1" x14ac:dyDescent="0.25">
      <c r="A32" s="103">
        <v>25</v>
      </c>
      <c r="B32" s="104" t="str">
        <f t="shared" ca="1" si="1"/>
        <v>1.1.08e</v>
      </c>
      <c r="C32" s="105">
        <f t="shared" ca="1" si="2"/>
        <v>6</v>
      </c>
      <c r="D32" s="21"/>
      <c r="E32" s="214" t="str">
        <f t="shared" ca="1" si="3"/>
        <v>1.1.08e</v>
      </c>
      <c r="F32" s="215" t="str">
        <f t="shared" ca="1" si="4"/>
        <v>Impaired growth?</v>
      </c>
      <c r="G32" s="216"/>
      <c r="H32" s="21"/>
      <c r="I32" s="21"/>
      <c r="J32" s="21"/>
      <c r="K32" s="21"/>
      <c r="L32" s="21"/>
      <c r="M32" s="21"/>
      <c r="N32" s="21"/>
      <c r="O32" s="21"/>
      <c r="P32" s="21"/>
      <c r="Q32" s="21"/>
      <c r="R32" s="21"/>
      <c r="S32" s="21"/>
      <c r="T32" s="152" t="str">
        <f t="shared" ca="1" si="5"/>
        <v>1.1.08e</v>
      </c>
      <c r="U32" s="21"/>
      <c r="V32" s="21"/>
      <c r="W32" s="239">
        <v>4</v>
      </c>
      <c r="X32" s="129">
        <f t="shared" ca="1" si="6"/>
        <v>4</v>
      </c>
      <c r="Y32" s="239" t="str">
        <f t="shared" si="7"/>
        <v>x 4</v>
      </c>
    </row>
    <row r="33" spans="1:25" s="124" customFormat="1" ht="30" customHeight="1" x14ac:dyDescent="0.25">
      <c r="A33" s="103">
        <v>26</v>
      </c>
      <c r="B33" s="104" t="str">
        <f t="shared" ca="1" si="1"/>
        <v>1.2</v>
      </c>
      <c r="C33" s="105">
        <f t="shared" ca="1" si="2"/>
        <v>2</v>
      </c>
      <c r="D33" s="21"/>
      <c r="E33" s="88" t="str">
        <f t="shared" ca="1" si="3"/>
        <v>Step 2</v>
      </c>
      <c r="F33" s="66" t="str">
        <f t="shared" ca="1" si="4"/>
        <v>Threat analysis</v>
      </c>
      <c r="G33" s="55"/>
      <c r="H33" s="68"/>
      <c r="I33" s="68"/>
      <c r="J33" s="68"/>
      <c r="K33" s="68"/>
      <c r="L33" s="68"/>
      <c r="M33" s="55"/>
      <c r="N33" s="55"/>
      <c r="O33" s="55"/>
      <c r="P33" s="55"/>
      <c r="Q33" s="55"/>
      <c r="R33" s="55"/>
      <c r="S33" s="55"/>
      <c r="T33" s="217" t="str">
        <f t="shared" ca="1" si="5"/>
        <v>Step 2</v>
      </c>
      <c r="U33" s="55"/>
      <c r="V33" s="55"/>
      <c r="W33" s="129" t="s">
        <v>695</v>
      </c>
      <c r="X33" s="129" t="str">
        <f t="shared" ca="1" si="6"/>
        <v/>
      </c>
      <c r="Y33" s="239" t="e">
        <f t="shared" si="7"/>
        <v>#N/A</v>
      </c>
    </row>
    <row r="34" spans="1:25" s="122" customFormat="1" ht="30" customHeight="1" x14ac:dyDescent="0.25">
      <c r="A34" s="103">
        <v>27</v>
      </c>
      <c r="B34" s="104" t="str">
        <f t="shared" ca="1" si="1"/>
        <v>1.2.01</v>
      </c>
      <c r="C34" s="105">
        <f t="shared" ca="1" si="2"/>
        <v>5</v>
      </c>
      <c r="D34" s="21"/>
      <c r="E34" s="106" t="str">
        <f t="shared" ca="1" si="3"/>
        <v>1.2.01</v>
      </c>
      <c r="F34" s="107" t="str">
        <f t="shared" ca="1" si="4"/>
        <v>Do you analyse cyber security threats and associated vulnerabilities?</v>
      </c>
      <c r="G34" s="107"/>
      <c r="H34" s="105"/>
      <c r="I34" s="105"/>
      <c r="J34" s="105"/>
      <c r="K34" s="105"/>
      <c r="L34" s="105"/>
      <c r="M34" s="105"/>
      <c r="N34" s="105"/>
      <c r="O34" s="105"/>
      <c r="P34" s="105"/>
      <c r="Q34" s="105"/>
      <c r="R34" s="105"/>
      <c r="S34" s="105"/>
      <c r="T34" s="153" t="str">
        <f t="shared" ca="1" si="5"/>
        <v>1.2.01</v>
      </c>
      <c r="U34" s="105"/>
      <c r="V34" s="105"/>
      <c r="W34" s="130">
        <v>1</v>
      </c>
      <c r="X34" s="131">
        <f t="shared" ca="1" si="6"/>
        <v>1</v>
      </c>
      <c r="Y34" s="130" t="str">
        <f t="shared" si="7"/>
        <v>x 1</v>
      </c>
    </row>
    <row r="35" spans="1:25" s="122" customFormat="1" ht="30" customHeight="1" x14ac:dyDescent="0.25">
      <c r="A35" s="103">
        <v>28</v>
      </c>
      <c r="B35" s="104" t="str">
        <f t="shared" ca="1" si="1"/>
        <v>1.2.02</v>
      </c>
      <c r="C35" s="105">
        <f t="shared" ca="1" si="2"/>
        <v>4</v>
      </c>
      <c r="D35" s="21"/>
      <c r="E35" s="106" t="str">
        <f t="shared" ca="1" si="3"/>
        <v>1.2.02</v>
      </c>
      <c r="F35" s="107" t="str">
        <f t="shared" ca="1" si="4"/>
        <v>Is your cyber security threat analysis:</v>
      </c>
      <c r="G35" s="107"/>
      <c r="H35" s="105"/>
      <c r="I35" s="105"/>
      <c r="J35" s="105"/>
      <c r="K35" s="105"/>
      <c r="L35" s="105"/>
      <c r="M35" s="105"/>
      <c r="N35" s="105"/>
      <c r="O35" s="105"/>
      <c r="P35" s="105"/>
      <c r="Q35" s="105"/>
      <c r="R35" s="105"/>
      <c r="S35" s="105"/>
      <c r="T35" s="126" t="str">
        <f t="shared" ca="1" si="5"/>
        <v>1.2.02</v>
      </c>
      <c r="U35" s="105"/>
      <c r="V35" s="105"/>
      <c r="W35" s="130" t="s">
        <v>108</v>
      </c>
      <c r="X35" s="131" t="str">
        <f t="shared" ca="1" si="6"/>
        <v>N/A</v>
      </c>
      <c r="Y35" s="130" t="e">
        <f t="shared" si="7"/>
        <v>#N/A</v>
      </c>
    </row>
    <row r="36" spans="1:25" s="122" customFormat="1" ht="30" customHeight="1" x14ac:dyDescent="0.25">
      <c r="A36" s="103">
        <v>29</v>
      </c>
      <c r="B36" s="104" t="str">
        <f t="shared" ca="1" si="1"/>
        <v>1.2.02a</v>
      </c>
      <c r="C36" s="105">
        <f t="shared" ca="1" si="2"/>
        <v>6</v>
      </c>
      <c r="D36" s="21"/>
      <c r="E36" s="106" t="str">
        <f t="shared" ca="1" si="3"/>
        <v>1.2.02a</v>
      </c>
      <c r="F36" s="181" t="str">
        <f t="shared" ca="1" si="4"/>
        <v>Carried out in a structured, systematic manner?</v>
      </c>
      <c r="G36" s="107"/>
      <c r="H36" s="105"/>
      <c r="I36" s="105"/>
      <c r="J36" s="105"/>
      <c r="K36" s="105"/>
      <c r="L36" s="105"/>
      <c r="M36" s="105"/>
      <c r="N36" s="105"/>
      <c r="O36" s="105"/>
      <c r="P36" s="105"/>
      <c r="Q36" s="105"/>
      <c r="R36" s="105"/>
      <c r="S36" s="105"/>
      <c r="T36" s="126" t="str">
        <f t="shared" ca="1" si="5"/>
        <v>1.2.02a</v>
      </c>
      <c r="U36" s="105"/>
      <c r="V36" s="105"/>
      <c r="W36" s="130">
        <v>3</v>
      </c>
      <c r="X36" s="131">
        <f t="shared" ca="1" si="6"/>
        <v>3</v>
      </c>
      <c r="Y36" s="130" t="str">
        <f t="shared" si="7"/>
        <v>x 3</v>
      </c>
    </row>
    <row r="37" spans="1:25" s="122" customFormat="1" ht="30" customHeight="1" x14ac:dyDescent="0.25">
      <c r="A37" s="103">
        <v>30</v>
      </c>
      <c r="B37" s="104" t="str">
        <f t="shared" ca="1" si="1"/>
        <v>1.2.02b</v>
      </c>
      <c r="C37" s="105">
        <f t="shared" ca="1" si="2"/>
        <v>6</v>
      </c>
      <c r="D37" s="21"/>
      <c r="E37" s="106" t="str">
        <f t="shared" ca="1" si="3"/>
        <v>1.2.02b</v>
      </c>
      <c r="F37" s="181" t="str">
        <f t="shared" ca="1" si="4"/>
        <v>Conducted on a regular basis?</v>
      </c>
      <c r="G37" s="107"/>
      <c r="H37" s="105"/>
      <c r="I37" s="105"/>
      <c r="J37" s="105"/>
      <c r="K37" s="105"/>
      <c r="L37" s="105"/>
      <c r="M37" s="105"/>
      <c r="N37" s="105"/>
      <c r="O37" s="105"/>
      <c r="P37" s="105"/>
      <c r="Q37" s="105"/>
      <c r="R37" s="105"/>
      <c r="S37" s="105"/>
      <c r="T37" s="126" t="str">
        <f t="shared" ca="1" si="5"/>
        <v>1.2.02b</v>
      </c>
      <c r="U37" s="105"/>
      <c r="V37" s="105"/>
      <c r="W37" s="130">
        <v>2</v>
      </c>
      <c r="X37" s="131">
        <f t="shared" ca="1" si="6"/>
        <v>2</v>
      </c>
      <c r="Y37" s="130" t="str">
        <f t="shared" si="7"/>
        <v>x 2</v>
      </c>
    </row>
    <row r="38" spans="1:25" s="122" customFormat="1" ht="30" customHeight="1" x14ac:dyDescent="0.25">
      <c r="A38" s="103">
        <v>31</v>
      </c>
      <c r="B38" s="104" t="str">
        <f t="shared" ca="1" si="1"/>
        <v>1.2.02c</v>
      </c>
      <c r="C38" s="105">
        <f t="shared" ca="1" si="2"/>
        <v>6</v>
      </c>
      <c r="D38" s="21"/>
      <c r="E38" s="106" t="str">
        <f t="shared" ca="1" si="3"/>
        <v>1.2.02c</v>
      </c>
      <c r="F38" s="181" t="str">
        <f t="shared" ca="1" si="4"/>
        <v>Linked to a knowledge base of known attack types and attack agents?</v>
      </c>
      <c r="G38" s="107"/>
      <c r="H38" s="105"/>
      <c r="I38" s="105"/>
      <c r="J38" s="105"/>
      <c r="K38" s="105"/>
      <c r="L38" s="105"/>
      <c r="M38" s="105"/>
      <c r="N38" s="105"/>
      <c r="O38" s="105"/>
      <c r="P38" s="105"/>
      <c r="Q38" s="105"/>
      <c r="R38" s="105"/>
      <c r="S38" s="105"/>
      <c r="T38" s="126" t="str">
        <f t="shared" ca="1" si="5"/>
        <v>1.2.02c</v>
      </c>
      <c r="U38" s="105"/>
      <c r="V38" s="105"/>
      <c r="W38" s="130">
        <v>4</v>
      </c>
      <c r="X38" s="131">
        <f t="shared" ca="1" si="6"/>
        <v>4</v>
      </c>
      <c r="Y38" s="130" t="str">
        <f t="shared" si="7"/>
        <v>x 4</v>
      </c>
    </row>
    <row r="39" spans="1:25" s="122" customFormat="1" ht="45" x14ac:dyDescent="0.25">
      <c r="A39" s="103">
        <v>32</v>
      </c>
      <c r="B39" s="104" t="str">
        <f t="shared" ca="1" si="1"/>
        <v>1.2.03</v>
      </c>
      <c r="C39" s="105">
        <f t="shared" ca="1" si="2"/>
        <v>5</v>
      </c>
      <c r="D39" s="21"/>
      <c r="E39" s="106" t="str">
        <f t="shared" ca="1" si="3"/>
        <v>1.2.03</v>
      </c>
      <c r="F39" s="107" t="str">
        <f t="shared" ca="1" si="4"/>
        <v>Does your cyber security threat analysis give you a good understanding of the level of threat to your organisation from different types of cyber security incidents?</v>
      </c>
      <c r="G39" s="107"/>
      <c r="H39" s="105"/>
      <c r="I39" s="105"/>
      <c r="J39" s="105"/>
      <c r="K39" s="105"/>
      <c r="L39" s="105"/>
      <c r="M39" s="105"/>
      <c r="N39" s="105"/>
      <c r="O39" s="105"/>
      <c r="P39" s="105"/>
      <c r="Q39" s="105"/>
      <c r="R39" s="105"/>
      <c r="S39" s="105"/>
      <c r="T39" s="126" t="str">
        <f t="shared" ca="1" si="5"/>
        <v>1.2.03</v>
      </c>
      <c r="U39" s="105"/>
      <c r="V39" s="105"/>
      <c r="W39" s="130">
        <v>4</v>
      </c>
      <c r="X39" s="131">
        <f t="shared" ca="1" si="6"/>
        <v>4</v>
      </c>
      <c r="Y39" s="130" t="str">
        <f t="shared" si="7"/>
        <v>x 4</v>
      </c>
    </row>
    <row r="40" spans="1:25" s="122" customFormat="1" ht="30" customHeight="1" x14ac:dyDescent="0.25">
      <c r="A40" s="103">
        <v>33</v>
      </c>
      <c r="B40" s="104" t="str">
        <f t="shared" ca="1" si="1"/>
        <v>1.2.04</v>
      </c>
      <c r="C40" s="105">
        <f t="shared" ca="1" si="2"/>
        <v>4</v>
      </c>
      <c r="D40" s="21"/>
      <c r="E40" s="106" t="str">
        <f t="shared" ca="1" si="3"/>
        <v>1.2.04</v>
      </c>
      <c r="F40" s="107" t="str">
        <f t="shared" ca="1" si="4"/>
        <v>Does your threat analysis focus on:</v>
      </c>
      <c r="G40" s="107"/>
      <c r="H40" s="105"/>
      <c r="I40" s="105"/>
      <c r="J40" s="105"/>
      <c r="K40" s="105"/>
      <c r="L40" s="105"/>
      <c r="M40" s="105"/>
      <c r="N40" s="105"/>
      <c r="O40" s="105"/>
      <c r="P40" s="105"/>
      <c r="Q40" s="105"/>
      <c r="R40" s="105"/>
      <c r="S40" s="105"/>
      <c r="T40" s="126" t="str">
        <f t="shared" ca="1" si="5"/>
        <v>1.2.04</v>
      </c>
      <c r="U40" s="105"/>
      <c r="V40" s="105"/>
      <c r="W40" s="130" t="s">
        <v>108</v>
      </c>
      <c r="X40" s="131" t="str">
        <f t="shared" ca="1" si="6"/>
        <v>N/A</v>
      </c>
      <c r="Y40" s="130" t="e">
        <f t="shared" si="7"/>
        <v>#N/A</v>
      </c>
    </row>
    <row r="41" spans="1:25" s="124" customFormat="1" ht="30" customHeight="1" x14ac:dyDescent="0.25">
      <c r="A41" s="89">
        <v>34</v>
      </c>
      <c r="B41" s="90" t="str">
        <f t="shared" ca="1" si="1"/>
        <v>1.2.04a</v>
      </c>
      <c r="C41" s="91">
        <f t="shared" ca="1" si="2"/>
        <v>6</v>
      </c>
      <c r="D41" s="21"/>
      <c r="E41" s="92" t="str">
        <f t="shared" ca="1" si="3"/>
        <v>1.2.04a</v>
      </c>
      <c r="F41" s="98" t="str">
        <f t="shared" ca="1" si="4"/>
        <v>The cyber security landscape relevant to your organisation?</v>
      </c>
      <c r="G41" s="93"/>
      <c r="H41" s="91"/>
      <c r="I41" s="91"/>
      <c r="J41" s="91"/>
      <c r="K41" s="91"/>
      <c r="L41" s="91"/>
      <c r="M41" s="91"/>
      <c r="N41" s="91"/>
      <c r="O41" s="91"/>
      <c r="P41" s="91"/>
      <c r="Q41" s="91"/>
      <c r="R41" s="91"/>
      <c r="S41" s="91"/>
      <c r="T41" s="126" t="str">
        <f t="shared" ca="1" si="5"/>
        <v>1.2.04a</v>
      </c>
      <c r="U41" s="91"/>
      <c r="V41" s="91"/>
      <c r="W41" s="132">
        <v>4</v>
      </c>
      <c r="X41" s="133">
        <f t="shared" ca="1" si="6"/>
        <v>4</v>
      </c>
      <c r="Y41" s="132" t="str">
        <f t="shared" si="7"/>
        <v>x 4</v>
      </c>
    </row>
    <row r="42" spans="1:25" s="124" customFormat="1" ht="45" x14ac:dyDescent="0.25">
      <c r="A42" s="89">
        <v>35</v>
      </c>
      <c r="B42" s="90" t="str">
        <f t="shared" ca="1" si="1"/>
        <v>1.2.04b</v>
      </c>
      <c r="C42" s="91">
        <f t="shared" ca="1" si="2"/>
        <v>6</v>
      </c>
      <c r="D42" s="21"/>
      <c r="E42" s="92" t="str">
        <f t="shared" ca="1" si="3"/>
        <v>1.2.04b</v>
      </c>
      <c r="F42" s="98" t="str">
        <f t="shared" ca="1" si="4"/>
        <v>Relevant sources of threats (eg organised crime syndicates, state-sponsored organisations, extremist groups, hacktivists, insiders – or a combination of these)?</v>
      </c>
      <c r="G42" s="93"/>
      <c r="H42" s="91"/>
      <c r="I42" s="91"/>
      <c r="J42" s="91"/>
      <c r="K42" s="91"/>
      <c r="L42" s="91"/>
      <c r="M42" s="91"/>
      <c r="N42" s="91"/>
      <c r="O42" s="91"/>
      <c r="P42" s="91"/>
      <c r="Q42" s="91"/>
      <c r="R42" s="91"/>
      <c r="S42" s="91"/>
      <c r="T42" s="126" t="str">
        <f t="shared" ca="1" si="5"/>
        <v>1.2.04b</v>
      </c>
      <c r="U42" s="91"/>
      <c r="V42" s="91"/>
      <c r="W42" s="132">
        <v>4</v>
      </c>
      <c r="X42" s="133">
        <f t="shared" ca="1" si="6"/>
        <v>4</v>
      </c>
      <c r="Y42" s="132" t="str">
        <f t="shared" si="7"/>
        <v>x 4</v>
      </c>
    </row>
    <row r="43" spans="1:25" s="124" customFormat="1" ht="30" x14ac:dyDescent="0.25">
      <c r="A43" s="89">
        <v>36</v>
      </c>
      <c r="B43" s="90" t="str">
        <f t="shared" ca="1" si="1"/>
        <v>1.2.04c</v>
      </c>
      <c r="C43" s="91">
        <f t="shared" ca="1" si="2"/>
        <v>6</v>
      </c>
      <c r="D43" s="21"/>
      <c r="E43" s="92" t="str">
        <f t="shared" ca="1" si="3"/>
        <v>1.2.04c</v>
      </c>
      <c r="F43" s="98" t="str">
        <f t="shared" ca="1" si="4"/>
        <v>Which cyber security threats are most likely to affect your critical information assets?</v>
      </c>
      <c r="G43" s="93"/>
      <c r="H43" s="91"/>
      <c r="I43" s="91"/>
      <c r="J43" s="91"/>
      <c r="K43" s="91"/>
      <c r="L43" s="91"/>
      <c r="M43" s="91"/>
      <c r="N43" s="91"/>
      <c r="O43" s="91"/>
      <c r="P43" s="91"/>
      <c r="Q43" s="91"/>
      <c r="R43" s="91"/>
      <c r="S43" s="91"/>
      <c r="T43" s="126" t="str">
        <f t="shared" ca="1" si="5"/>
        <v>1.2.04c</v>
      </c>
      <c r="U43" s="91"/>
      <c r="V43" s="91"/>
      <c r="W43" s="132">
        <v>4</v>
      </c>
      <c r="X43" s="133">
        <f t="shared" ca="1" si="6"/>
        <v>4</v>
      </c>
      <c r="Y43" s="132" t="str">
        <f t="shared" si="7"/>
        <v>x 4</v>
      </c>
    </row>
    <row r="44" spans="1:25" s="124" customFormat="1" ht="30" x14ac:dyDescent="0.25">
      <c r="A44" s="89">
        <v>37</v>
      </c>
      <c r="B44" s="90" t="str">
        <f t="shared" ca="1" si="1"/>
        <v>1.2.04d</v>
      </c>
      <c r="C44" s="91">
        <f t="shared" ca="1" si="2"/>
        <v>6</v>
      </c>
      <c r="D44" s="21"/>
      <c r="E44" s="92" t="str">
        <f t="shared" ca="1" si="3"/>
        <v>1.2.04d</v>
      </c>
      <c r="F44" s="98" t="str">
        <f t="shared" ca="1" si="4"/>
        <v>Vulnerabilities to each particular cyber security threat (eg control weaknesses or special circumstances)?</v>
      </c>
      <c r="G44" s="93"/>
      <c r="H44" s="91"/>
      <c r="I44" s="91"/>
      <c r="J44" s="91"/>
      <c r="K44" s="91"/>
      <c r="L44" s="91"/>
      <c r="M44" s="91"/>
      <c r="N44" s="91"/>
      <c r="O44" s="91"/>
      <c r="P44" s="91"/>
      <c r="Q44" s="91"/>
      <c r="R44" s="91"/>
      <c r="S44" s="91"/>
      <c r="T44" s="126" t="str">
        <f t="shared" ca="1" si="5"/>
        <v>1.2.04d</v>
      </c>
      <c r="U44" s="91"/>
      <c r="V44" s="91"/>
      <c r="W44" s="132">
        <v>3</v>
      </c>
      <c r="X44" s="133">
        <f t="shared" ca="1" si="6"/>
        <v>3</v>
      </c>
      <c r="Y44" s="132" t="str">
        <f t="shared" si="7"/>
        <v>x 3</v>
      </c>
    </row>
    <row r="45" spans="1:25" s="124" customFormat="1" ht="45" x14ac:dyDescent="0.25">
      <c r="A45" s="89">
        <v>38</v>
      </c>
      <c r="B45" s="90" t="str">
        <f t="shared" ca="1" si="1"/>
        <v>1.2.04e</v>
      </c>
      <c r="C45" s="91">
        <f t="shared" ca="1" si="2"/>
        <v>6</v>
      </c>
      <c r="D45" s="21"/>
      <c r="E45" s="92" t="str">
        <f t="shared" ca="1" si="3"/>
        <v>1.2.04e</v>
      </c>
      <c r="F45" s="98" t="str">
        <f t="shared" ca="1" si="4"/>
        <v>Possible threat vectors for attacks to exploit (eg Internet downloads, unauthorised USB sticks, misconfigured systems, inappropriate access, or collusion)?</v>
      </c>
      <c r="G45" s="93"/>
      <c r="H45" s="91"/>
      <c r="I45" s="91"/>
      <c r="J45" s="91"/>
      <c r="K45" s="91"/>
      <c r="L45" s="91"/>
      <c r="M45" s="91"/>
      <c r="N45" s="91"/>
      <c r="O45" s="91"/>
      <c r="P45" s="91"/>
      <c r="Q45" s="91"/>
      <c r="R45" s="91"/>
      <c r="S45" s="91"/>
      <c r="T45" s="126" t="str">
        <f t="shared" ca="1" si="5"/>
        <v>1.2.04e</v>
      </c>
      <c r="U45" s="91"/>
      <c r="V45" s="91"/>
      <c r="W45" s="132">
        <v>4</v>
      </c>
      <c r="X45" s="133">
        <f t="shared" ca="1" si="6"/>
        <v>4</v>
      </c>
      <c r="Y45" s="132" t="str">
        <f t="shared" si="7"/>
        <v>x 4</v>
      </c>
    </row>
    <row r="46" spans="1:25" s="124" customFormat="1" ht="30" customHeight="1" x14ac:dyDescent="0.25">
      <c r="A46" s="89">
        <v>39</v>
      </c>
      <c r="B46" s="90" t="str">
        <f t="shared" ca="1" si="1"/>
        <v>1.2.04f</v>
      </c>
      <c r="C46" s="91">
        <f t="shared" ca="1" si="2"/>
        <v>6</v>
      </c>
      <c r="D46" s="21"/>
      <c r="E46" s="92" t="str">
        <f t="shared" ca="1" si="3"/>
        <v>1.2.04f</v>
      </c>
      <c r="F46" s="98" t="str">
        <f t="shared" ca="1" si="4"/>
        <v>The technical infrastructure that supports your critical assets?</v>
      </c>
      <c r="G46" s="93"/>
      <c r="H46" s="91"/>
      <c r="I46" s="91"/>
      <c r="J46" s="91"/>
      <c r="K46" s="91"/>
      <c r="L46" s="91"/>
      <c r="M46" s="91"/>
      <c r="N46" s="91"/>
      <c r="O46" s="91"/>
      <c r="P46" s="91"/>
      <c r="Q46" s="91"/>
      <c r="R46" s="91"/>
      <c r="S46" s="91"/>
      <c r="T46" s="126" t="str">
        <f t="shared" ca="1" si="5"/>
        <v>1.2.04f</v>
      </c>
      <c r="U46" s="91"/>
      <c r="V46" s="91"/>
      <c r="W46" s="132">
        <v>3</v>
      </c>
      <c r="X46" s="133">
        <f t="shared" ca="1" si="6"/>
        <v>3</v>
      </c>
      <c r="Y46" s="132" t="str">
        <f t="shared" si="7"/>
        <v>x 3</v>
      </c>
    </row>
    <row r="47" spans="1:25" s="124" customFormat="1" ht="30" x14ac:dyDescent="0.25">
      <c r="A47" s="89">
        <v>40</v>
      </c>
      <c r="B47" s="90" t="str">
        <f t="shared" ca="1" si="1"/>
        <v>1.2.05</v>
      </c>
      <c r="C47" s="91">
        <f t="shared" ca="1" si="2"/>
        <v>4</v>
      </c>
      <c r="D47" s="21"/>
      <c r="E47" s="92" t="str">
        <f t="shared" ca="1" si="3"/>
        <v>1.2.05</v>
      </c>
      <c r="F47" s="93" t="str">
        <f t="shared" ca="1" si="4"/>
        <v>Does your cyber security threat analysis address all stages of a cyber security attack, including:</v>
      </c>
      <c r="G47" s="93"/>
      <c r="H47" s="91"/>
      <c r="I47" s="91"/>
      <c r="J47" s="91"/>
      <c r="K47" s="91"/>
      <c r="L47" s="91"/>
      <c r="M47" s="91"/>
      <c r="N47" s="91"/>
      <c r="O47" s="91"/>
      <c r="P47" s="91"/>
      <c r="Q47" s="91"/>
      <c r="R47" s="91"/>
      <c r="S47" s="91"/>
      <c r="T47" s="126" t="str">
        <f t="shared" ca="1" si="5"/>
        <v>1.2.05</v>
      </c>
      <c r="U47" s="91"/>
      <c r="V47" s="91"/>
      <c r="W47" s="132" t="s">
        <v>108</v>
      </c>
      <c r="X47" s="133" t="str">
        <f t="shared" ca="1" si="6"/>
        <v>N/A</v>
      </c>
      <c r="Y47" s="132" t="e">
        <f t="shared" si="7"/>
        <v>#N/A</v>
      </c>
    </row>
    <row r="48" spans="1:25" s="124" customFormat="1" ht="30" x14ac:dyDescent="0.25">
      <c r="A48" s="89">
        <v>41</v>
      </c>
      <c r="B48" s="90" t="str">
        <f t="shared" ca="1" si="1"/>
        <v>1.2.05a</v>
      </c>
      <c r="C48" s="91">
        <f t="shared" ca="1" si="2"/>
        <v>6</v>
      </c>
      <c r="D48" s="21"/>
      <c r="E48" s="92" t="str">
        <f t="shared" ca="1" si="3"/>
        <v>1.2.05a</v>
      </c>
      <c r="F48" s="98" t="str">
        <f t="shared" ca="1" si="4"/>
        <v>Reconnaissance (gaining information about a target individual or organisation for use in a future cyber-attack)?</v>
      </c>
      <c r="G48" s="93"/>
      <c r="H48" s="91"/>
      <c r="I48" s="91"/>
      <c r="J48" s="91"/>
      <c r="K48" s="91"/>
      <c r="L48" s="91"/>
      <c r="M48" s="91"/>
      <c r="N48" s="91"/>
      <c r="O48" s="91"/>
      <c r="P48" s="91"/>
      <c r="Q48" s="91"/>
      <c r="R48" s="91"/>
      <c r="S48" s="91"/>
      <c r="T48" s="126" t="str">
        <f t="shared" ca="1" si="5"/>
        <v>1.2.05a</v>
      </c>
      <c r="U48" s="91"/>
      <c r="V48" s="91"/>
      <c r="W48" s="132">
        <v>5</v>
      </c>
      <c r="X48" s="133">
        <f t="shared" ca="1" si="6"/>
        <v>5</v>
      </c>
      <c r="Y48" s="132" t="str">
        <f t="shared" si="7"/>
        <v>x 5</v>
      </c>
    </row>
    <row r="49" spans="1:25" s="124" customFormat="1" ht="30" customHeight="1" x14ac:dyDescent="0.25">
      <c r="A49" s="89">
        <v>42</v>
      </c>
      <c r="B49" s="90" t="str">
        <f t="shared" ca="1" si="1"/>
        <v>1.2.05b</v>
      </c>
      <c r="C49" s="91">
        <f t="shared" ca="1" si="2"/>
        <v>6</v>
      </c>
      <c r="D49" s="21"/>
      <c r="E49" s="92" t="str">
        <f t="shared" ca="1" si="3"/>
        <v>1.2.05b</v>
      </c>
      <c r="F49" s="98" t="str">
        <f t="shared" ca="1" si="4"/>
        <v>Disruption (eg to a business, system or service)?</v>
      </c>
      <c r="G49" s="93"/>
      <c r="H49" s="91"/>
      <c r="I49" s="91"/>
      <c r="J49" s="91"/>
      <c r="K49" s="91"/>
      <c r="L49" s="91"/>
      <c r="M49" s="91"/>
      <c r="N49" s="91"/>
      <c r="O49" s="91"/>
      <c r="P49" s="91"/>
      <c r="Q49" s="91"/>
      <c r="R49" s="91"/>
      <c r="S49" s="91"/>
      <c r="T49" s="126" t="str">
        <f t="shared" ca="1" si="5"/>
        <v>1.2.05b</v>
      </c>
      <c r="U49" s="91"/>
      <c r="V49" s="91"/>
      <c r="W49" s="132">
        <v>2</v>
      </c>
      <c r="X49" s="133">
        <f t="shared" ca="1" si="6"/>
        <v>2</v>
      </c>
      <c r="Y49" s="132" t="str">
        <f t="shared" si="7"/>
        <v>x 2</v>
      </c>
    </row>
    <row r="50" spans="1:25" s="124" customFormat="1" ht="30" x14ac:dyDescent="0.25">
      <c r="A50" s="89">
        <v>43</v>
      </c>
      <c r="B50" s="90" t="str">
        <f t="shared" ca="1" si="1"/>
        <v>1.2.05c</v>
      </c>
      <c r="C50" s="91">
        <f t="shared" ca="1" si="2"/>
        <v>6</v>
      </c>
      <c r="D50" s="21"/>
      <c r="E50" s="92" t="str">
        <f t="shared" ca="1" si="3"/>
        <v>1.2.05c</v>
      </c>
      <c r="F50" s="98" t="str">
        <f t="shared" ca="1" si="4"/>
        <v>Extraction (eg obtaining money, sensitive information or user credentials from the target)?</v>
      </c>
      <c r="G50" s="93"/>
      <c r="H50" s="91"/>
      <c r="I50" s="91"/>
      <c r="J50" s="91"/>
      <c r="K50" s="91"/>
      <c r="L50" s="91"/>
      <c r="M50" s="91"/>
      <c r="N50" s="91"/>
      <c r="O50" s="91"/>
      <c r="P50" s="91"/>
      <c r="Q50" s="91"/>
      <c r="R50" s="91"/>
      <c r="S50" s="91"/>
      <c r="T50" s="126" t="str">
        <f t="shared" ca="1" si="5"/>
        <v>1.2.05c</v>
      </c>
      <c r="U50" s="91"/>
      <c r="V50" s="91"/>
      <c r="W50" s="132">
        <v>3</v>
      </c>
      <c r="X50" s="133">
        <f t="shared" ca="1" si="6"/>
        <v>3</v>
      </c>
      <c r="Y50" s="132" t="str">
        <f t="shared" si="7"/>
        <v>x 3</v>
      </c>
    </row>
    <row r="51" spans="1:25" s="124" customFormat="1" ht="30" customHeight="1" x14ac:dyDescent="0.25">
      <c r="A51" s="89">
        <v>44</v>
      </c>
      <c r="B51" s="90" t="str">
        <f t="shared" ca="1" si="1"/>
        <v>1.2.05d</v>
      </c>
      <c r="C51" s="91">
        <f t="shared" ca="1" si="2"/>
        <v>6</v>
      </c>
      <c r="D51" s="21"/>
      <c r="E51" s="92" t="str">
        <f t="shared" ca="1" si="3"/>
        <v>1.2.05d</v>
      </c>
      <c r="F51" s="98" t="str">
        <f t="shared" ca="1" si="4"/>
        <v>Manipulation (eg adding, changing or deleting key information)?</v>
      </c>
      <c r="G51" s="93"/>
      <c r="H51" s="91"/>
      <c r="I51" s="91"/>
      <c r="J51" s="91"/>
      <c r="K51" s="91"/>
      <c r="L51" s="91"/>
      <c r="M51" s="91"/>
      <c r="N51" s="91"/>
      <c r="O51" s="91"/>
      <c r="P51" s="91"/>
      <c r="Q51" s="91"/>
      <c r="R51" s="91"/>
      <c r="S51" s="91"/>
      <c r="T51" s="126" t="str">
        <f t="shared" ca="1" si="5"/>
        <v>1.2.05d</v>
      </c>
      <c r="U51" s="91"/>
      <c r="V51" s="91"/>
      <c r="W51" s="132">
        <v>3</v>
      </c>
      <c r="X51" s="133">
        <f t="shared" ca="1" si="6"/>
        <v>3</v>
      </c>
      <c r="Y51" s="132" t="str">
        <f t="shared" si="7"/>
        <v>x 3</v>
      </c>
    </row>
    <row r="52" spans="1:25" s="124" customFormat="1" ht="30" customHeight="1" x14ac:dyDescent="0.25">
      <c r="A52" s="89">
        <v>45</v>
      </c>
      <c r="B52" s="90" t="str">
        <f t="shared" ca="1" si="1"/>
        <v>1.2.06</v>
      </c>
      <c r="C52" s="91">
        <f t="shared" ca="1" si="2"/>
        <v>4</v>
      </c>
      <c r="D52" s="21"/>
      <c r="E52" s="92" t="str">
        <f t="shared" ca="1" si="3"/>
        <v>1.2.06</v>
      </c>
      <c r="F52" s="93" t="str">
        <f t="shared" ca="1" si="4"/>
        <v>Does your cyber security threat analysis cover:</v>
      </c>
      <c r="G52" s="93"/>
      <c r="H52" s="91"/>
      <c r="I52" s="91"/>
      <c r="J52" s="91"/>
      <c r="K52" s="91"/>
      <c r="L52" s="91"/>
      <c r="M52" s="91"/>
      <c r="N52" s="91"/>
      <c r="O52" s="91"/>
      <c r="P52" s="91"/>
      <c r="Q52" s="91"/>
      <c r="R52" s="91"/>
      <c r="S52" s="91"/>
      <c r="T52" s="126" t="str">
        <f t="shared" ca="1" si="5"/>
        <v>1.2.06</v>
      </c>
      <c r="U52" s="91"/>
      <c r="V52" s="91"/>
      <c r="W52" s="132" t="s">
        <v>108</v>
      </c>
      <c r="X52" s="133" t="str">
        <f t="shared" ca="1" si="6"/>
        <v>N/A</v>
      </c>
      <c r="Y52" s="132" t="e">
        <f t="shared" si="7"/>
        <v>#N/A</v>
      </c>
    </row>
    <row r="53" spans="1:25" s="124" customFormat="1" ht="30" x14ac:dyDescent="0.25">
      <c r="A53" s="89">
        <v>46</v>
      </c>
      <c r="B53" s="90" t="str">
        <f t="shared" ca="1" si="1"/>
        <v>1.2.06a</v>
      </c>
      <c r="C53" s="91">
        <f t="shared" ca="1" si="2"/>
        <v>6</v>
      </c>
      <c r="D53" s="21"/>
      <c r="E53" s="92" t="str">
        <f t="shared" ca="1" si="3"/>
        <v>1.2.06a</v>
      </c>
      <c r="F53" s="98" t="str">
        <f t="shared" ca="1" si="4"/>
        <v>The ‘attacker kill chain’ (ie reconnaissance, weaponize, deliver, exploit, install, command &amp; control and act on objectives)?</v>
      </c>
      <c r="G53" s="93"/>
      <c r="H53" s="91"/>
      <c r="I53" s="91"/>
      <c r="J53" s="91"/>
      <c r="K53" s="91"/>
      <c r="L53" s="91"/>
      <c r="M53" s="91"/>
      <c r="N53" s="91"/>
      <c r="O53" s="91"/>
      <c r="P53" s="91"/>
      <c r="Q53" s="91"/>
      <c r="R53" s="91"/>
      <c r="S53" s="91"/>
      <c r="T53" s="126" t="str">
        <f t="shared" ca="1" si="5"/>
        <v>1.2.06a</v>
      </c>
      <c r="U53" s="91"/>
      <c r="V53" s="91"/>
      <c r="W53" s="132">
        <v>5</v>
      </c>
      <c r="X53" s="133">
        <f t="shared" ca="1" si="6"/>
        <v>5</v>
      </c>
      <c r="Y53" s="132" t="str">
        <f t="shared" si="7"/>
        <v>x 5</v>
      </c>
    </row>
    <row r="54" spans="1:25" s="124" customFormat="1" ht="30" customHeight="1" x14ac:dyDescent="0.25">
      <c r="A54" s="89">
        <v>47</v>
      </c>
      <c r="B54" s="90" t="str">
        <f t="shared" ca="1" si="1"/>
        <v>1.2.06b</v>
      </c>
      <c r="C54" s="91">
        <f t="shared" ca="1" si="2"/>
        <v>6</v>
      </c>
      <c r="D54" s="21"/>
      <c r="E54" s="92" t="str">
        <f t="shared" ca="1" si="3"/>
        <v>1.2.06b</v>
      </c>
      <c r="F54" s="98" t="str">
        <f t="shared" ca="1" si="4"/>
        <v>Both the attacker and defender aspects of an attack?</v>
      </c>
      <c r="G54" s="93"/>
      <c r="H54" s="91"/>
      <c r="I54" s="91"/>
      <c r="J54" s="91"/>
      <c r="K54" s="91"/>
      <c r="L54" s="91"/>
      <c r="M54" s="91"/>
      <c r="N54" s="91"/>
      <c r="O54" s="91"/>
      <c r="P54" s="91"/>
      <c r="Q54" s="91"/>
      <c r="R54" s="91"/>
      <c r="S54" s="91"/>
      <c r="T54" s="126" t="str">
        <f t="shared" ca="1" si="5"/>
        <v>1.2.06b</v>
      </c>
      <c r="U54" s="91"/>
      <c r="V54" s="91"/>
      <c r="W54" s="132">
        <v>5</v>
      </c>
      <c r="X54" s="133">
        <f t="shared" ca="1" si="6"/>
        <v>5</v>
      </c>
      <c r="Y54" s="132" t="str">
        <f t="shared" si="7"/>
        <v>x 5</v>
      </c>
    </row>
    <row r="55" spans="1:25" s="124" customFormat="1" ht="30" x14ac:dyDescent="0.25">
      <c r="A55" s="89">
        <v>48</v>
      </c>
      <c r="B55" s="90" t="str">
        <f t="shared" ca="1" si="1"/>
        <v>1.2.07</v>
      </c>
      <c r="C55" s="91">
        <f t="shared" ca="1" si="2"/>
        <v>4</v>
      </c>
      <c r="D55" s="21"/>
      <c r="E55" s="92" t="str">
        <f t="shared" ca="1" si="3"/>
        <v>1.2.07</v>
      </c>
      <c r="F55" s="93" t="str">
        <f t="shared" ca="1" si="4"/>
        <v>Do you put your cyber security threat analysis into context, based on a solid understanding of:</v>
      </c>
      <c r="G55" s="93"/>
      <c r="H55" s="91"/>
      <c r="I55" s="91"/>
      <c r="J55" s="91"/>
      <c r="K55" s="91"/>
      <c r="L55" s="91"/>
      <c r="M55" s="91"/>
      <c r="N55" s="91"/>
      <c r="O55" s="91"/>
      <c r="P55" s="91"/>
      <c r="Q55" s="91"/>
      <c r="R55" s="91"/>
      <c r="S55" s="91"/>
      <c r="T55" s="126" t="str">
        <f t="shared" ca="1" si="5"/>
        <v>1.2.07</v>
      </c>
      <c r="U55" s="91"/>
      <c r="V55" s="91"/>
      <c r="W55" s="132" t="s">
        <v>108</v>
      </c>
      <c r="X55" s="133" t="str">
        <f t="shared" ca="1" si="6"/>
        <v>N/A</v>
      </c>
      <c r="Y55" s="132" t="e">
        <f t="shared" si="7"/>
        <v>#N/A</v>
      </c>
    </row>
    <row r="56" spans="1:25" s="124" customFormat="1" ht="30" x14ac:dyDescent="0.25">
      <c r="A56" s="89">
        <v>49</v>
      </c>
      <c r="B56" s="90" t="str">
        <f t="shared" ca="1" si="1"/>
        <v>1.2.07a</v>
      </c>
      <c r="C56" s="91">
        <f t="shared" ca="1" si="2"/>
        <v>6</v>
      </c>
      <c r="D56" s="21"/>
      <c r="E56" s="92" t="str">
        <f t="shared" ca="1" si="3"/>
        <v>1.2.07a</v>
      </c>
      <c r="F56" s="98" t="str">
        <f t="shared" ca="1" si="4"/>
        <v>The nature of your business, business strategy, business processes and risk appetite?</v>
      </c>
      <c r="G56" s="93"/>
      <c r="H56" s="91"/>
      <c r="I56" s="91"/>
      <c r="J56" s="91"/>
      <c r="K56" s="91"/>
      <c r="L56" s="91"/>
      <c r="M56" s="91"/>
      <c r="N56" s="91"/>
      <c r="O56" s="91"/>
      <c r="P56" s="91"/>
      <c r="Q56" s="91"/>
      <c r="R56" s="91"/>
      <c r="S56" s="91"/>
      <c r="T56" s="126" t="str">
        <f t="shared" ca="1" si="5"/>
        <v>1.2.07a</v>
      </c>
      <c r="U56" s="91"/>
      <c r="V56" s="91"/>
      <c r="W56" s="132">
        <v>5</v>
      </c>
      <c r="X56" s="133">
        <f t="shared" ca="1" si="6"/>
        <v>5</v>
      </c>
      <c r="Y56" s="132" t="str">
        <f t="shared" si="7"/>
        <v>x 5</v>
      </c>
    </row>
    <row r="57" spans="1:25" s="124" customFormat="1" ht="45" x14ac:dyDescent="0.25">
      <c r="A57" s="89">
        <v>50</v>
      </c>
      <c r="B57" s="90" t="str">
        <f t="shared" ca="1" si="1"/>
        <v>1.2.07b</v>
      </c>
      <c r="C57" s="91">
        <f t="shared" ca="1" si="2"/>
        <v>6</v>
      </c>
      <c r="D57" s="21"/>
      <c r="E57" s="92" t="str">
        <f t="shared" ca="1" si="3"/>
        <v>1.2.07b</v>
      </c>
      <c r="F57" s="98" t="str">
        <f t="shared" ca="1" si="4"/>
        <v>Key dependencies your organisation has; for example on people, technology, suppliers, partners and the environment in which you operate?</v>
      </c>
      <c r="G57" s="93"/>
      <c r="H57" s="91"/>
      <c r="I57" s="91"/>
      <c r="J57" s="91"/>
      <c r="K57" s="91"/>
      <c r="L57" s="91"/>
      <c r="M57" s="91"/>
      <c r="N57" s="91"/>
      <c r="O57" s="91"/>
      <c r="P57" s="91"/>
      <c r="Q57" s="91"/>
      <c r="R57" s="91"/>
      <c r="S57" s="91"/>
      <c r="T57" s="126" t="str">
        <f t="shared" ca="1" si="5"/>
        <v>1.2.07b</v>
      </c>
      <c r="U57" s="91"/>
      <c r="V57" s="91"/>
      <c r="W57" s="132">
        <v>5</v>
      </c>
      <c r="X57" s="133">
        <f t="shared" ca="1" si="6"/>
        <v>5</v>
      </c>
      <c r="Y57" s="132" t="str">
        <f t="shared" si="7"/>
        <v>x 5</v>
      </c>
    </row>
    <row r="58" spans="1:25" s="124" customFormat="1" ht="45" x14ac:dyDescent="0.25">
      <c r="A58" s="89">
        <v>51</v>
      </c>
      <c r="B58" s="90" t="str">
        <f t="shared" ca="1" si="1"/>
        <v>1.2.07c</v>
      </c>
      <c r="C58" s="91">
        <f t="shared" ca="1" si="2"/>
        <v>6</v>
      </c>
      <c r="D58" s="21"/>
      <c r="E58" s="92" t="str">
        <f t="shared" ca="1" si="3"/>
        <v>1.2.07c</v>
      </c>
      <c r="F58" s="98" t="str">
        <f t="shared" ca="1" si="4"/>
        <v>The assets which are most likely to be targeted, such as infrastructure, money, intellectual property or people – and the computer systems that support them?</v>
      </c>
      <c r="G58" s="93"/>
      <c r="H58" s="91"/>
      <c r="I58" s="91"/>
      <c r="J58" s="91"/>
      <c r="K58" s="91"/>
      <c r="L58" s="91"/>
      <c r="M58" s="91"/>
      <c r="N58" s="91"/>
      <c r="O58" s="91"/>
      <c r="P58" s="91"/>
      <c r="Q58" s="91"/>
      <c r="R58" s="91"/>
      <c r="S58" s="91"/>
      <c r="T58" s="126" t="str">
        <f t="shared" ca="1" si="5"/>
        <v>1.2.07c</v>
      </c>
      <c r="U58" s="91"/>
      <c r="V58" s="91"/>
      <c r="W58" s="132">
        <v>5</v>
      </c>
      <c r="X58" s="133">
        <f t="shared" ca="1" si="6"/>
        <v>5</v>
      </c>
      <c r="Y58" s="132" t="str">
        <f t="shared" si="7"/>
        <v>x 5</v>
      </c>
    </row>
    <row r="59" spans="1:25" s="124" customFormat="1" ht="30" x14ac:dyDescent="0.25">
      <c r="A59" s="89">
        <v>52</v>
      </c>
      <c r="B59" s="90" t="str">
        <f t="shared" ca="1" si="1"/>
        <v>1.2.08</v>
      </c>
      <c r="C59" s="91">
        <f t="shared" ca="1" si="2"/>
        <v>5</v>
      </c>
      <c r="D59" s="21"/>
      <c r="E59" s="92" t="str">
        <f t="shared" ca="1" si="3"/>
        <v>1.2.08</v>
      </c>
      <c r="F59" s="93" t="str">
        <f t="shared" ca="1" si="4"/>
        <v>Does your threat analysis include information from cyber security threat intelligence sources?</v>
      </c>
      <c r="G59" s="93"/>
      <c r="H59" s="91"/>
      <c r="I59" s="91"/>
      <c r="J59" s="91"/>
      <c r="K59" s="91"/>
      <c r="L59" s="91"/>
      <c r="M59" s="91"/>
      <c r="N59" s="91"/>
      <c r="O59" s="91"/>
      <c r="P59" s="91"/>
      <c r="Q59" s="91"/>
      <c r="R59" s="91"/>
      <c r="S59" s="91"/>
      <c r="T59" s="126" t="str">
        <f t="shared" ca="1" si="5"/>
        <v>1.2.08</v>
      </c>
      <c r="U59" s="91"/>
      <c r="V59" s="91"/>
      <c r="W59" s="132">
        <v>4</v>
      </c>
      <c r="X59" s="133">
        <f t="shared" ca="1" si="6"/>
        <v>4</v>
      </c>
      <c r="Y59" s="132" t="str">
        <f t="shared" si="7"/>
        <v>x 4</v>
      </c>
    </row>
    <row r="60" spans="1:25" s="124" customFormat="1" ht="30" customHeight="1" x14ac:dyDescent="0.25">
      <c r="A60" s="89">
        <v>53</v>
      </c>
      <c r="B60" s="90" t="str">
        <f t="shared" ca="1" si="1"/>
        <v>1.2.09</v>
      </c>
      <c r="C60" s="91">
        <f t="shared" ca="1" si="2"/>
        <v>4</v>
      </c>
      <c r="D60" s="21"/>
      <c r="E60" s="92" t="str">
        <f t="shared" ca="1" si="3"/>
        <v>1.2.09</v>
      </c>
      <c r="F60" s="93" t="str">
        <f t="shared" ca="1" si="4"/>
        <v>Do your cyber security threat intelligence sources include information:</v>
      </c>
      <c r="G60" s="93"/>
      <c r="H60" s="91"/>
      <c r="I60" s="91"/>
      <c r="J60" s="91"/>
      <c r="K60" s="91"/>
      <c r="L60" s="91"/>
      <c r="M60" s="91"/>
      <c r="N60" s="91"/>
      <c r="O60" s="91"/>
      <c r="P60" s="91"/>
      <c r="Q60" s="91"/>
      <c r="R60" s="91"/>
      <c r="S60" s="91"/>
      <c r="T60" s="126" t="str">
        <f t="shared" ca="1" si="5"/>
        <v>1.2.09</v>
      </c>
      <c r="U60" s="91"/>
      <c r="V60" s="91"/>
      <c r="W60" s="132" t="s">
        <v>108</v>
      </c>
      <c r="X60" s="133" t="str">
        <f t="shared" ca="1" si="6"/>
        <v>N/A</v>
      </c>
      <c r="Y60" s="132" t="e">
        <f t="shared" si="7"/>
        <v>#N/A</v>
      </c>
    </row>
    <row r="61" spans="1:25" s="124" customFormat="1" ht="30" customHeight="1" x14ac:dyDescent="0.25">
      <c r="A61" s="89">
        <v>54</v>
      </c>
      <c r="B61" s="90" t="str">
        <f t="shared" ca="1" si="1"/>
        <v>1.2.09a</v>
      </c>
      <c r="C61" s="91">
        <f t="shared" ca="1" si="2"/>
        <v>6</v>
      </c>
      <c r="D61" s="21"/>
      <c r="E61" s="92" t="str">
        <f t="shared" ca="1" si="3"/>
        <v>1.2.09a</v>
      </c>
      <c r="F61" s="98" t="str">
        <f t="shared" ca="1" si="4"/>
        <v>You have specially compiled in your own organisation?</v>
      </c>
      <c r="G61" s="93"/>
      <c r="H61" s="91"/>
      <c r="I61" s="91"/>
      <c r="J61" s="91"/>
      <c r="K61" s="91"/>
      <c r="L61" s="91"/>
      <c r="M61" s="91"/>
      <c r="N61" s="91"/>
      <c r="O61" s="91"/>
      <c r="P61" s="91"/>
      <c r="Q61" s="91"/>
      <c r="R61" s="91"/>
      <c r="S61" s="91"/>
      <c r="T61" s="126" t="str">
        <f t="shared" ca="1" si="5"/>
        <v>1.2.09a</v>
      </c>
      <c r="U61" s="91"/>
      <c r="V61" s="91"/>
      <c r="W61" s="132">
        <v>4</v>
      </c>
      <c r="X61" s="133">
        <f t="shared" ca="1" si="6"/>
        <v>4</v>
      </c>
      <c r="Y61" s="132" t="str">
        <f t="shared" si="7"/>
        <v>x 4</v>
      </c>
    </row>
    <row r="62" spans="1:25" s="124" customFormat="1" ht="30" x14ac:dyDescent="0.25">
      <c r="A62" s="89">
        <v>55</v>
      </c>
      <c r="B62" s="90" t="str">
        <f t="shared" ca="1" si="1"/>
        <v>1.2.09b</v>
      </c>
      <c r="C62" s="91">
        <f t="shared" ca="1" si="2"/>
        <v>6</v>
      </c>
      <c r="D62" s="21"/>
      <c r="E62" s="92" t="str">
        <f t="shared" ca="1" si="3"/>
        <v>1.2.09b</v>
      </c>
      <c r="F62" s="98" t="str">
        <f t="shared" ca="1" si="4"/>
        <v>Obtained from the government, collaborative groups, competitors or CERTs and vendors)?</v>
      </c>
      <c r="G62" s="93"/>
      <c r="H62" s="91"/>
      <c r="I62" s="91"/>
      <c r="J62" s="91"/>
      <c r="K62" s="91"/>
      <c r="L62" s="91"/>
      <c r="M62" s="91"/>
      <c r="N62" s="91"/>
      <c r="O62" s="91"/>
      <c r="P62" s="91"/>
      <c r="Q62" s="91"/>
      <c r="R62" s="91"/>
      <c r="S62" s="91"/>
      <c r="T62" s="126" t="str">
        <f t="shared" ca="1" si="5"/>
        <v>1.2.09b</v>
      </c>
      <c r="U62" s="91"/>
      <c r="V62" s="91"/>
      <c r="W62" s="132">
        <v>4</v>
      </c>
      <c r="X62" s="133">
        <f t="shared" ca="1" si="6"/>
        <v>4</v>
      </c>
      <c r="Y62" s="132" t="str">
        <f t="shared" si="7"/>
        <v>x 4</v>
      </c>
    </row>
    <row r="63" spans="1:25" s="124" customFormat="1" ht="30" customHeight="1" x14ac:dyDescent="0.25">
      <c r="A63" s="89">
        <v>56</v>
      </c>
      <c r="B63" s="90" t="str">
        <f t="shared" ca="1" si="1"/>
        <v>1.2.09c</v>
      </c>
      <c r="C63" s="91">
        <f t="shared" ca="1" si="2"/>
        <v>6</v>
      </c>
      <c r="D63" s="21"/>
      <c r="E63" s="92" t="str">
        <f t="shared" ca="1" si="3"/>
        <v>1.2.09c</v>
      </c>
      <c r="F63" s="98" t="str">
        <f t="shared" ca="1" si="4"/>
        <v>Purchased from reputable vendors?</v>
      </c>
      <c r="G63" s="93"/>
      <c r="H63" s="91"/>
      <c r="I63" s="91"/>
      <c r="J63" s="91"/>
      <c r="K63" s="91"/>
      <c r="L63" s="91"/>
      <c r="M63" s="91"/>
      <c r="N63" s="91"/>
      <c r="O63" s="91"/>
      <c r="P63" s="91"/>
      <c r="Q63" s="91"/>
      <c r="R63" s="91"/>
      <c r="S63" s="91"/>
      <c r="T63" s="126" t="str">
        <f t="shared" ca="1" si="5"/>
        <v>1.2.09c</v>
      </c>
      <c r="U63" s="91"/>
      <c r="V63" s="91"/>
      <c r="W63" s="132">
        <v>5</v>
      </c>
      <c r="X63" s="133">
        <f t="shared" ca="1" si="6"/>
        <v>5</v>
      </c>
      <c r="Y63" s="132" t="str">
        <f t="shared" si="7"/>
        <v>x 5</v>
      </c>
    </row>
    <row r="64" spans="1:25" s="124" customFormat="1" ht="30" x14ac:dyDescent="0.25">
      <c r="A64" s="89">
        <v>57</v>
      </c>
      <c r="B64" s="90" t="str">
        <f t="shared" ca="1" si="1"/>
        <v>1.2.10</v>
      </c>
      <c r="C64" s="91">
        <f t="shared" ca="1" si="2"/>
        <v>5</v>
      </c>
      <c r="D64" s="21"/>
      <c r="E64" s="92" t="str">
        <f t="shared" ca="1" si="3"/>
        <v>1.2.10</v>
      </c>
      <c r="F64" s="93" t="str">
        <f t="shared" ca="1" si="4"/>
        <v>Does your threat analysis include actionable cyber security threat intelligence, enabling positive changes to be made immediately?</v>
      </c>
      <c r="G64" s="93"/>
      <c r="H64" s="91"/>
      <c r="I64" s="91"/>
      <c r="J64" s="91"/>
      <c r="K64" s="91"/>
      <c r="L64" s="91"/>
      <c r="M64" s="91"/>
      <c r="N64" s="91"/>
      <c r="O64" s="91"/>
      <c r="P64" s="91"/>
      <c r="Q64" s="91"/>
      <c r="R64" s="91"/>
      <c r="S64" s="91"/>
      <c r="T64" s="126" t="str">
        <f t="shared" ca="1" si="5"/>
        <v>1.2.10</v>
      </c>
      <c r="U64" s="91"/>
      <c r="V64" s="91"/>
      <c r="W64" s="132">
        <v>5</v>
      </c>
      <c r="X64" s="133">
        <f t="shared" ca="1" si="6"/>
        <v>5</v>
      </c>
      <c r="Y64" s="132" t="str">
        <f t="shared" si="7"/>
        <v>x 5</v>
      </c>
    </row>
    <row r="65" spans="1:25" s="124" customFormat="1" ht="30" x14ac:dyDescent="0.25">
      <c r="A65" s="89">
        <v>58</v>
      </c>
      <c r="B65" s="90" t="str">
        <f t="shared" ca="1" si="1"/>
        <v>1.2.11</v>
      </c>
      <c r="C65" s="91">
        <f t="shared" ca="1" si="2"/>
        <v>5</v>
      </c>
      <c r="D65" s="21"/>
      <c r="E65" s="92" t="str">
        <f t="shared" ca="1" si="3"/>
        <v>1.2.11</v>
      </c>
      <c r="F65" s="93" t="str">
        <f t="shared" ca="1" si="4"/>
        <v>Do you perform realistic simulations of possible cyber security incidents (eg by carrying out scenario testing)?</v>
      </c>
      <c r="G65" s="93"/>
      <c r="H65" s="91"/>
      <c r="I65" s="91"/>
      <c r="J65" s="91"/>
      <c r="K65" s="91"/>
      <c r="L65" s="91"/>
      <c r="M65" s="91"/>
      <c r="N65" s="91"/>
      <c r="O65" s="91"/>
      <c r="P65" s="91"/>
      <c r="Q65" s="91"/>
      <c r="R65" s="91"/>
      <c r="S65" s="91"/>
      <c r="T65" s="126" t="str">
        <f t="shared" ca="1" si="5"/>
        <v>1.2.11</v>
      </c>
      <c r="U65" s="91"/>
      <c r="V65" s="91"/>
      <c r="W65" s="132">
        <v>4</v>
      </c>
      <c r="X65" s="133">
        <f t="shared" ca="1" si="6"/>
        <v>4</v>
      </c>
      <c r="Y65" s="132" t="str">
        <f t="shared" si="7"/>
        <v>x 4</v>
      </c>
    </row>
    <row r="66" spans="1:25" s="124" customFormat="1" ht="30" customHeight="1" x14ac:dyDescent="0.25">
      <c r="A66" s="89">
        <v>59</v>
      </c>
      <c r="B66" s="90" t="str">
        <f t="shared" ca="1" si="1"/>
        <v>1.2.12</v>
      </c>
      <c r="C66" s="91">
        <f t="shared" ca="1" si="2"/>
        <v>4</v>
      </c>
      <c r="D66" s="21"/>
      <c r="E66" s="92" t="str">
        <f t="shared" ca="1" si="3"/>
        <v>1.2.12</v>
      </c>
      <c r="F66" s="93" t="str">
        <f t="shared" ca="1" si="4"/>
        <v>Do you make scenario testing more effective by ensuring it includes:</v>
      </c>
      <c r="G66" s="93"/>
      <c r="H66" s="91"/>
      <c r="I66" s="91"/>
      <c r="J66" s="91"/>
      <c r="K66" s="91"/>
      <c r="L66" s="91"/>
      <c r="M66" s="91"/>
      <c r="N66" s="91"/>
      <c r="O66" s="91"/>
      <c r="P66" s="91"/>
      <c r="Q66" s="91"/>
      <c r="R66" s="91"/>
      <c r="S66" s="91"/>
      <c r="T66" s="126" t="str">
        <f t="shared" ca="1" si="5"/>
        <v>1.2.12</v>
      </c>
      <c r="U66" s="91"/>
      <c r="V66" s="91"/>
      <c r="W66" s="132" t="s">
        <v>108</v>
      </c>
      <c r="X66" s="133" t="str">
        <f t="shared" ca="1" si="6"/>
        <v>N/A</v>
      </c>
      <c r="Y66" s="132" t="e">
        <f t="shared" si="7"/>
        <v>#N/A</v>
      </c>
    </row>
    <row r="67" spans="1:25" s="124" customFormat="1" ht="30" customHeight="1" x14ac:dyDescent="0.25">
      <c r="A67" s="89">
        <v>60</v>
      </c>
      <c r="B67" s="90" t="str">
        <f t="shared" ca="1" si="1"/>
        <v>1.2.12a</v>
      </c>
      <c r="C67" s="91">
        <f t="shared" ca="1" si="2"/>
        <v>6</v>
      </c>
      <c r="D67" s="21"/>
      <c r="E67" s="92" t="str">
        <f t="shared" ca="1" si="3"/>
        <v>1.2.12a</v>
      </c>
      <c r="F67" s="98" t="str">
        <f t="shared" ca="1" si="4"/>
        <v>Simulating a real attack as closely as possible?</v>
      </c>
      <c r="G67" s="93"/>
      <c r="H67" s="91"/>
      <c r="I67" s="91"/>
      <c r="J67" s="91"/>
      <c r="K67" s="91"/>
      <c r="L67" s="91"/>
      <c r="M67" s="91"/>
      <c r="N67" s="91"/>
      <c r="O67" s="91"/>
      <c r="P67" s="91"/>
      <c r="Q67" s="91"/>
      <c r="R67" s="91"/>
      <c r="S67" s="91"/>
      <c r="T67" s="126" t="str">
        <f t="shared" ca="1" si="5"/>
        <v>1.2.12a</v>
      </c>
      <c r="U67" s="91"/>
      <c r="V67" s="91"/>
      <c r="W67" s="132">
        <v>5</v>
      </c>
      <c r="X67" s="133">
        <f t="shared" ca="1" si="6"/>
        <v>5</v>
      </c>
      <c r="Y67" s="132" t="str">
        <f t="shared" si="7"/>
        <v>x 5</v>
      </c>
    </row>
    <row r="68" spans="1:25" s="124" customFormat="1" ht="30" x14ac:dyDescent="0.25">
      <c r="A68" s="89">
        <v>61</v>
      </c>
      <c r="B68" s="90" t="str">
        <f t="shared" ca="1" si="1"/>
        <v>1.2.12b</v>
      </c>
      <c r="C68" s="91">
        <f t="shared" ca="1" si="2"/>
        <v>6</v>
      </c>
      <c r="D68" s="21"/>
      <c r="E68" s="92" t="str">
        <f t="shared" ca="1" si="3"/>
        <v>1.2.12b</v>
      </c>
      <c r="F68" s="98" t="str">
        <f t="shared" ca="1" si="4"/>
        <v>Evaluating situational awareness and applicability to your organisation?</v>
      </c>
      <c r="G68" s="93"/>
      <c r="H68" s="91"/>
      <c r="I68" s="91"/>
      <c r="J68" s="91"/>
      <c r="K68" s="91"/>
      <c r="L68" s="91"/>
      <c r="M68" s="91"/>
      <c r="N68" s="91"/>
      <c r="O68" s="91"/>
      <c r="P68" s="91"/>
      <c r="Q68" s="91"/>
      <c r="R68" s="91"/>
      <c r="S68" s="91"/>
      <c r="T68" s="126" t="str">
        <f t="shared" ca="1" si="5"/>
        <v>1.2.12b</v>
      </c>
      <c r="U68" s="91"/>
      <c r="V68" s="91"/>
      <c r="W68" s="132">
        <v>5</v>
      </c>
      <c r="X68" s="133">
        <f t="shared" ca="1" si="6"/>
        <v>5</v>
      </c>
      <c r="Y68" s="132" t="str">
        <f t="shared" si="7"/>
        <v>x 5</v>
      </c>
    </row>
    <row r="69" spans="1:25" s="124" customFormat="1" ht="30" x14ac:dyDescent="0.25">
      <c r="A69" s="89">
        <v>62</v>
      </c>
      <c r="B69" s="90" t="str">
        <f t="shared" ca="1" si="1"/>
        <v>1.2.12c</v>
      </c>
      <c r="C69" s="91">
        <f t="shared" ca="1" si="2"/>
        <v>6</v>
      </c>
      <c r="D69" s="21"/>
      <c r="E69" s="92" t="str">
        <f t="shared" ca="1" si="3"/>
        <v>1.2.12c</v>
      </c>
      <c r="F69" s="98" t="str">
        <f t="shared" ca="1" si="4"/>
        <v>Initiating a fictional (but realistic) attack internally and assessing how well you can respond to it?</v>
      </c>
      <c r="G69" s="93"/>
      <c r="H69" s="91"/>
      <c r="I69" s="91"/>
      <c r="J69" s="91"/>
      <c r="K69" s="91"/>
      <c r="L69" s="91"/>
      <c r="M69" s="91"/>
      <c r="N69" s="91"/>
      <c r="O69" s="91"/>
      <c r="P69" s="91"/>
      <c r="Q69" s="91"/>
      <c r="R69" s="91"/>
      <c r="S69" s="91"/>
      <c r="T69" s="126" t="str">
        <f t="shared" ca="1" si="5"/>
        <v>1.2.12c</v>
      </c>
      <c r="U69" s="91"/>
      <c r="V69" s="91"/>
      <c r="W69" s="132">
        <v>5</v>
      </c>
      <c r="X69" s="133">
        <f t="shared" ca="1" si="6"/>
        <v>5</v>
      </c>
      <c r="Y69" s="132" t="str">
        <f t="shared" si="7"/>
        <v>x 5</v>
      </c>
    </row>
    <row r="70" spans="1:25" s="124" customFormat="1" ht="30" customHeight="1" x14ac:dyDescent="0.25">
      <c r="A70" s="89">
        <v>63</v>
      </c>
      <c r="B70" s="90" t="str">
        <f t="shared" ca="1" si="1"/>
        <v>1.2.13</v>
      </c>
      <c r="C70" s="91">
        <f t="shared" ca="1" si="2"/>
        <v>4</v>
      </c>
      <c r="D70" s="21"/>
      <c r="E70" s="92" t="str">
        <f t="shared" ca="1" si="3"/>
        <v>1.2.13</v>
      </c>
      <c r="F70" s="93" t="str">
        <f t="shared" ca="1" si="4"/>
        <v>Do you carry out cyber security scenarios:</v>
      </c>
      <c r="G70" s="93"/>
      <c r="H70" s="91"/>
      <c r="I70" s="91"/>
      <c r="J70" s="91"/>
      <c r="K70" s="91"/>
      <c r="L70" s="91"/>
      <c r="M70" s="91"/>
      <c r="N70" s="91"/>
      <c r="O70" s="91"/>
      <c r="P70" s="91"/>
      <c r="Q70" s="91"/>
      <c r="R70" s="91"/>
      <c r="S70" s="91"/>
      <c r="T70" s="126" t="str">
        <f t="shared" ca="1" si="5"/>
        <v>1.2.13</v>
      </c>
      <c r="U70" s="91"/>
      <c r="V70" s="91"/>
      <c r="W70" s="132" t="s">
        <v>108</v>
      </c>
      <c r="X70" s="133" t="str">
        <f t="shared" ca="1" si="6"/>
        <v>N/A</v>
      </c>
      <c r="Y70" s="132" t="e">
        <f t="shared" si="7"/>
        <v>#N/A</v>
      </c>
    </row>
    <row r="71" spans="1:25" s="124" customFormat="1" ht="30" x14ac:dyDescent="0.25">
      <c r="A71" s="89">
        <v>64</v>
      </c>
      <c r="B71" s="90" t="str">
        <f t="shared" ca="1" si="1"/>
        <v>1.2.13a</v>
      </c>
      <c r="C71" s="91">
        <f t="shared" ca="1" si="2"/>
        <v>6</v>
      </c>
      <c r="D71" s="21"/>
      <c r="E71" s="92" t="str">
        <f t="shared" ca="1" si="3"/>
        <v>1.2.13a</v>
      </c>
      <c r="F71" s="98" t="str">
        <f t="shared" ca="1" si="4"/>
        <v>That result in different outcomes such as unavailability, data theft and data/systems corruption?</v>
      </c>
      <c r="G71" s="93"/>
      <c r="H71" s="91"/>
      <c r="I71" s="91"/>
      <c r="J71" s="91"/>
      <c r="K71" s="91"/>
      <c r="L71" s="91"/>
      <c r="M71" s="91"/>
      <c r="N71" s="91"/>
      <c r="O71" s="91"/>
      <c r="P71" s="91"/>
      <c r="Q71" s="91"/>
      <c r="R71" s="91"/>
      <c r="S71" s="91"/>
      <c r="T71" s="126" t="str">
        <f t="shared" ca="1" si="5"/>
        <v>1.2.13a</v>
      </c>
      <c r="U71" s="91"/>
      <c r="V71" s="91"/>
      <c r="W71" s="132">
        <v>5</v>
      </c>
      <c r="X71" s="133">
        <f t="shared" ca="1" si="6"/>
        <v>5</v>
      </c>
      <c r="Y71" s="132" t="str">
        <f t="shared" si="7"/>
        <v>x 5</v>
      </c>
    </row>
    <row r="72" spans="1:25" s="124" customFormat="1" ht="30" customHeight="1" x14ac:dyDescent="0.25">
      <c r="A72" s="89">
        <v>65</v>
      </c>
      <c r="B72" s="90" t="str">
        <f t="shared" ref="B72:B135" ca="1" si="8">VLOOKUP(A72,Contents_Text,2,FALSE)</f>
        <v>1.2.13b</v>
      </c>
      <c r="C72" s="91">
        <f t="shared" ref="C72:C135" ca="1" si="9">VLOOKUP(A72,Contents_Text,15,FALSE)</f>
        <v>6</v>
      </c>
      <c r="D72" s="21"/>
      <c r="E72" s="92" t="str">
        <f t="shared" ref="E72:E135" ca="1" si="10">IF(C72=1,"Phase "&amp;B72,IF(C72=2,"Step "&amp;VLOOKUP(A72,Contents_Text,4,FALSE),B72))</f>
        <v>1.2.13b</v>
      </c>
      <c r="F72" s="98" t="str">
        <f t="shared" ref="F72:F135" ca="1" si="11">VLOOKUP(A72,Contents_Text,7,FALSE)</f>
        <v>Where your systems and/or data have suffered integrity loss?</v>
      </c>
      <c r="G72" s="93"/>
      <c r="H72" s="91"/>
      <c r="I72" s="91"/>
      <c r="J72" s="91"/>
      <c r="K72" s="91"/>
      <c r="L72" s="91"/>
      <c r="M72" s="91"/>
      <c r="N72" s="91"/>
      <c r="O72" s="91"/>
      <c r="P72" s="91"/>
      <c r="Q72" s="91"/>
      <c r="R72" s="91"/>
      <c r="S72" s="91"/>
      <c r="T72" s="126" t="str">
        <f t="shared" ref="T72:T135" ca="1" si="12">E72</f>
        <v>1.2.13b</v>
      </c>
      <c r="U72" s="91"/>
      <c r="V72" s="91"/>
      <c r="W72" s="132">
        <v>5</v>
      </c>
      <c r="X72" s="133">
        <f t="shared" ref="X72:X135" ca="1" si="13">VLOOKUP(A72,Contents_Text,8,FALSE)</f>
        <v>5</v>
      </c>
      <c r="Y72" s="132" t="str">
        <f t="shared" ref="Y72:Y135" si="14">VLOOKUP(W72,weighting_response_reverse,2,FALSE)</f>
        <v>x 5</v>
      </c>
    </row>
    <row r="73" spans="1:25" s="124" customFormat="1" ht="45" x14ac:dyDescent="0.25">
      <c r="A73" s="89">
        <v>66</v>
      </c>
      <c r="B73" s="90" t="str">
        <f t="shared" ca="1" si="8"/>
        <v>1.2.14</v>
      </c>
      <c r="C73" s="91">
        <f t="shared" ca="1" si="9"/>
        <v>5</v>
      </c>
      <c r="D73" s="21"/>
      <c r="E73" s="92" t="str">
        <f t="shared" ca="1" si="10"/>
        <v>1.2.14</v>
      </c>
      <c r="F73" s="93" t="str">
        <f t="shared" ca="1" si="11"/>
        <v>Do you carry out periodic scenario-based training, helping to ensure that relevant individuals understand their role and prepare them to handle cyber security incidents?</v>
      </c>
      <c r="G73" s="93"/>
      <c r="H73" s="91"/>
      <c r="I73" s="91"/>
      <c r="J73" s="91"/>
      <c r="K73" s="91"/>
      <c r="L73" s="91"/>
      <c r="M73" s="91"/>
      <c r="N73" s="91"/>
      <c r="O73" s="91"/>
      <c r="P73" s="91"/>
      <c r="Q73" s="91"/>
      <c r="R73" s="91"/>
      <c r="S73" s="91"/>
      <c r="T73" s="126" t="str">
        <f t="shared" ca="1" si="12"/>
        <v>1.2.14</v>
      </c>
      <c r="U73" s="91"/>
      <c r="V73" s="91"/>
      <c r="W73" s="132">
        <v>4</v>
      </c>
      <c r="X73" s="133">
        <f t="shared" ca="1" si="13"/>
        <v>4</v>
      </c>
      <c r="Y73" s="132" t="str">
        <f t="shared" si="14"/>
        <v>x 4</v>
      </c>
    </row>
    <row r="74" spans="1:25" s="124" customFormat="1" ht="45" x14ac:dyDescent="0.25">
      <c r="A74" s="89">
        <v>67</v>
      </c>
      <c r="B74" s="90" t="str">
        <f t="shared" ca="1" si="8"/>
        <v>1.2.15</v>
      </c>
      <c r="C74" s="91">
        <f t="shared" ca="1" si="9"/>
        <v>5</v>
      </c>
      <c r="D74" s="21"/>
      <c r="E74" s="92" t="str">
        <f t="shared" ca="1" si="10"/>
        <v>1.2.15</v>
      </c>
      <c r="F74" s="93" t="str">
        <f t="shared" ca="1" si="11"/>
        <v>Does this scenario-based training work through a series of attack scenarios fine-tuned to the threats and vulnerabilities your organisation face?</v>
      </c>
      <c r="G74" s="93"/>
      <c r="H74" s="91"/>
      <c r="I74" s="91"/>
      <c r="J74" s="91"/>
      <c r="K74" s="91"/>
      <c r="L74" s="91"/>
      <c r="M74" s="91"/>
      <c r="N74" s="91"/>
      <c r="O74" s="91"/>
      <c r="P74" s="91"/>
      <c r="Q74" s="91"/>
      <c r="R74" s="91"/>
      <c r="S74" s="91"/>
      <c r="T74" s="126" t="str">
        <f t="shared" ca="1" si="12"/>
        <v>1.2.15</v>
      </c>
      <c r="U74" s="91"/>
      <c r="V74" s="91"/>
      <c r="W74" s="132">
        <v>5</v>
      </c>
      <c r="X74" s="133">
        <f t="shared" ca="1" si="13"/>
        <v>5</v>
      </c>
      <c r="Y74" s="132" t="str">
        <f t="shared" si="14"/>
        <v>x 5</v>
      </c>
    </row>
    <row r="75" spans="1:25" s="124" customFormat="1" ht="45" x14ac:dyDescent="0.25">
      <c r="A75" s="89">
        <v>68</v>
      </c>
      <c r="B75" s="90" t="str">
        <f t="shared" ca="1" si="8"/>
        <v>1.2.16</v>
      </c>
      <c r="C75" s="91">
        <f t="shared" ca="1" si="9"/>
        <v>5</v>
      </c>
      <c r="D75" s="21"/>
      <c r="E75" s="100" t="str">
        <f t="shared" ca="1" si="10"/>
        <v>1.2.16</v>
      </c>
      <c r="F75" s="102" t="str">
        <f t="shared" ca="1" si="11"/>
        <v>Do you evaluate newly emerging methods of conducting more advanced cyber security threat analysis to help improve the effectiveness of your cyber security threat analysis?</v>
      </c>
      <c r="G75" s="102"/>
      <c r="H75" s="99"/>
      <c r="I75" s="99"/>
      <c r="J75" s="99"/>
      <c r="K75" s="99"/>
      <c r="L75" s="99"/>
      <c r="M75" s="99"/>
      <c r="N75" s="99"/>
      <c r="O75" s="99"/>
      <c r="P75" s="99"/>
      <c r="Q75" s="99"/>
      <c r="R75" s="99"/>
      <c r="S75" s="99"/>
      <c r="T75" s="152" t="str">
        <f t="shared" ca="1" si="12"/>
        <v>1.2.16</v>
      </c>
      <c r="U75" s="99"/>
      <c r="V75" s="99"/>
      <c r="W75" s="237">
        <v>5</v>
      </c>
      <c r="X75" s="236">
        <f t="shared" ca="1" si="13"/>
        <v>5</v>
      </c>
      <c r="Y75" s="237" t="str">
        <f t="shared" si="14"/>
        <v>x 5</v>
      </c>
    </row>
    <row r="76" spans="1:25" s="124" customFormat="1" ht="30" customHeight="1" x14ac:dyDescent="0.25">
      <c r="A76" s="89">
        <v>69</v>
      </c>
      <c r="B76" s="90" t="str">
        <f t="shared" ca="1" si="8"/>
        <v>1.3</v>
      </c>
      <c r="C76" s="91">
        <f t="shared" ca="1" si="9"/>
        <v>2</v>
      </c>
      <c r="D76" s="21"/>
      <c r="E76" s="88" t="str">
        <f t="shared" ca="1" si="10"/>
        <v>Step 3</v>
      </c>
      <c r="F76" s="66" t="str">
        <f t="shared" ca="1" si="11"/>
        <v>People, Process, Technology and Information</v>
      </c>
      <c r="G76" s="55"/>
      <c r="H76" s="68"/>
      <c r="I76" s="68"/>
      <c r="J76" s="68"/>
      <c r="K76" s="68"/>
      <c r="L76" s="68"/>
      <c r="M76" s="55"/>
      <c r="N76" s="55"/>
      <c r="O76" s="55"/>
      <c r="P76" s="55"/>
      <c r="Q76" s="55"/>
      <c r="R76" s="55"/>
      <c r="S76" s="55"/>
      <c r="T76" s="217" t="str">
        <f t="shared" ca="1" si="12"/>
        <v>Step 3</v>
      </c>
      <c r="U76" s="55"/>
      <c r="V76" s="55"/>
      <c r="W76" s="129" t="s">
        <v>695</v>
      </c>
      <c r="X76" s="129" t="str">
        <f t="shared" ca="1" si="13"/>
        <v/>
      </c>
      <c r="Y76" s="239" t="e">
        <f t="shared" si="14"/>
        <v>#N/A</v>
      </c>
    </row>
    <row r="77" spans="1:25" s="124" customFormat="1" ht="18.75" customHeight="1" x14ac:dyDescent="0.25">
      <c r="A77" s="91">
        <v>70</v>
      </c>
      <c r="B77" s="91" t="str">
        <f t="shared" ca="1" si="8"/>
        <v/>
      </c>
      <c r="C77" s="91">
        <f t="shared" ca="1" si="9"/>
        <v>3</v>
      </c>
      <c r="D77" s="21"/>
      <c r="E77" s="108" t="str">
        <f t="shared" ca="1" si="10"/>
        <v/>
      </c>
      <c r="F77" s="109" t="str">
        <f t="shared" ca="1" si="11"/>
        <v>People</v>
      </c>
      <c r="G77" s="105"/>
      <c r="H77" s="105"/>
      <c r="I77" s="105"/>
      <c r="J77" s="105"/>
      <c r="K77" s="105"/>
      <c r="L77" s="105"/>
      <c r="M77" s="105"/>
      <c r="N77" s="105"/>
      <c r="O77" s="105"/>
      <c r="P77" s="105"/>
      <c r="Q77" s="105"/>
      <c r="R77" s="105"/>
      <c r="S77" s="105"/>
      <c r="T77" s="153" t="str">
        <f t="shared" ca="1" si="12"/>
        <v/>
      </c>
      <c r="U77" s="105"/>
      <c r="V77" s="105"/>
      <c r="W77" s="130" t="s">
        <v>695</v>
      </c>
      <c r="X77" s="130" t="str">
        <f t="shared" ca="1" si="13"/>
        <v/>
      </c>
      <c r="Y77" s="130" t="e">
        <f t="shared" si="14"/>
        <v>#N/A</v>
      </c>
    </row>
    <row r="78" spans="1:25" s="124" customFormat="1" ht="30" customHeight="1" x14ac:dyDescent="0.25">
      <c r="A78" s="89">
        <v>71</v>
      </c>
      <c r="B78" s="90" t="str">
        <f t="shared" ca="1" si="8"/>
        <v>1.3.01</v>
      </c>
      <c r="C78" s="91">
        <f t="shared" ca="1" si="9"/>
        <v>5</v>
      </c>
      <c r="D78" s="21"/>
      <c r="E78" s="92" t="str">
        <f t="shared" ca="1" si="10"/>
        <v>1.3.01</v>
      </c>
      <c r="F78" s="93" t="str">
        <f t="shared" ca="1" si="11"/>
        <v>Do you have a point of contact for handling cyber security incidents?</v>
      </c>
      <c r="G78" s="93"/>
      <c r="H78" s="91"/>
      <c r="I78" s="91"/>
      <c r="J78" s="91"/>
      <c r="K78" s="91"/>
      <c r="L78" s="91"/>
      <c r="M78" s="91"/>
      <c r="N78" s="91"/>
      <c r="O78" s="91"/>
      <c r="P78" s="91"/>
      <c r="Q78" s="91"/>
      <c r="R78" s="91"/>
      <c r="S78" s="91"/>
      <c r="T78" s="126" t="str">
        <f t="shared" ca="1" si="12"/>
        <v>1.3.01</v>
      </c>
      <c r="U78" s="91"/>
      <c r="V78" s="91"/>
      <c r="W78" s="132">
        <v>1</v>
      </c>
      <c r="X78" s="133">
        <f t="shared" ca="1" si="13"/>
        <v>1</v>
      </c>
      <c r="Y78" s="132" t="str">
        <f t="shared" si="14"/>
        <v>x 1</v>
      </c>
    </row>
    <row r="79" spans="1:25" s="124" customFormat="1" ht="30" customHeight="1" x14ac:dyDescent="0.25">
      <c r="A79" s="89">
        <v>72</v>
      </c>
      <c r="B79" s="90" t="str">
        <f t="shared" ca="1" si="8"/>
        <v>1.3.02</v>
      </c>
      <c r="C79" s="91">
        <f t="shared" ca="1" si="9"/>
        <v>4</v>
      </c>
      <c r="D79" s="21"/>
      <c r="E79" s="92" t="str">
        <f t="shared" ca="1" si="10"/>
        <v>1.3.02</v>
      </c>
      <c r="F79" s="93" t="str">
        <f t="shared" ca="1" si="11"/>
        <v>Have all employees been:</v>
      </c>
      <c r="G79" s="93"/>
      <c r="H79" s="91"/>
      <c r="I79" s="91"/>
      <c r="J79" s="91"/>
      <c r="K79" s="91"/>
      <c r="L79" s="91"/>
      <c r="M79" s="91"/>
      <c r="N79" s="91"/>
      <c r="O79" s="91"/>
      <c r="P79" s="91"/>
      <c r="Q79" s="91"/>
      <c r="R79" s="91"/>
      <c r="S79" s="91"/>
      <c r="T79" s="126" t="str">
        <f t="shared" ca="1" si="12"/>
        <v>1.3.02</v>
      </c>
      <c r="U79" s="91"/>
      <c r="V79" s="91"/>
      <c r="W79" s="132" t="s">
        <v>108</v>
      </c>
      <c r="X79" s="133" t="str">
        <f t="shared" ca="1" si="13"/>
        <v>N/A</v>
      </c>
      <c r="Y79" s="132" t="e">
        <f t="shared" si="14"/>
        <v>#N/A</v>
      </c>
    </row>
    <row r="80" spans="1:25" s="124" customFormat="1" ht="30" customHeight="1" x14ac:dyDescent="0.25">
      <c r="A80" s="89">
        <v>73</v>
      </c>
      <c r="B80" s="90" t="str">
        <f t="shared" ca="1" si="8"/>
        <v>1.3.02a</v>
      </c>
      <c r="C80" s="91">
        <f t="shared" ca="1" si="9"/>
        <v>6</v>
      </c>
      <c r="D80" s="21"/>
      <c r="E80" s="92" t="str">
        <f t="shared" ca="1" si="10"/>
        <v>1.3.02a</v>
      </c>
      <c r="F80" s="98" t="str">
        <f t="shared" ca="1" si="11"/>
        <v>Made aware of the risk from cyber security attacks</v>
      </c>
      <c r="G80" s="93"/>
      <c r="H80" s="91"/>
      <c r="I80" s="91"/>
      <c r="J80" s="91"/>
      <c r="K80" s="91"/>
      <c r="L80" s="91"/>
      <c r="M80" s="91"/>
      <c r="N80" s="91"/>
      <c r="O80" s="91"/>
      <c r="P80" s="91"/>
      <c r="Q80" s="91"/>
      <c r="R80" s="91"/>
      <c r="S80" s="91"/>
      <c r="T80" s="126" t="str">
        <f t="shared" ca="1" si="12"/>
        <v>1.3.02a</v>
      </c>
      <c r="U80" s="91"/>
      <c r="V80" s="91"/>
      <c r="W80" s="132">
        <v>2</v>
      </c>
      <c r="X80" s="133">
        <f t="shared" ca="1" si="13"/>
        <v>2</v>
      </c>
      <c r="Y80" s="132" t="str">
        <f t="shared" si="14"/>
        <v>x 2</v>
      </c>
    </row>
    <row r="81" spans="1:25" s="124" customFormat="1" ht="30" x14ac:dyDescent="0.25">
      <c r="A81" s="89">
        <v>74</v>
      </c>
      <c r="B81" s="90" t="str">
        <f t="shared" ca="1" si="8"/>
        <v>1.3.02b</v>
      </c>
      <c r="C81" s="91">
        <f t="shared" ca="1" si="9"/>
        <v>6</v>
      </c>
      <c r="D81" s="21"/>
      <c r="E81" s="92" t="str">
        <f t="shared" ca="1" si="10"/>
        <v>1.3.02b</v>
      </c>
      <c r="F81" s="98" t="str">
        <f t="shared" ca="1" si="11"/>
        <v>Briefed on how to report actual and suspected cyber security incidents?</v>
      </c>
      <c r="G81" s="93"/>
      <c r="H81" s="91"/>
      <c r="I81" s="91"/>
      <c r="J81" s="91"/>
      <c r="K81" s="91"/>
      <c r="L81" s="91"/>
      <c r="M81" s="91"/>
      <c r="N81" s="91"/>
      <c r="O81" s="91"/>
      <c r="P81" s="91"/>
      <c r="Q81" s="91"/>
      <c r="R81" s="91"/>
      <c r="S81" s="91"/>
      <c r="T81" s="126" t="str">
        <f t="shared" ca="1" si="12"/>
        <v>1.3.02b</v>
      </c>
      <c r="U81" s="91"/>
      <c r="V81" s="91"/>
      <c r="W81" s="132">
        <v>1</v>
      </c>
      <c r="X81" s="133">
        <f t="shared" ca="1" si="13"/>
        <v>1</v>
      </c>
      <c r="Y81" s="132" t="str">
        <f t="shared" si="14"/>
        <v>x 1</v>
      </c>
    </row>
    <row r="82" spans="1:25" s="124" customFormat="1" ht="30" x14ac:dyDescent="0.25">
      <c r="A82" s="89">
        <v>75</v>
      </c>
      <c r="B82" s="90" t="str">
        <f t="shared" ca="1" si="8"/>
        <v>1.3.02c</v>
      </c>
      <c r="C82" s="91">
        <f t="shared" ca="1" si="9"/>
        <v>6</v>
      </c>
      <c r="D82" s="21"/>
      <c r="E82" s="92" t="str">
        <f t="shared" ca="1" si="10"/>
        <v>1.3.02c</v>
      </c>
      <c r="F82" s="98" t="str">
        <f t="shared" ca="1" si="11"/>
        <v>Shown how to help reduce the likelihood and frequency of these attacks?</v>
      </c>
      <c r="G82" s="93"/>
      <c r="H82" s="91"/>
      <c r="I82" s="91"/>
      <c r="J82" s="91"/>
      <c r="K82" s="91"/>
      <c r="L82" s="91"/>
      <c r="M82" s="91"/>
      <c r="N82" s="91"/>
      <c r="O82" s="91"/>
      <c r="P82" s="91"/>
      <c r="Q82" s="91"/>
      <c r="R82" s="91"/>
      <c r="S82" s="91"/>
      <c r="T82" s="126" t="str">
        <f t="shared" ca="1" si="12"/>
        <v>1.3.02c</v>
      </c>
      <c r="U82" s="91"/>
      <c r="V82" s="91"/>
      <c r="W82" s="132">
        <v>2</v>
      </c>
      <c r="X82" s="133">
        <f t="shared" ca="1" si="13"/>
        <v>2</v>
      </c>
      <c r="Y82" s="132" t="str">
        <f t="shared" si="14"/>
        <v>x 2</v>
      </c>
    </row>
    <row r="83" spans="1:25" s="124" customFormat="1" ht="30" customHeight="1" x14ac:dyDescent="0.25">
      <c r="A83" s="89">
        <v>76</v>
      </c>
      <c r="B83" s="90" t="str">
        <f t="shared" ca="1" si="8"/>
        <v>1.3.03</v>
      </c>
      <c r="C83" s="91">
        <f t="shared" ca="1" si="9"/>
        <v>5</v>
      </c>
      <c r="D83" s="21"/>
      <c r="E83" s="92" t="str">
        <f t="shared" ca="1" si="10"/>
        <v>1.3.03</v>
      </c>
      <c r="F83" s="93" t="str">
        <f t="shared" ca="1" si="11"/>
        <v>Do you have a cyber security incident response team?</v>
      </c>
      <c r="G83" s="93"/>
      <c r="H83" s="91"/>
      <c r="I83" s="91"/>
      <c r="J83" s="91"/>
      <c r="K83" s="91"/>
      <c r="L83" s="91"/>
      <c r="M83" s="91"/>
      <c r="N83" s="91"/>
      <c r="O83" s="91"/>
      <c r="P83" s="91"/>
      <c r="Q83" s="91"/>
      <c r="R83" s="91"/>
      <c r="S83" s="91"/>
      <c r="T83" s="126" t="str">
        <f t="shared" ca="1" si="12"/>
        <v>1.3.03</v>
      </c>
      <c r="U83" s="91"/>
      <c r="V83" s="91"/>
      <c r="W83" s="132">
        <v>2</v>
      </c>
      <c r="X83" s="133">
        <f t="shared" ca="1" si="13"/>
        <v>2</v>
      </c>
      <c r="Y83" s="132" t="str">
        <f t="shared" si="14"/>
        <v>x 2</v>
      </c>
    </row>
    <row r="84" spans="1:25" s="124" customFormat="1" ht="30" customHeight="1" x14ac:dyDescent="0.25">
      <c r="A84" s="89">
        <v>77</v>
      </c>
      <c r="B84" s="90" t="str">
        <f t="shared" ca="1" si="8"/>
        <v>1.3.04</v>
      </c>
      <c r="C84" s="91">
        <f t="shared" ca="1" si="9"/>
        <v>4</v>
      </c>
      <c r="D84" s="21"/>
      <c r="E84" s="92" t="str">
        <f t="shared" ca="1" si="10"/>
        <v>1.3.04</v>
      </c>
      <c r="F84" s="93" t="str">
        <f t="shared" ca="1" si="11"/>
        <v>Does your cyber security incident response team understand the:</v>
      </c>
      <c r="G84" s="93"/>
      <c r="H84" s="91"/>
      <c r="I84" s="91"/>
      <c r="J84" s="91"/>
      <c r="K84" s="91"/>
      <c r="L84" s="91"/>
      <c r="M84" s="91"/>
      <c r="N84" s="91"/>
      <c r="O84" s="91"/>
      <c r="P84" s="91"/>
      <c r="Q84" s="91"/>
      <c r="R84" s="91"/>
      <c r="S84" s="91"/>
      <c r="T84" s="126" t="str">
        <f t="shared" ca="1" si="12"/>
        <v>1.3.04</v>
      </c>
      <c r="U84" s="91"/>
      <c r="V84" s="91"/>
      <c r="W84" s="132" t="s">
        <v>108</v>
      </c>
      <c r="X84" s="133" t="str">
        <f t="shared" ca="1" si="13"/>
        <v>N/A</v>
      </c>
      <c r="Y84" s="132" t="e">
        <f t="shared" si="14"/>
        <v>#N/A</v>
      </c>
    </row>
    <row r="85" spans="1:25" s="124" customFormat="1" ht="30" x14ac:dyDescent="0.25">
      <c r="A85" s="89">
        <v>78</v>
      </c>
      <c r="B85" s="90" t="str">
        <f t="shared" ca="1" si="8"/>
        <v>1.3.04a</v>
      </c>
      <c r="C85" s="91">
        <f t="shared" ca="1" si="9"/>
        <v>6</v>
      </c>
      <c r="D85" s="21"/>
      <c r="E85" s="92" t="str">
        <f t="shared" ca="1" si="10"/>
        <v>1.3.04a</v>
      </c>
      <c r="F85" s="98" t="str">
        <f t="shared" ca="1" si="11"/>
        <v>Key concepts of cyber security incident response (eg drivers, definitions, approaches)?</v>
      </c>
      <c r="G85" s="93"/>
      <c r="H85" s="91"/>
      <c r="I85" s="91"/>
      <c r="J85" s="91"/>
      <c r="K85" s="91"/>
      <c r="L85" s="91"/>
      <c r="M85" s="91"/>
      <c r="N85" s="91"/>
      <c r="O85" s="91"/>
      <c r="P85" s="91"/>
      <c r="Q85" s="91"/>
      <c r="R85" s="91"/>
      <c r="S85" s="91"/>
      <c r="T85" s="126" t="str">
        <f t="shared" ca="1" si="12"/>
        <v>1.3.04a</v>
      </c>
      <c r="U85" s="91"/>
      <c r="V85" s="91"/>
      <c r="W85" s="132">
        <v>2</v>
      </c>
      <c r="X85" s="133">
        <f t="shared" ca="1" si="13"/>
        <v>2</v>
      </c>
      <c r="Y85" s="132" t="str">
        <f t="shared" si="14"/>
        <v>x 2</v>
      </c>
    </row>
    <row r="86" spans="1:25" s="124" customFormat="1" ht="30" customHeight="1" x14ac:dyDescent="0.25">
      <c r="A86" s="89">
        <v>79</v>
      </c>
      <c r="B86" s="90" t="str">
        <f t="shared" ca="1" si="8"/>
        <v>1.3.04b</v>
      </c>
      <c r="C86" s="91">
        <f t="shared" ca="1" si="9"/>
        <v>6</v>
      </c>
      <c r="D86" s="21"/>
      <c r="E86" s="92" t="str">
        <f t="shared" ca="1" si="10"/>
        <v>1.3.04b</v>
      </c>
      <c r="F86" s="98" t="str">
        <f t="shared" ca="1" si="11"/>
        <v>Requirements for reporting certain types of cyber security incident?</v>
      </c>
      <c r="G86" s="93"/>
      <c r="H86" s="91"/>
      <c r="I86" s="91"/>
      <c r="J86" s="91"/>
      <c r="K86" s="91"/>
      <c r="L86" s="91"/>
      <c r="M86" s="91"/>
      <c r="N86" s="91"/>
      <c r="O86" s="91"/>
      <c r="P86" s="91"/>
      <c r="Q86" s="91"/>
      <c r="R86" s="91"/>
      <c r="S86" s="91"/>
      <c r="T86" s="126" t="str">
        <f t="shared" ca="1" si="12"/>
        <v>1.3.04b</v>
      </c>
      <c r="U86" s="91"/>
      <c r="V86" s="91"/>
      <c r="W86" s="132">
        <v>2</v>
      </c>
      <c r="X86" s="133">
        <f t="shared" ca="1" si="13"/>
        <v>2</v>
      </c>
      <c r="Y86" s="132" t="str">
        <f t="shared" si="14"/>
        <v>x 2</v>
      </c>
    </row>
    <row r="87" spans="1:25" s="124" customFormat="1" ht="30" customHeight="1" x14ac:dyDescent="0.25">
      <c r="A87" s="89">
        <v>80</v>
      </c>
      <c r="B87" s="90" t="str">
        <f t="shared" ca="1" si="8"/>
        <v>1.3.05</v>
      </c>
      <c r="C87" s="91">
        <f t="shared" ca="1" si="9"/>
        <v>4</v>
      </c>
      <c r="D87" s="21"/>
      <c r="E87" s="92" t="str">
        <f t="shared" ca="1" si="10"/>
        <v>1.3.05</v>
      </c>
      <c r="F87" s="93" t="str">
        <f t="shared" ca="1" si="11"/>
        <v>Is your cyber security incident response team:</v>
      </c>
      <c r="G87" s="93"/>
      <c r="H87" s="91"/>
      <c r="I87" s="91"/>
      <c r="J87" s="91"/>
      <c r="K87" s="91"/>
      <c r="L87" s="91"/>
      <c r="M87" s="91"/>
      <c r="N87" s="91"/>
      <c r="O87" s="91"/>
      <c r="P87" s="91"/>
      <c r="Q87" s="91"/>
      <c r="R87" s="91"/>
      <c r="S87" s="91"/>
      <c r="T87" s="126" t="str">
        <f t="shared" ca="1" si="12"/>
        <v>1.3.05</v>
      </c>
      <c r="U87" s="91"/>
      <c r="V87" s="91"/>
      <c r="W87" s="132" t="s">
        <v>108</v>
      </c>
      <c r="X87" s="133" t="str">
        <f t="shared" ca="1" si="13"/>
        <v>N/A</v>
      </c>
      <c r="Y87" s="132" t="e">
        <f t="shared" si="14"/>
        <v>#N/A</v>
      </c>
    </row>
    <row r="88" spans="1:25" s="124" customFormat="1" ht="30" x14ac:dyDescent="0.25">
      <c r="A88" s="89">
        <v>81</v>
      </c>
      <c r="B88" s="90" t="str">
        <f t="shared" ca="1" si="8"/>
        <v>1.3.05a</v>
      </c>
      <c r="C88" s="91">
        <f t="shared" ca="1" si="9"/>
        <v>6</v>
      </c>
      <c r="D88" s="21"/>
      <c r="E88" s="92" t="str">
        <f t="shared" ca="1" si="10"/>
        <v>1.3.05a</v>
      </c>
      <c r="F88" s="98" t="str">
        <f t="shared" ca="1" si="11"/>
        <v>Supported by key stakeholders, such as senior management, the PR department, HR, Legal, IT and business unit management</v>
      </c>
      <c r="G88" s="93"/>
      <c r="H88" s="91"/>
      <c r="I88" s="91"/>
      <c r="J88" s="91"/>
      <c r="K88" s="91"/>
      <c r="L88" s="91"/>
      <c r="M88" s="91"/>
      <c r="N88" s="91"/>
      <c r="O88" s="91"/>
      <c r="P88" s="91"/>
      <c r="Q88" s="91"/>
      <c r="R88" s="91"/>
      <c r="S88" s="91"/>
      <c r="T88" s="126" t="str">
        <f t="shared" ca="1" si="12"/>
        <v>1.3.05a</v>
      </c>
      <c r="U88" s="91"/>
      <c r="V88" s="91"/>
      <c r="W88" s="132">
        <v>2</v>
      </c>
      <c r="X88" s="133">
        <f t="shared" ca="1" si="13"/>
        <v>2</v>
      </c>
      <c r="Y88" s="132" t="str">
        <f t="shared" si="14"/>
        <v>x 2</v>
      </c>
    </row>
    <row r="89" spans="1:25" s="124" customFormat="1" ht="30" x14ac:dyDescent="0.25">
      <c r="A89" s="89">
        <v>82</v>
      </c>
      <c r="B89" s="90" t="str">
        <f t="shared" ca="1" si="8"/>
        <v>1.3.05b</v>
      </c>
      <c r="C89" s="91">
        <f t="shared" ca="1" si="9"/>
        <v>6</v>
      </c>
      <c r="D89" s="21"/>
      <c r="E89" s="92" t="str">
        <f t="shared" ca="1" si="10"/>
        <v>1.3.05b</v>
      </c>
      <c r="F89" s="98" t="str">
        <f t="shared" ca="1" si="11"/>
        <v>Given the authority to confiscate or disconnect equipment and monitor suspicious activity</v>
      </c>
      <c r="G89" s="93"/>
      <c r="H89" s="91"/>
      <c r="I89" s="91"/>
      <c r="J89" s="91"/>
      <c r="K89" s="91"/>
      <c r="L89" s="91"/>
      <c r="M89" s="91"/>
      <c r="N89" s="91"/>
      <c r="O89" s="91"/>
      <c r="P89" s="91"/>
      <c r="Q89" s="91"/>
      <c r="R89" s="91"/>
      <c r="S89" s="91"/>
      <c r="T89" s="126" t="str">
        <f t="shared" ca="1" si="12"/>
        <v>1.3.05b</v>
      </c>
      <c r="U89" s="91"/>
      <c r="V89" s="91"/>
      <c r="W89" s="132">
        <v>3</v>
      </c>
      <c r="X89" s="133">
        <f t="shared" ca="1" si="13"/>
        <v>3</v>
      </c>
      <c r="Y89" s="132" t="str">
        <f t="shared" si="14"/>
        <v>x 3</v>
      </c>
    </row>
    <row r="90" spans="1:25" s="124" customFormat="1" ht="30" x14ac:dyDescent="0.25">
      <c r="A90" s="89">
        <v>83</v>
      </c>
      <c r="B90" s="90" t="str">
        <f t="shared" ca="1" si="8"/>
        <v>1.3.05c</v>
      </c>
      <c r="C90" s="91">
        <f t="shared" ca="1" si="9"/>
        <v>6</v>
      </c>
      <c r="D90" s="21"/>
      <c r="E90" s="92" t="str">
        <f t="shared" ca="1" si="10"/>
        <v>1.3.05c</v>
      </c>
      <c r="F90" s="98" t="str">
        <f t="shared" ca="1" si="11"/>
        <v>Able to undertake external communications and information sharing (eg what can be shared with whom, when, and over what channels)</v>
      </c>
      <c r="G90" s="93"/>
      <c r="H90" s="91"/>
      <c r="I90" s="91"/>
      <c r="J90" s="91"/>
      <c r="K90" s="91"/>
      <c r="L90" s="91"/>
      <c r="M90" s="91"/>
      <c r="N90" s="91"/>
      <c r="O90" s="91"/>
      <c r="P90" s="91"/>
      <c r="Q90" s="91"/>
      <c r="R90" s="91"/>
      <c r="S90" s="91"/>
      <c r="T90" s="126" t="str">
        <f t="shared" ca="1" si="12"/>
        <v>1.3.05c</v>
      </c>
      <c r="U90" s="91"/>
      <c r="V90" s="91"/>
      <c r="W90" s="132">
        <v>3</v>
      </c>
      <c r="X90" s="133">
        <f t="shared" ca="1" si="13"/>
        <v>3</v>
      </c>
      <c r="Y90" s="132" t="str">
        <f t="shared" si="14"/>
        <v>x 3</v>
      </c>
    </row>
    <row r="91" spans="1:25" s="124" customFormat="1" ht="30" x14ac:dyDescent="0.25">
      <c r="A91" s="89">
        <v>84</v>
      </c>
      <c r="B91" s="90" t="str">
        <f t="shared" ca="1" si="8"/>
        <v>1.3.05d</v>
      </c>
      <c r="C91" s="91">
        <f t="shared" ca="1" si="9"/>
        <v>6</v>
      </c>
      <c r="D91" s="21"/>
      <c r="E91" s="92" t="str">
        <f t="shared" ca="1" si="10"/>
        <v>1.3.05d</v>
      </c>
      <c r="F91" s="98" t="str">
        <f t="shared" ca="1" si="11"/>
        <v>Clear about escalation points in the cyber security incident management process</v>
      </c>
      <c r="G91" s="93"/>
      <c r="H91" s="91"/>
      <c r="I91" s="91"/>
      <c r="J91" s="91"/>
      <c r="K91" s="91"/>
      <c r="L91" s="91"/>
      <c r="M91" s="91"/>
      <c r="N91" s="91"/>
      <c r="O91" s="91"/>
      <c r="P91" s="91"/>
      <c r="Q91" s="91"/>
      <c r="R91" s="91"/>
      <c r="S91" s="91"/>
      <c r="T91" s="126" t="str">
        <f t="shared" ca="1" si="12"/>
        <v>1.3.05d</v>
      </c>
      <c r="U91" s="91"/>
      <c r="V91" s="91"/>
      <c r="W91" s="132">
        <v>2</v>
      </c>
      <c r="X91" s="133">
        <f t="shared" ca="1" si="13"/>
        <v>2</v>
      </c>
      <c r="Y91" s="132" t="str">
        <f t="shared" si="14"/>
        <v>x 2</v>
      </c>
    </row>
    <row r="92" spans="1:25" s="124" customFormat="1" ht="30" x14ac:dyDescent="0.25">
      <c r="A92" s="89">
        <v>85</v>
      </c>
      <c r="B92" s="90" t="str">
        <f t="shared" ca="1" si="8"/>
        <v>1.3.06</v>
      </c>
      <c r="C92" s="91">
        <f t="shared" ca="1" si="9"/>
        <v>4</v>
      </c>
      <c r="D92" s="21"/>
      <c r="E92" s="92" t="str">
        <f t="shared" ca="1" si="10"/>
        <v>1.3.06</v>
      </c>
      <c r="F92" s="93" t="str">
        <f t="shared" ca="1" si="11"/>
        <v>Is your cyber security incident response team empowered – without fear of blame or recrimination - to:</v>
      </c>
      <c r="G92" s="93"/>
      <c r="H92" s="91"/>
      <c r="I92" s="91"/>
      <c r="J92" s="91"/>
      <c r="K92" s="91"/>
      <c r="L92" s="91"/>
      <c r="M92" s="91"/>
      <c r="N92" s="91"/>
      <c r="O92" s="91"/>
      <c r="P92" s="91"/>
      <c r="Q92" s="91"/>
      <c r="R92" s="91"/>
      <c r="S92" s="91"/>
      <c r="T92" s="126" t="str">
        <f t="shared" ca="1" si="12"/>
        <v>1.3.06</v>
      </c>
      <c r="U92" s="91"/>
      <c r="V92" s="91"/>
      <c r="W92" s="132" t="s">
        <v>108</v>
      </c>
      <c r="X92" s="133" t="str">
        <f t="shared" ca="1" si="13"/>
        <v>N/A</v>
      </c>
      <c r="Y92" s="132" t="e">
        <f t="shared" si="14"/>
        <v>#N/A</v>
      </c>
    </row>
    <row r="93" spans="1:25" s="124" customFormat="1" ht="30" customHeight="1" x14ac:dyDescent="0.25">
      <c r="A93" s="89">
        <v>86</v>
      </c>
      <c r="B93" s="90" t="str">
        <f t="shared" ca="1" si="8"/>
        <v>1.3.06a</v>
      </c>
      <c r="C93" s="91">
        <f t="shared" ca="1" si="9"/>
        <v>6</v>
      </c>
      <c r="D93" s="21"/>
      <c r="E93" s="92" t="str">
        <f t="shared" ca="1" si="10"/>
        <v>1.3.06a</v>
      </c>
      <c r="F93" s="98" t="str">
        <f t="shared" ca="1" si="11"/>
        <v>Escalate the problem to management in a timely manner?</v>
      </c>
      <c r="G93" s="93"/>
      <c r="H93" s="91"/>
      <c r="I93" s="91"/>
      <c r="J93" s="91"/>
      <c r="K93" s="91"/>
      <c r="L93" s="91"/>
      <c r="M93" s="91"/>
      <c r="N93" s="91"/>
      <c r="O93" s="91"/>
      <c r="P93" s="91"/>
      <c r="Q93" s="91"/>
      <c r="R93" s="91"/>
      <c r="S93" s="91"/>
      <c r="T93" s="126" t="str">
        <f t="shared" ca="1" si="12"/>
        <v>1.3.06a</v>
      </c>
      <c r="U93" s="91"/>
      <c r="V93" s="91"/>
      <c r="W93" s="132">
        <v>3</v>
      </c>
      <c r="X93" s="133">
        <f t="shared" ca="1" si="13"/>
        <v>3</v>
      </c>
      <c r="Y93" s="132" t="str">
        <f t="shared" si="14"/>
        <v>x 3</v>
      </c>
    </row>
    <row r="94" spans="1:25" s="124" customFormat="1" ht="30" x14ac:dyDescent="0.25">
      <c r="A94" s="89">
        <v>87</v>
      </c>
      <c r="B94" s="90" t="str">
        <f t="shared" ca="1" si="8"/>
        <v>1.3.06b</v>
      </c>
      <c r="C94" s="91">
        <f t="shared" ca="1" si="9"/>
        <v>6</v>
      </c>
      <c r="D94" s="21"/>
      <c r="E94" s="92" t="str">
        <f t="shared" ca="1" si="10"/>
        <v>1.3.06b</v>
      </c>
      <c r="F94" s="98" t="str">
        <f t="shared" ca="1" si="11"/>
        <v>Explain the possible consequences of the cyber security incident – and its potential impact on the business?</v>
      </c>
      <c r="G94" s="93"/>
      <c r="H94" s="91"/>
      <c r="I94" s="91"/>
      <c r="J94" s="91"/>
      <c r="K94" s="91"/>
      <c r="L94" s="91"/>
      <c r="M94" s="91"/>
      <c r="N94" s="91"/>
      <c r="O94" s="91"/>
      <c r="P94" s="91"/>
      <c r="Q94" s="91"/>
      <c r="R94" s="91"/>
      <c r="S94" s="91"/>
      <c r="T94" s="126" t="str">
        <f t="shared" ca="1" si="12"/>
        <v>1.3.06b</v>
      </c>
      <c r="U94" s="91"/>
      <c r="V94" s="91"/>
      <c r="W94" s="132">
        <v>3</v>
      </c>
      <c r="X94" s="133">
        <f t="shared" ca="1" si="13"/>
        <v>3</v>
      </c>
      <c r="Y94" s="132" t="str">
        <f t="shared" si="14"/>
        <v>x 3</v>
      </c>
    </row>
    <row r="95" spans="1:25" s="124" customFormat="1" ht="30" customHeight="1" x14ac:dyDescent="0.25">
      <c r="A95" s="89">
        <v>88</v>
      </c>
      <c r="B95" s="90" t="str">
        <f t="shared" ca="1" si="8"/>
        <v>1.3.06c</v>
      </c>
      <c r="C95" s="91">
        <f t="shared" ca="1" si="9"/>
        <v>6</v>
      </c>
      <c r="D95" s="21"/>
      <c r="E95" s="92" t="str">
        <f t="shared" ca="1" si="10"/>
        <v>1.3.06c</v>
      </c>
      <c r="F95" s="98" t="str">
        <f t="shared" ca="1" si="11"/>
        <v>Get relevant outsiders involved?</v>
      </c>
      <c r="G95" s="93"/>
      <c r="H95" s="91"/>
      <c r="I95" s="91"/>
      <c r="J95" s="91"/>
      <c r="K95" s="91"/>
      <c r="L95" s="91"/>
      <c r="M95" s="91"/>
      <c r="N95" s="91"/>
      <c r="O95" s="91"/>
      <c r="P95" s="91"/>
      <c r="Q95" s="91"/>
      <c r="R95" s="91"/>
      <c r="S95" s="91"/>
      <c r="T95" s="126" t="str">
        <f t="shared" ca="1" si="12"/>
        <v>1.3.06c</v>
      </c>
      <c r="U95" s="91"/>
      <c r="V95" s="91"/>
      <c r="W95" s="132">
        <v>3</v>
      </c>
      <c r="X95" s="133">
        <f t="shared" ca="1" si="13"/>
        <v>3</v>
      </c>
      <c r="Y95" s="132" t="str">
        <f t="shared" si="14"/>
        <v>x 3</v>
      </c>
    </row>
    <row r="96" spans="1:25" s="124" customFormat="1" ht="45" x14ac:dyDescent="0.25">
      <c r="A96" s="89">
        <v>89</v>
      </c>
      <c r="B96" s="90" t="str">
        <f t="shared" ca="1" si="8"/>
        <v>1.3.07</v>
      </c>
      <c r="C96" s="91">
        <f t="shared" ca="1" si="9"/>
        <v>4</v>
      </c>
      <c r="D96" s="21"/>
      <c r="E96" s="92" t="str">
        <f t="shared" ca="1" si="10"/>
        <v>1.3.07</v>
      </c>
      <c r="F96" s="93" t="str">
        <f t="shared" ca="1" si="11"/>
        <v>Does your cyber security incident response team have access to individuals (internal and external) who have a deep understanding about:</v>
      </c>
      <c r="G96" s="93"/>
      <c r="H96" s="91"/>
      <c r="I96" s="91"/>
      <c r="J96" s="91"/>
      <c r="K96" s="91"/>
      <c r="L96" s="91"/>
      <c r="M96" s="91"/>
      <c r="N96" s="91"/>
      <c r="O96" s="91"/>
      <c r="P96" s="91"/>
      <c r="Q96" s="91"/>
      <c r="R96" s="91"/>
      <c r="S96" s="91"/>
      <c r="T96" s="126" t="str">
        <f t="shared" ca="1" si="12"/>
        <v>1.3.07</v>
      </c>
      <c r="U96" s="91"/>
      <c r="V96" s="91"/>
      <c r="W96" s="132" t="s">
        <v>108</v>
      </c>
      <c r="X96" s="133" t="str">
        <f t="shared" ca="1" si="13"/>
        <v>N/A</v>
      </c>
      <c r="Y96" s="132" t="e">
        <f t="shared" si="14"/>
        <v>#N/A</v>
      </c>
    </row>
    <row r="97" spans="1:25" s="124" customFormat="1" ht="30" x14ac:dyDescent="0.25">
      <c r="A97" s="89">
        <v>90</v>
      </c>
      <c r="B97" s="90" t="str">
        <f t="shared" ca="1" si="8"/>
        <v>1.3.07a</v>
      </c>
      <c r="C97" s="91">
        <f t="shared" ca="1" si="9"/>
        <v>6</v>
      </c>
      <c r="D97" s="21"/>
      <c r="E97" s="92" t="str">
        <f t="shared" ca="1" si="10"/>
        <v>1.3.07a</v>
      </c>
      <c r="F97" s="98" t="str">
        <f t="shared" ca="1" si="11"/>
        <v>How to carry out sophisticated cyber security incident investigations quickly and effectively</v>
      </c>
      <c r="G97" s="93"/>
      <c r="H97" s="91"/>
      <c r="I97" s="91"/>
      <c r="J97" s="91"/>
      <c r="K97" s="91"/>
      <c r="L97" s="91"/>
      <c r="M97" s="91"/>
      <c r="N97" s="91"/>
      <c r="O97" s="91"/>
      <c r="P97" s="91"/>
      <c r="Q97" s="91"/>
      <c r="R97" s="91"/>
      <c r="S97" s="91"/>
      <c r="T97" s="126" t="str">
        <f t="shared" ca="1" si="12"/>
        <v>1.3.07a</v>
      </c>
      <c r="U97" s="91"/>
      <c r="V97" s="91"/>
      <c r="W97" s="132">
        <v>4</v>
      </c>
      <c r="X97" s="133">
        <f t="shared" ca="1" si="13"/>
        <v>4</v>
      </c>
      <c r="Y97" s="132" t="str">
        <f t="shared" si="14"/>
        <v>x 4</v>
      </c>
    </row>
    <row r="98" spans="1:25" s="124" customFormat="1" ht="30" customHeight="1" x14ac:dyDescent="0.25">
      <c r="A98" s="89">
        <v>91</v>
      </c>
      <c r="B98" s="90" t="str">
        <f t="shared" ca="1" si="8"/>
        <v>1.3.07b</v>
      </c>
      <c r="C98" s="91">
        <f t="shared" ca="1" si="9"/>
        <v>6</v>
      </c>
      <c r="D98" s="21"/>
      <c r="E98" s="92" t="str">
        <f t="shared" ca="1" si="10"/>
        <v>1.3.07b</v>
      </c>
      <c r="F98" s="98" t="str">
        <f t="shared" ca="1" si="11"/>
        <v>The different types of cyber security attacker (and how they operate)?</v>
      </c>
      <c r="G98" s="93"/>
      <c r="H98" s="91"/>
      <c r="I98" s="91"/>
      <c r="J98" s="91"/>
      <c r="K98" s="91"/>
      <c r="L98" s="91"/>
      <c r="M98" s="91"/>
      <c r="N98" s="91"/>
      <c r="O98" s="91"/>
      <c r="P98" s="91"/>
      <c r="Q98" s="91"/>
      <c r="R98" s="91"/>
      <c r="S98" s="91"/>
      <c r="T98" s="126" t="str">
        <f t="shared" ca="1" si="12"/>
        <v>1.3.07b</v>
      </c>
      <c r="U98" s="91"/>
      <c r="V98" s="91"/>
      <c r="W98" s="132">
        <v>3</v>
      </c>
      <c r="X98" s="133">
        <f t="shared" ca="1" si="13"/>
        <v>3</v>
      </c>
      <c r="Y98" s="132" t="str">
        <f t="shared" si="14"/>
        <v>x 3</v>
      </c>
    </row>
    <row r="99" spans="1:25" s="124" customFormat="1" ht="30" customHeight="1" x14ac:dyDescent="0.25">
      <c r="A99" s="89">
        <v>92</v>
      </c>
      <c r="B99" s="90" t="str">
        <f t="shared" ca="1" si="8"/>
        <v>1.3.07c</v>
      </c>
      <c r="C99" s="91">
        <f t="shared" ca="1" si="9"/>
        <v>6</v>
      </c>
      <c r="D99" s="21"/>
      <c r="E99" s="92" t="str">
        <f t="shared" ca="1" si="10"/>
        <v>1.3.07c</v>
      </c>
      <c r="F99" s="98" t="str">
        <f t="shared" ca="1" si="11"/>
        <v>Advanced persistent threats?</v>
      </c>
      <c r="G99" s="93"/>
      <c r="H99" s="91"/>
      <c r="I99" s="91"/>
      <c r="J99" s="91"/>
      <c r="K99" s="91"/>
      <c r="L99" s="91"/>
      <c r="M99" s="91"/>
      <c r="N99" s="91"/>
      <c r="O99" s="91"/>
      <c r="P99" s="91"/>
      <c r="Q99" s="91"/>
      <c r="R99" s="91"/>
      <c r="S99" s="91"/>
      <c r="T99" s="126" t="str">
        <f t="shared" ca="1" si="12"/>
        <v>1.3.07c</v>
      </c>
      <c r="U99" s="91"/>
      <c r="V99" s="91"/>
      <c r="W99" s="132">
        <v>4</v>
      </c>
      <c r="X99" s="133">
        <f t="shared" ca="1" si="13"/>
        <v>4</v>
      </c>
      <c r="Y99" s="132" t="str">
        <f t="shared" si="14"/>
        <v>x 4</v>
      </c>
    </row>
    <row r="100" spans="1:25" s="124" customFormat="1" ht="30" customHeight="1" x14ac:dyDescent="0.25">
      <c r="A100" s="89">
        <v>93</v>
      </c>
      <c r="B100" s="90" t="str">
        <f t="shared" ca="1" si="8"/>
        <v>1.3.07d</v>
      </c>
      <c r="C100" s="91">
        <f t="shared" ca="1" si="9"/>
        <v>6</v>
      </c>
      <c r="D100" s="21"/>
      <c r="E100" s="92" t="str">
        <f t="shared" ca="1" si="10"/>
        <v>1.3.07d</v>
      </c>
      <c r="F100" s="98" t="str">
        <f t="shared" ca="1" si="11"/>
        <v>Methods of compromising systems?</v>
      </c>
      <c r="G100" s="93"/>
      <c r="H100" s="91"/>
      <c r="I100" s="91"/>
      <c r="J100" s="91"/>
      <c r="K100" s="91"/>
      <c r="L100" s="91"/>
      <c r="M100" s="91"/>
      <c r="N100" s="91"/>
      <c r="O100" s="91"/>
      <c r="P100" s="91"/>
      <c r="Q100" s="91"/>
      <c r="R100" s="91"/>
      <c r="S100" s="91"/>
      <c r="T100" s="126" t="str">
        <f t="shared" ca="1" si="12"/>
        <v>1.3.07d</v>
      </c>
      <c r="U100" s="91"/>
      <c r="V100" s="91"/>
      <c r="W100" s="132">
        <v>3</v>
      </c>
      <c r="X100" s="133">
        <f t="shared" ca="1" si="13"/>
        <v>3</v>
      </c>
      <c r="Y100" s="132" t="str">
        <f t="shared" si="14"/>
        <v>x 3</v>
      </c>
    </row>
    <row r="101" spans="1:25" s="124" customFormat="1" ht="30" customHeight="1" x14ac:dyDescent="0.25">
      <c r="A101" s="89">
        <v>94</v>
      </c>
      <c r="B101" s="90" t="str">
        <f t="shared" ca="1" si="8"/>
        <v>1.3.07e</v>
      </c>
      <c r="C101" s="91">
        <f t="shared" ca="1" si="9"/>
        <v>6</v>
      </c>
      <c r="D101" s="21"/>
      <c r="E101" s="92" t="str">
        <f t="shared" ca="1" si="10"/>
        <v>1.3.07e</v>
      </c>
      <c r="F101" s="98" t="str">
        <f t="shared" ca="1" si="11"/>
        <v>Sophisticated analysis of malware?</v>
      </c>
      <c r="G101" s="93"/>
      <c r="H101" s="91"/>
      <c r="I101" s="91"/>
      <c r="J101" s="91"/>
      <c r="K101" s="91"/>
      <c r="L101" s="91"/>
      <c r="M101" s="91"/>
      <c r="N101" s="91"/>
      <c r="O101" s="91"/>
      <c r="P101" s="91"/>
      <c r="Q101" s="91"/>
      <c r="R101" s="91"/>
      <c r="S101" s="91"/>
      <c r="T101" s="126" t="str">
        <f t="shared" ca="1" si="12"/>
        <v>1.3.07e</v>
      </c>
      <c r="U101" s="91"/>
      <c r="V101" s="91"/>
      <c r="W101" s="132">
        <v>5</v>
      </c>
      <c r="X101" s="133">
        <f t="shared" ca="1" si="13"/>
        <v>5</v>
      </c>
      <c r="Y101" s="132" t="str">
        <f t="shared" si="14"/>
        <v>x 5</v>
      </c>
    </row>
    <row r="102" spans="1:25" s="124" customFormat="1" ht="30" customHeight="1" x14ac:dyDescent="0.25">
      <c r="A102" s="89">
        <v>95</v>
      </c>
      <c r="B102" s="90" t="str">
        <f t="shared" ca="1" si="8"/>
        <v>1.3.07f</v>
      </c>
      <c r="C102" s="91">
        <f t="shared" ca="1" si="9"/>
        <v>6</v>
      </c>
      <c r="D102" s="21"/>
      <c r="E102" s="92" t="str">
        <f t="shared" ca="1" si="10"/>
        <v>1.3.07f</v>
      </c>
      <c r="F102" s="98" t="str">
        <f t="shared" ca="1" si="11"/>
        <v>Forensics?</v>
      </c>
      <c r="G102" s="93"/>
      <c r="H102" s="91"/>
      <c r="I102" s="91"/>
      <c r="J102" s="91"/>
      <c r="K102" s="91"/>
      <c r="L102" s="91"/>
      <c r="M102" s="91"/>
      <c r="N102" s="91"/>
      <c r="O102" s="91"/>
      <c r="P102" s="91"/>
      <c r="Q102" s="91"/>
      <c r="R102" s="91"/>
      <c r="S102" s="91"/>
      <c r="T102" s="126" t="str">
        <f t="shared" ca="1" si="12"/>
        <v>1.3.07f</v>
      </c>
      <c r="U102" s="91"/>
      <c r="V102" s="91"/>
      <c r="W102" s="132">
        <v>5</v>
      </c>
      <c r="X102" s="133">
        <f t="shared" ca="1" si="13"/>
        <v>5</v>
      </c>
      <c r="Y102" s="132" t="str">
        <f t="shared" si="14"/>
        <v>x 5</v>
      </c>
    </row>
    <row r="103" spans="1:25" s="124" customFormat="1" ht="30" x14ac:dyDescent="0.25">
      <c r="A103" s="89">
        <v>96</v>
      </c>
      <c r="B103" s="90" t="str">
        <f t="shared" ca="1" si="8"/>
        <v>1.3.08</v>
      </c>
      <c r="C103" s="91">
        <f t="shared" ca="1" si="9"/>
        <v>5</v>
      </c>
      <c r="D103" s="21"/>
      <c r="E103" s="92" t="str">
        <f t="shared" ca="1" si="10"/>
        <v>1.3.08</v>
      </c>
      <c r="F103" s="93" t="str">
        <f t="shared" ca="1" si="11"/>
        <v>Does your cyber security incident team have a cyber security incident response toolkit to help investigations?</v>
      </c>
      <c r="G103" s="93"/>
      <c r="H103" s="91"/>
      <c r="I103" s="91"/>
      <c r="J103" s="91"/>
      <c r="K103" s="91"/>
      <c r="L103" s="91"/>
      <c r="M103" s="91"/>
      <c r="N103" s="91"/>
      <c r="O103" s="91"/>
      <c r="P103" s="91"/>
      <c r="Q103" s="91"/>
      <c r="R103" s="91"/>
      <c r="S103" s="91"/>
      <c r="T103" s="126" t="str">
        <f t="shared" ca="1" si="12"/>
        <v>1.3.08</v>
      </c>
      <c r="U103" s="91"/>
      <c r="V103" s="91"/>
      <c r="W103" s="132">
        <v>4</v>
      </c>
      <c r="X103" s="133">
        <f t="shared" ca="1" si="13"/>
        <v>4</v>
      </c>
      <c r="Y103" s="132" t="str">
        <f t="shared" si="14"/>
        <v>x 4</v>
      </c>
    </row>
    <row r="104" spans="1:25" s="124" customFormat="1" ht="30" customHeight="1" x14ac:dyDescent="0.25">
      <c r="A104" s="89">
        <v>97</v>
      </c>
      <c r="B104" s="90" t="str">
        <f t="shared" ca="1" si="8"/>
        <v>1.3.09</v>
      </c>
      <c r="C104" s="91">
        <f t="shared" ca="1" si="9"/>
        <v>4</v>
      </c>
      <c r="D104" s="21"/>
      <c r="E104" s="92" t="str">
        <f t="shared" ca="1" si="10"/>
        <v>1.3.09</v>
      </c>
      <c r="F104" s="93" t="str">
        <f t="shared" ca="1" si="11"/>
        <v>Does your cyber security incident response toolkit include:</v>
      </c>
      <c r="G104" s="93"/>
      <c r="H104" s="91"/>
      <c r="I104" s="91"/>
      <c r="J104" s="91"/>
      <c r="K104" s="91"/>
      <c r="L104" s="91"/>
      <c r="M104" s="91"/>
      <c r="N104" s="91"/>
      <c r="O104" s="91"/>
      <c r="P104" s="91"/>
      <c r="Q104" s="91"/>
      <c r="R104" s="91"/>
      <c r="S104" s="91"/>
      <c r="T104" s="126" t="str">
        <f t="shared" ca="1" si="12"/>
        <v>1.3.09</v>
      </c>
      <c r="U104" s="91"/>
      <c r="V104" s="91"/>
      <c r="W104" s="132" t="s">
        <v>108</v>
      </c>
      <c r="X104" s="133" t="str">
        <f t="shared" ca="1" si="13"/>
        <v>N/A</v>
      </c>
      <c r="Y104" s="132" t="e">
        <f t="shared" si="14"/>
        <v>#N/A</v>
      </c>
    </row>
    <row r="105" spans="1:25" s="124" customFormat="1" ht="30" x14ac:dyDescent="0.25">
      <c r="A105" s="89">
        <v>98</v>
      </c>
      <c r="B105" s="90" t="str">
        <f t="shared" ca="1" si="8"/>
        <v>1.3.09a</v>
      </c>
      <c r="C105" s="91">
        <f t="shared" ca="1" si="9"/>
        <v>6</v>
      </c>
      <c r="D105" s="21"/>
      <c r="E105" s="92" t="str">
        <f t="shared" ca="1" si="10"/>
        <v>1.3.09a</v>
      </c>
      <c r="F105" s="98" t="str">
        <f t="shared" ca="1" si="11"/>
        <v>A suitable method for recording all aspects of the incident, ideally using a template to ensure a consistent, comprehensive approach?</v>
      </c>
      <c r="G105" s="93"/>
      <c r="H105" s="91"/>
      <c r="I105" s="91"/>
      <c r="J105" s="91"/>
      <c r="K105" s="91"/>
      <c r="L105" s="91"/>
      <c r="M105" s="91"/>
      <c r="N105" s="91"/>
      <c r="O105" s="91"/>
      <c r="P105" s="91"/>
      <c r="Q105" s="91"/>
      <c r="R105" s="91"/>
      <c r="S105" s="91"/>
      <c r="T105" s="126" t="str">
        <f t="shared" ca="1" si="12"/>
        <v>1.3.09a</v>
      </c>
      <c r="U105" s="91"/>
      <c r="V105" s="91"/>
      <c r="W105" s="132">
        <v>4</v>
      </c>
      <c r="X105" s="133">
        <f t="shared" ca="1" si="13"/>
        <v>4</v>
      </c>
      <c r="Y105" s="132" t="str">
        <f t="shared" si="14"/>
        <v>x 4</v>
      </c>
    </row>
    <row r="106" spans="1:25" s="124" customFormat="1" ht="45" x14ac:dyDescent="0.25">
      <c r="A106" s="89">
        <v>99</v>
      </c>
      <c r="B106" s="90" t="str">
        <f t="shared" ca="1" si="8"/>
        <v>1.3.09b</v>
      </c>
      <c r="C106" s="91">
        <f t="shared" ca="1" si="9"/>
        <v>6</v>
      </c>
      <c r="D106" s="21"/>
      <c r="E106" s="92" t="str">
        <f t="shared" ca="1" si="10"/>
        <v>1.3.09b</v>
      </c>
      <c r="F106" s="98" t="str">
        <f t="shared" ca="1" si="11"/>
        <v>Contact details of all key stakeholders, such as internal and external investigators, technical specialist, suppliers, legal resources, human resources, public relations and business management?</v>
      </c>
      <c r="G106" s="93"/>
      <c r="H106" s="91"/>
      <c r="I106" s="91"/>
      <c r="J106" s="91"/>
      <c r="K106" s="91"/>
      <c r="L106" s="91"/>
      <c r="M106" s="91"/>
      <c r="N106" s="91"/>
      <c r="O106" s="91"/>
      <c r="P106" s="91"/>
      <c r="Q106" s="91"/>
      <c r="R106" s="91"/>
      <c r="S106" s="91"/>
      <c r="T106" s="126" t="str">
        <f t="shared" ca="1" si="12"/>
        <v>1.3.09b</v>
      </c>
      <c r="U106" s="91"/>
      <c r="V106" s="91"/>
      <c r="W106" s="132">
        <v>3</v>
      </c>
      <c r="X106" s="133">
        <f t="shared" ca="1" si="13"/>
        <v>3</v>
      </c>
      <c r="Y106" s="132" t="str">
        <f t="shared" si="14"/>
        <v>x 3</v>
      </c>
    </row>
    <row r="107" spans="1:25" s="124" customFormat="1" ht="45" x14ac:dyDescent="0.25">
      <c r="A107" s="89">
        <v>100</v>
      </c>
      <c r="B107" s="90" t="str">
        <f t="shared" ca="1" si="8"/>
        <v>1.3.09c</v>
      </c>
      <c r="C107" s="91">
        <f t="shared" ca="1" si="9"/>
        <v>6</v>
      </c>
      <c r="D107" s="21"/>
      <c r="E107" s="92" t="str">
        <f t="shared" ca="1" si="10"/>
        <v>1.3.09c</v>
      </c>
      <c r="F107" s="98" t="str">
        <f t="shared" ca="1" si="11"/>
        <v>Incident analysis resources: such as port lists; packet sniffers and protocol analysers; documentation for security systems (eg IDS, SIEM, malware protection); network diagrams; and a list of critical assets.</v>
      </c>
      <c r="G107" s="93"/>
      <c r="H107" s="91"/>
      <c r="I107" s="91"/>
      <c r="J107" s="91"/>
      <c r="K107" s="91"/>
      <c r="L107" s="91"/>
      <c r="M107" s="91"/>
      <c r="N107" s="91"/>
      <c r="O107" s="91"/>
      <c r="P107" s="91"/>
      <c r="Q107" s="91"/>
      <c r="R107" s="91"/>
      <c r="S107" s="91"/>
      <c r="T107" s="126" t="str">
        <f t="shared" ca="1" si="12"/>
        <v>1.3.09c</v>
      </c>
      <c r="U107" s="91"/>
      <c r="V107" s="91"/>
      <c r="W107" s="132">
        <v>5</v>
      </c>
      <c r="X107" s="133">
        <f t="shared" ca="1" si="13"/>
        <v>5</v>
      </c>
      <c r="Y107" s="132" t="str">
        <f t="shared" si="14"/>
        <v>x 5</v>
      </c>
    </row>
    <row r="108" spans="1:25" s="124" customFormat="1" ht="60" x14ac:dyDescent="0.25">
      <c r="A108" s="89">
        <v>101</v>
      </c>
      <c r="B108" s="90" t="str">
        <f t="shared" ca="1" si="8"/>
        <v>1.3.09d</v>
      </c>
      <c r="C108" s="91">
        <f t="shared" ca="1" si="9"/>
        <v>6</v>
      </c>
      <c r="D108" s="21"/>
      <c r="E108" s="92" t="str">
        <f t="shared" ca="1" si="10"/>
        <v>1.3.09d</v>
      </c>
      <c r="F108" s="98" t="str">
        <f t="shared" ca="1" si="11"/>
        <v>Forensic imaging tools (eg an imaging laptop; encrypted disks for image storage; mobile phone; digital camera / recorder; portable printer; removable media with trusted versions of programs; and evidence gathering accessories)?</v>
      </c>
      <c r="G108" s="93"/>
      <c r="H108" s="91"/>
      <c r="I108" s="91"/>
      <c r="J108" s="91"/>
      <c r="K108" s="91"/>
      <c r="L108" s="91"/>
      <c r="M108" s="91"/>
      <c r="N108" s="91"/>
      <c r="O108" s="91"/>
      <c r="P108" s="91"/>
      <c r="Q108" s="91"/>
      <c r="R108" s="91"/>
      <c r="S108" s="91"/>
      <c r="T108" s="126" t="str">
        <f t="shared" ca="1" si="12"/>
        <v>1.3.09d</v>
      </c>
      <c r="U108" s="91"/>
      <c r="V108" s="91"/>
      <c r="W108" s="132">
        <v>5</v>
      </c>
      <c r="X108" s="133">
        <f t="shared" ca="1" si="13"/>
        <v>5</v>
      </c>
      <c r="Y108" s="132" t="str">
        <f t="shared" si="14"/>
        <v>x 5</v>
      </c>
    </row>
    <row r="109" spans="1:25" s="124" customFormat="1" ht="30" x14ac:dyDescent="0.25">
      <c r="A109" s="89">
        <v>102</v>
      </c>
      <c r="B109" s="90" t="str">
        <f t="shared" ca="1" si="8"/>
        <v>1.3.09e</v>
      </c>
      <c r="C109" s="91">
        <f t="shared" ca="1" si="9"/>
        <v>6</v>
      </c>
      <c r="D109" s="21"/>
      <c r="E109" s="92" t="str">
        <f t="shared" ca="1" si="10"/>
        <v>1.3.09e</v>
      </c>
      <c r="F109" s="98" t="str">
        <f t="shared" ca="1" si="11"/>
        <v>Physical tools (eg screwdrivers, Allen keys, wire cutters, evidence bags, gloves and torch)?</v>
      </c>
      <c r="G109" s="93"/>
      <c r="H109" s="91"/>
      <c r="I109" s="91"/>
      <c r="J109" s="91"/>
      <c r="K109" s="91"/>
      <c r="L109" s="91"/>
      <c r="M109" s="91"/>
      <c r="N109" s="91"/>
      <c r="O109" s="91"/>
      <c r="P109" s="91"/>
      <c r="Q109" s="91"/>
      <c r="R109" s="91"/>
      <c r="S109" s="91"/>
      <c r="T109" s="126" t="str">
        <f t="shared" ca="1" si="12"/>
        <v>1.3.09e</v>
      </c>
      <c r="U109" s="91"/>
      <c r="V109" s="91"/>
      <c r="W109" s="132">
        <v>4</v>
      </c>
      <c r="X109" s="133">
        <f t="shared" ca="1" si="13"/>
        <v>4</v>
      </c>
      <c r="Y109" s="132" t="str">
        <f t="shared" si="14"/>
        <v>x 4</v>
      </c>
    </row>
    <row r="110" spans="1:25" s="124" customFormat="1" ht="18.75" customHeight="1" x14ac:dyDescent="0.25">
      <c r="A110" s="91">
        <v>103</v>
      </c>
      <c r="B110" s="91" t="str">
        <f t="shared" ca="1" si="8"/>
        <v/>
      </c>
      <c r="C110" s="91">
        <f t="shared" ca="1" si="9"/>
        <v>3</v>
      </c>
      <c r="D110" s="21"/>
      <c r="E110" s="96" t="str">
        <f t="shared" ca="1" si="10"/>
        <v/>
      </c>
      <c r="F110" s="97" t="str">
        <f t="shared" ca="1" si="11"/>
        <v>Process</v>
      </c>
      <c r="G110" s="91"/>
      <c r="H110" s="91"/>
      <c r="I110" s="91"/>
      <c r="J110" s="91"/>
      <c r="K110" s="91"/>
      <c r="L110" s="91"/>
      <c r="M110" s="91"/>
      <c r="N110" s="91"/>
      <c r="O110" s="91"/>
      <c r="P110" s="91"/>
      <c r="Q110" s="91"/>
      <c r="R110" s="91"/>
      <c r="S110" s="91"/>
      <c r="T110" s="126" t="str">
        <f t="shared" ca="1" si="12"/>
        <v/>
      </c>
      <c r="U110" s="91"/>
      <c r="V110" s="91"/>
      <c r="W110" s="132" t="s">
        <v>695</v>
      </c>
      <c r="X110" s="132" t="str">
        <f t="shared" ca="1" si="13"/>
        <v/>
      </c>
      <c r="Y110" s="132" t="e">
        <f t="shared" si="14"/>
        <v>#N/A</v>
      </c>
    </row>
    <row r="111" spans="1:25" s="124" customFormat="1" ht="30" customHeight="1" x14ac:dyDescent="0.25">
      <c r="A111" s="89">
        <v>104</v>
      </c>
      <c r="B111" s="90" t="str">
        <f t="shared" ca="1" si="8"/>
        <v>1.3.10</v>
      </c>
      <c r="C111" s="91">
        <f t="shared" ca="1" si="9"/>
        <v>4</v>
      </c>
      <c r="D111" s="21"/>
      <c r="E111" s="92" t="str">
        <f t="shared" ca="1" si="10"/>
        <v>1.3.10</v>
      </c>
      <c r="F111" s="93" t="str">
        <f t="shared" ca="1" si="11"/>
        <v>Do you have:</v>
      </c>
      <c r="G111" s="93"/>
      <c r="H111" s="91"/>
      <c r="I111" s="91"/>
      <c r="J111" s="91"/>
      <c r="K111" s="91"/>
      <c r="L111" s="91"/>
      <c r="M111" s="91"/>
      <c r="N111" s="91"/>
      <c r="O111" s="91"/>
      <c r="P111" s="91"/>
      <c r="Q111" s="91"/>
      <c r="R111" s="91"/>
      <c r="S111" s="91"/>
      <c r="T111" s="126" t="str">
        <f t="shared" ca="1" si="12"/>
        <v>1.3.10</v>
      </c>
      <c r="U111" s="91"/>
      <c r="V111" s="91"/>
      <c r="W111" s="132" t="s">
        <v>108</v>
      </c>
      <c r="X111" s="133" t="str">
        <f t="shared" ca="1" si="13"/>
        <v>N/A</v>
      </c>
      <c r="Y111" s="132" t="e">
        <f t="shared" si="14"/>
        <v>#N/A</v>
      </c>
    </row>
    <row r="112" spans="1:25" s="124" customFormat="1" ht="30" x14ac:dyDescent="0.25">
      <c r="A112" s="89">
        <v>105</v>
      </c>
      <c r="B112" s="90" t="str">
        <f t="shared" ca="1" si="8"/>
        <v>1.3.10a</v>
      </c>
      <c r="C112" s="91">
        <f t="shared" ca="1" si="9"/>
        <v>6</v>
      </c>
      <c r="D112" s="21"/>
      <c r="E112" s="92" t="str">
        <f t="shared" ca="1" si="10"/>
        <v>1.3.10a</v>
      </c>
      <c r="F112" s="98" t="str">
        <f t="shared" ca="1" si="11"/>
        <v>Policies, processes, plans or methodologies to help you respond to cyber security incidents effectively?</v>
      </c>
      <c r="G112" s="93"/>
      <c r="H112" s="91"/>
      <c r="I112" s="91"/>
      <c r="J112" s="91"/>
      <c r="K112" s="91"/>
      <c r="L112" s="91"/>
      <c r="M112" s="91"/>
      <c r="N112" s="91"/>
      <c r="O112" s="91"/>
      <c r="P112" s="91"/>
      <c r="Q112" s="91"/>
      <c r="R112" s="91"/>
      <c r="S112" s="91"/>
      <c r="T112" s="126" t="str">
        <f t="shared" ca="1" si="12"/>
        <v>1.3.10a</v>
      </c>
      <c r="U112" s="91"/>
      <c r="V112" s="91"/>
      <c r="W112" s="132">
        <v>1</v>
      </c>
      <c r="X112" s="133">
        <f t="shared" ca="1" si="13"/>
        <v>1</v>
      </c>
      <c r="Y112" s="132" t="str">
        <f t="shared" si="14"/>
        <v>x 1</v>
      </c>
    </row>
    <row r="113" spans="1:25" s="124" customFormat="1" ht="30" customHeight="1" x14ac:dyDescent="0.25">
      <c r="A113" s="89">
        <v>106</v>
      </c>
      <c r="B113" s="90" t="str">
        <f t="shared" ca="1" si="8"/>
        <v>1.3.10b</v>
      </c>
      <c r="C113" s="91">
        <f t="shared" ca="1" si="9"/>
        <v>6</v>
      </c>
      <c r="D113" s="21"/>
      <c r="E113" s="92" t="str">
        <f t="shared" ca="1" si="10"/>
        <v>1.3.10b</v>
      </c>
      <c r="F113" s="98" t="str">
        <f t="shared" ca="1" si="11"/>
        <v>A formal cyber security incident response process?</v>
      </c>
      <c r="G113" s="93"/>
      <c r="H113" s="91"/>
      <c r="I113" s="91"/>
      <c r="J113" s="91"/>
      <c r="K113" s="91"/>
      <c r="L113" s="91"/>
      <c r="M113" s="91"/>
      <c r="N113" s="91"/>
      <c r="O113" s="91"/>
      <c r="P113" s="91"/>
      <c r="Q113" s="91"/>
      <c r="R113" s="91"/>
      <c r="S113" s="91"/>
      <c r="T113" s="126" t="str">
        <f t="shared" ca="1" si="12"/>
        <v>1.3.10b</v>
      </c>
      <c r="U113" s="91"/>
      <c r="V113" s="91"/>
      <c r="W113" s="132">
        <v>1</v>
      </c>
      <c r="X113" s="133">
        <f t="shared" ca="1" si="13"/>
        <v>1</v>
      </c>
      <c r="Y113" s="132" t="str">
        <f t="shared" si="14"/>
        <v>x 1</v>
      </c>
    </row>
    <row r="114" spans="1:25" s="124" customFormat="1" ht="30" customHeight="1" x14ac:dyDescent="0.25">
      <c r="A114" s="89">
        <v>107</v>
      </c>
      <c r="B114" s="90" t="str">
        <f t="shared" ca="1" si="8"/>
        <v>1.3.10c</v>
      </c>
      <c r="C114" s="91">
        <f t="shared" ca="1" si="9"/>
        <v>6</v>
      </c>
      <c r="D114" s="21"/>
      <c r="E114" s="92" t="str">
        <f t="shared" ca="1" si="10"/>
        <v>1.3.10c</v>
      </c>
      <c r="F114" s="98" t="str">
        <f t="shared" ca="1" si="11"/>
        <v>A strategic approach for handling cyber security incidents?</v>
      </c>
      <c r="G114" s="93"/>
      <c r="H114" s="91"/>
      <c r="I114" s="91"/>
      <c r="J114" s="91"/>
      <c r="K114" s="91"/>
      <c r="L114" s="91"/>
      <c r="M114" s="91"/>
      <c r="N114" s="91"/>
      <c r="O114" s="91"/>
      <c r="P114" s="91"/>
      <c r="Q114" s="91"/>
      <c r="R114" s="91"/>
      <c r="S114" s="91"/>
      <c r="T114" s="126" t="str">
        <f t="shared" ca="1" si="12"/>
        <v>1.3.10c</v>
      </c>
      <c r="U114" s="91"/>
      <c r="V114" s="91"/>
      <c r="W114" s="132">
        <v>3</v>
      </c>
      <c r="X114" s="133">
        <f t="shared" ca="1" si="13"/>
        <v>3</v>
      </c>
      <c r="Y114" s="132" t="str">
        <f t="shared" si="14"/>
        <v>x 3</v>
      </c>
    </row>
    <row r="115" spans="1:25" s="124" customFormat="1" ht="30" customHeight="1" x14ac:dyDescent="0.25">
      <c r="A115" s="89">
        <v>108</v>
      </c>
      <c r="B115" s="90" t="str">
        <f t="shared" ca="1" si="8"/>
        <v>1.3.11</v>
      </c>
      <c r="C115" s="91">
        <f t="shared" ca="1" si="9"/>
        <v>4</v>
      </c>
      <c r="D115" s="21"/>
      <c r="E115" s="92" t="str">
        <f t="shared" ca="1" si="10"/>
        <v>1.3.11</v>
      </c>
      <c r="F115" s="93" t="str">
        <f t="shared" ca="1" si="11"/>
        <v>Does your cyber security incident response strategy include:</v>
      </c>
      <c r="G115" s="93"/>
      <c r="H115" s="91"/>
      <c r="I115" s="91"/>
      <c r="J115" s="91"/>
      <c r="K115" s="91"/>
      <c r="L115" s="91"/>
      <c r="M115" s="91"/>
      <c r="N115" s="91"/>
      <c r="O115" s="91"/>
      <c r="P115" s="91"/>
      <c r="Q115" s="91"/>
      <c r="R115" s="91"/>
      <c r="S115" s="91"/>
      <c r="T115" s="126" t="str">
        <f t="shared" ca="1" si="12"/>
        <v>1.3.11</v>
      </c>
      <c r="U115" s="91"/>
      <c r="V115" s="91"/>
      <c r="W115" s="132" t="s">
        <v>108</v>
      </c>
      <c r="X115" s="133" t="str">
        <f t="shared" ca="1" si="13"/>
        <v>N/A</v>
      </c>
      <c r="Y115" s="132" t="e">
        <f t="shared" si="14"/>
        <v>#N/A</v>
      </c>
    </row>
    <row r="116" spans="1:25" s="124" customFormat="1" ht="30" x14ac:dyDescent="0.25">
      <c r="A116" s="89">
        <v>109</v>
      </c>
      <c r="B116" s="90" t="str">
        <f t="shared" ca="1" si="8"/>
        <v>1.3.11a</v>
      </c>
      <c r="C116" s="91">
        <f t="shared" ca="1" si="9"/>
        <v>6</v>
      </c>
      <c r="D116" s="21"/>
      <c r="E116" s="92" t="str">
        <f t="shared" ca="1" si="10"/>
        <v>1.3.11a</v>
      </c>
      <c r="F116" s="98" t="str">
        <f t="shared" ca="1" si="11"/>
        <v>Identifying the key components of an effective cyber security incident response process?</v>
      </c>
      <c r="G116" s="93"/>
      <c r="H116" s="91"/>
      <c r="I116" s="91"/>
      <c r="J116" s="91"/>
      <c r="K116" s="91"/>
      <c r="L116" s="91"/>
      <c r="M116" s="91"/>
      <c r="N116" s="91"/>
      <c r="O116" s="91"/>
      <c r="P116" s="91"/>
      <c r="Q116" s="91"/>
      <c r="R116" s="91"/>
      <c r="S116" s="91"/>
      <c r="T116" s="126" t="str">
        <f t="shared" ca="1" si="12"/>
        <v>1.3.11a</v>
      </c>
      <c r="U116" s="91"/>
      <c r="V116" s="91"/>
      <c r="W116" s="132">
        <v>4</v>
      </c>
      <c r="X116" s="133">
        <f t="shared" ca="1" si="13"/>
        <v>4</v>
      </c>
      <c r="Y116" s="132" t="str">
        <f t="shared" si="14"/>
        <v>x 4</v>
      </c>
    </row>
    <row r="117" spans="1:25" s="124" customFormat="1" ht="30" x14ac:dyDescent="0.25">
      <c r="A117" s="89">
        <v>110</v>
      </c>
      <c r="B117" s="90" t="str">
        <f t="shared" ca="1" si="8"/>
        <v>1.3.11b</v>
      </c>
      <c r="C117" s="91">
        <f t="shared" ca="1" si="9"/>
        <v>6</v>
      </c>
      <c r="D117" s="21"/>
      <c r="E117" s="92" t="str">
        <f t="shared" ca="1" si="10"/>
        <v>1.3.11b</v>
      </c>
      <c r="F117" s="98" t="str">
        <f t="shared" ca="1" si="11"/>
        <v>Aligning cyber security incident response with business continuity plans and arrangements?</v>
      </c>
      <c r="G117" s="93"/>
      <c r="H117" s="91"/>
      <c r="I117" s="91"/>
      <c r="J117" s="91"/>
      <c r="K117" s="91"/>
      <c r="L117" s="91"/>
      <c r="M117" s="91"/>
      <c r="N117" s="91"/>
      <c r="O117" s="91"/>
      <c r="P117" s="91"/>
      <c r="Q117" s="91"/>
      <c r="R117" s="91"/>
      <c r="S117" s="91"/>
      <c r="T117" s="126" t="str">
        <f t="shared" ca="1" si="12"/>
        <v>1.3.11b</v>
      </c>
      <c r="U117" s="91"/>
      <c r="V117" s="91"/>
      <c r="W117" s="132">
        <v>5</v>
      </c>
      <c r="X117" s="133">
        <f t="shared" ca="1" si="13"/>
        <v>5</v>
      </c>
      <c r="Y117" s="132" t="str">
        <f t="shared" si="14"/>
        <v>x 5</v>
      </c>
    </row>
    <row r="118" spans="1:25" s="124" customFormat="1" ht="30" x14ac:dyDescent="0.25">
      <c r="A118" s="89">
        <v>111</v>
      </c>
      <c r="B118" s="90" t="str">
        <f t="shared" ca="1" si="8"/>
        <v>1.3.11c</v>
      </c>
      <c r="C118" s="91">
        <f t="shared" ca="1" si="9"/>
        <v>6</v>
      </c>
      <c r="D118" s="21"/>
      <c r="E118" s="92" t="str">
        <f t="shared" ca="1" si="10"/>
        <v>1.3.11c</v>
      </c>
      <c r="F118" s="98" t="str">
        <f t="shared" ca="1" si="11"/>
        <v>Addressing arrangements corporate-wide (including third parties, where needed)?</v>
      </c>
      <c r="G118" s="93"/>
      <c r="H118" s="91"/>
      <c r="I118" s="91"/>
      <c r="J118" s="91"/>
      <c r="K118" s="91"/>
      <c r="L118" s="91"/>
      <c r="M118" s="91"/>
      <c r="N118" s="91"/>
      <c r="O118" s="91"/>
      <c r="P118" s="91"/>
      <c r="Q118" s="91"/>
      <c r="R118" s="91"/>
      <c r="S118" s="91"/>
      <c r="T118" s="126" t="str">
        <f t="shared" ca="1" si="12"/>
        <v>1.3.11c</v>
      </c>
      <c r="U118" s="91"/>
      <c r="V118" s="91"/>
      <c r="W118" s="132">
        <v>5</v>
      </c>
      <c r="X118" s="133">
        <f t="shared" ca="1" si="13"/>
        <v>5</v>
      </c>
      <c r="Y118" s="132" t="str">
        <f t="shared" si="14"/>
        <v>x 5</v>
      </c>
    </row>
    <row r="119" spans="1:25" s="124" customFormat="1" ht="30" x14ac:dyDescent="0.25">
      <c r="A119" s="89">
        <v>112</v>
      </c>
      <c r="B119" s="90" t="str">
        <f t="shared" ca="1" si="8"/>
        <v>1.3.11d</v>
      </c>
      <c r="C119" s="91">
        <f t="shared" ca="1" si="9"/>
        <v>6</v>
      </c>
      <c r="D119" s="21"/>
      <c r="E119" s="92" t="str">
        <f t="shared" ca="1" si="10"/>
        <v>1.3.11d</v>
      </c>
      <c r="F119" s="98" t="str">
        <f t="shared" ca="1" si="11"/>
        <v>Providing sufficient funding and resources to deal with cyber security incidents effectively?</v>
      </c>
      <c r="G119" s="93"/>
      <c r="H119" s="91"/>
      <c r="I119" s="91"/>
      <c r="J119" s="91"/>
      <c r="K119" s="91"/>
      <c r="L119" s="91"/>
      <c r="M119" s="91"/>
      <c r="N119" s="91"/>
      <c r="O119" s="91"/>
      <c r="P119" s="91"/>
      <c r="Q119" s="91"/>
      <c r="R119" s="91"/>
      <c r="S119" s="91"/>
      <c r="T119" s="126" t="str">
        <f t="shared" ca="1" si="12"/>
        <v>1.3.11d</v>
      </c>
      <c r="U119" s="91"/>
      <c r="V119" s="91"/>
      <c r="W119" s="132">
        <v>5</v>
      </c>
      <c r="X119" s="133">
        <f t="shared" ca="1" si="13"/>
        <v>5</v>
      </c>
      <c r="Y119" s="132" t="str">
        <f t="shared" si="14"/>
        <v>x 5</v>
      </c>
    </row>
    <row r="120" spans="1:25" s="124" customFormat="1" ht="30" x14ac:dyDescent="0.25">
      <c r="A120" s="89">
        <v>113</v>
      </c>
      <c r="B120" s="90" t="str">
        <f t="shared" ca="1" si="8"/>
        <v>1.3.11e</v>
      </c>
      <c r="C120" s="91">
        <f t="shared" ca="1" si="9"/>
        <v>6</v>
      </c>
      <c r="D120" s="21"/>
      <c r="E120" s="92" t="str">
        <f t="shared" ca="1" si="10"/>
        <v>1.3.11e</v>
      </c>
      <c r="F120" s="98" t="str">
        <f t="shared" ca="1" si="11"/>
        <v>Appointing individuals in advance who have sufficient decision-making authority to take action fast in an emergency situation?</v>
      </c>
      <c r="G120" s="93"/>
      <c r="H120" s="91"/>
      <c r="I120" s="91"/>
      <c r="J120" s="91"/>
      <c r="K120" s="91"/>
      <c r="L120" s="91"/>
      <c r="M120" s="91"/>
      <c r="N120" s="91"/>
      <c r="O120" s="91"/>
      <c r="P120" s="91"/>
      <c r="Q120" s="91"/>
      <c r="R120" s="91"/>
      <c r="S120" s="91"/>
      <c r="T120" s="126" t="str">
        <f t="shared" ca="1" si="12"/>
        <v>1.3.11e</v>
      </c>
      <c r="U120" s="91"/>
      <c r="V120" s="91"/>
      <c r="W120" s="132">
        <v>4</v>
      </c>
      <c r="X120" s="133">
        <f t="shared" ca="1" si="13"/>
        <v>4</v>
      </c>
      <c r="Y120" s="132" t="str">
        <f t="shared" si="14"/>
        <v>x 4</v>
      </c>
    </row>
    <row r="121" spans="1:25" s="124" customFormat="1" ht="30" x14ac:dyDescent="0.25">
      <c r="A121" s="89">
        <v>114</v>
      </c>
      <c r="B121" s="90" t="str">
        <f t="shared" ca="1" si="8"/>
        <v>1.3.11f</v>
      </c>
      <c r="C121" s="91">
        <f t="shared" ca="1" si="9"/>
        <v>6</v>
      </c>
      <c r="D121" s="21"/>
      <c r="E121" s="92" t="str">
        <f t="shared" ca="1" si="10"/>
        <v>1.3.11f</v>
      </c>
      <c r="F121" s="98" t="str">
        <f t="shared" ca="1" si="11"/>
        <v>Determining what activities should be outsourced to an external cyber security incident response specialist</v>
      </c>
      <c r="G121" s="93"/>
      <c r="H121" s="91"/>
      <c r="I121" s="91"/>
      <c r="J121" s="91"/>
      <c r="K121" s="91"/>
      <c r="L121" s="91"/>
      <c r="M121" s="91"/>
      <c r="N121" s="91"/>
      <c r="O121" s="91"/>
      <c r="P121" s="91"/>
      <c r="Q121" s="91"/>
      <c r="R121" s="91"/>
      <c r="S121" s="91"/>
      <c r="T121" s="126" t="str">
        <f t="shared" ca="1" si="12"/>
        <v>1.3.11f</v>
      </c>
      <c r="U121" s="91"/>
      <c r="V121" s="91"/>
      <c r="W121" s="132">
        <v>4</v>
      </c>
      <c r="X121" s="133">
        <f t="shared" ca="1" si="13"/>
        <v>4</v>
      </c>
      <c r="Y121" s="132" t="str">
        <f t="shared" si="14"/>
        <v>x 4</v>
      </c>
    </row>
    <row r="122" spans="1:25" s="124" customFormat="1" ht="30" x14ac:dyDescent="0.25">
      <c r="A122" s="89">
        <v>115</v>
      </c>
      <c r="B122" s="90" t="str">
        <f t="shared" ca="1" si="8"/>
        <v>1.3.11g</v>
      </c>
      <c r="C122" s="91">
        <f t="shared" ca="1" si="9"/>
        <v>6</v>
      </c>
      <c r="D122" s="21"/>
      <c r="E122" s="92" t="str">
        <f t="shared" ca="1" si="10"/>
        <v>1.3.11g</v>
      </c>
      <c r="F122" s="98" t="str">
        <f t="shared" ca="1" si="11"/>
        <v>Developing criteria upon which to base selection of the right cyber security incident response providers, ensuring value for money?</v>
      </c>
      <c r="G122" s="93"/>
      <c r="H122" s="91"/>
      <c r="I122" s="91"/>
      <c r="J122" s="91"/>
      <c r="K122" s="91"/>
      <c r="L122" s="91"/>
      <c r="M122" s="91"/>
      <c r="N122" s="91"/>
      <c r="O122" s="91"/>
      <c r="P122" s="91"/>
      <c r="Q122" s="91"/>
      <c r="R122" s="91"/>
      <c r="S122" s="91"/>
      <c r="T122" s="126" t="str">
        <f t="shared" ca="1" si="12"/>
        <v>1.3.11g</v>
      </c>
      <c r="U122" s="91"/>
      <c r="V122" s="91"/>
      <c r="W122" s="132">
        <v>4</v>
      </c>
      <c r="X122" s="133">
        <f t="shared" ca="1" si="13"/>
        <v>4</v>
      </c>
      <c r="Y122" s="132" t="str">
        <f t="shared" si="14"/>
        <v>x 4</v>
      </c>
    </row>
    <row r="123" spans="1:25" s="124" customFormat="1" ht="30" x14ac:dyDescent="0.25">
      <c r="A123" s="89">
        <v>116</v>
      </c>
      <c r="B123" s="90" t="str">
        <f t="shared" ca="1" si="8"/>
        <v>1.3.11h</v>
      </c>
      <c r="C123" s="91">
        <f t="shared" ca="1" si="9"/>
        <v>6</v>
      </c>
      <c r="D123" s="21"/>
      <c r="E123" s="92" t="str">
        <f t="shared" ca="1" si="10"/>
        <v>1.3.11h</v>
      </c>
      <c r="F123" s="98" t="str">
        <f t="shared" ca="1" si="11"/>
        <v>Evaluating the benefits offered by appropriately certified cyber security incident response providers?</v>
      </c>
      <c r="G123" s="93"/>
      <c r="H123" s="91"/>
      <c r="I123" s="91"/>
      <c r="J123" s="91"/>
      <c r="K123" s="91"/>
      <c r="L123" s="91"/>
      <c r="M123" s="91"/>
      <c r="N123" s="91"/>
      <c r="O123" s="91"/>
      <c r="P123" s="91"/>
      <c r="Q123" s="91"/>
      <c r="R123" s="91"/>
      <c r="S123" s="91"/>
      <c r="T123" s="126" t="str">
        <f t="shared" ca="1" si="12"/>
        <v>1.3.11h</v>
      </c>
      <c r="U123" s="91"/>
      <c r="V123" s="91"/>
      <c r="W123" s="132">
        <v>4</v>
      </c>
      <c r="X123" s="133">
        <f t="shared" ca="1" si="13"/>
        <v>4</v>
      </c>
      <c r="Y123" s="132" t="str">
        <f t="shared" si="14"/>
        <v>x 4</v>
      </c>
    </row>
    <row r="124" spans="1:25" s="124" customFormat="1" ht="30" customHeight="1" x14ac:dyDescent="0.25">
      <c r="A124" s="89">
        <v>117</v>
      </c>
      <c r="B124" s="90" t="str">
        <f t="shared" ca="1" si="8"/>
        <v>1.3.12</v>
      </c>
      <c r="C124" s="91">
        <f t="shared" ca="1" si="9"/>
        <v>4</v>
      </c>
      <c r="D124" s="21"/>
      <c r="E124" s="92" t="str">
        <f t="shared" ca="1" si="10"/>
        <v>1.3.12</v>
      </c>
      <c r="F124" s="93" t="str">
        <f t="shared" ca="1" si="11"/>
        <v>Does your cyber security incident response process take account of:</v>
      </c>
      <c r="G124" s="93"/>
      <c r="H124" s="91"/>
      <c r="I124" s="91"/>
      <c r="J124" s="91"/>
      <c r="K124" s="91"/>
      <c r="L124" s="91"/>
      <c r="M124" s="91"/>
      <c r="N124" s="91"/>
      <c r="O124" s="91"/>
      <c r="P124" s="91"/>
      <c r="Q124" s="91"/>
      <c r="R124" s="91"/>
      <c r="S124" s="91"/>
      <c r="T124" s="126" t="str">
        <f t="shared" ca="1" si="12"/>
        <v>1.3.12</v>
      </c>
      <c r="U124" s="91"/>
      <c r="V124" s="91"/>
      <c r="W124" s="132" t="s">
        <v>108</v>
      </c>
      <c r="X124" s="133" t="str">
        <f t="shared" ca="1" si="13"/>
        <v>N/A</v>
      </c>
      <c r="Y124" s="132" t="e">
        <f t="shared" si="14"/>
        <v>#N/A</v>
      </c>
    </row>
    <row r="125" spans="1:25" s="124" customFormat="1" ht="45" x14ac:dyDescent="0.25">
      <c r="A125" s="89">
        <v>118</v>
      </c>
      <c r="B125" s="90" t="str">
        <f t="shared" ca="1" si="8"/>
        <v>1.3.12a</v>
      </c>
      <c r="C125" s="91">
        <f t="shared" ca="1" si="9"/>
        <v>6</v>
      </c>
      <c r="D125" s="21"/>
      <c r="E125" s="92" t="str">
        <f t="shared" ca="1" si="10"/>
        <v>1.3.12a</v>
      </c>
      <c r="F125" s="98" t="str">
        <f t="shared" ca="1" si="11"/>
        <v>Definitions required to support the Triage element of the cyber security incident process (eg to define what criteria re required to classify and prioritise incidents)?</v>
      </c>
      <c r="G125" s="93"/>
      <c r="H125" s="91"/>
      <c r="I125" s="91"/>
      <c r="J125" s="91"/>
      <c r="K125" s="91"/>
      <c r="L125" s="91"/>
      <c r="M125" s="91"/>
      <c r="N125" s="91"/>
      <c r="O125" s="91"/>
      <c r="P125" s="91"/>
      <c r="Q125" s="91"/>
      <c r="R125" s="91"/>
      <c r="S125" s="91"/>
      <c r="T125" s="126" t="str">
        <f t="shared" ca="1" si="12"/>
        <v>1.3.12a</v>
      </c>
      <c r="U125" s="91"/>
      <c r="V125" s="91"/>
      <c r="W125" s="132">
        <v>4</v>
      </c>
      <c r="X125" s="133">
        <f t="shared" ca="1" si="13"/>
        <v>4</v>
      </c>
      <c r="Y125" s="132" t="str">
        <f t="shared" si="14"/>
        <v>x 4</v>
      </c>
    </row>
    <row r="126" spans="1:25" s="124" customFormat="1" ht="45" x14ac:dyDescent="0.25">
      <c r="A126" s="89">
        <v>119</v>
      </c>
      <c r="B126" s="90" t="str">
        <f t="shared" ca="1" si="8"/>
        <v>1.3.12b</v>
      </c>
      <c r="C126" s="91">
        <f t="shared" ca="1" si="9"/>
        <v>6</v>
      </c>
      <c r="D126" s="21"/>
      <c r="E126" s="92" t="str">
        <f t="shared" ca="1" si="10"/>
        <v>1.3.12b</v>
      </c>
      <c r="F126" s="98" t="str">
        <f t="shared" ca="1" si="11"/>
        <v>Advice and guidance provided on government websites, such as the CESG Top ten steps to cyber security and GovCertUK incident response guidelines?</v>
      </c>
      <c r="G126" s="93"/>
      <c r="H126" s="91"/>
      <c r="I126" s="91"/>
      <c r="J126" s="91"/>
      <c r="K126" s="91"/>
      <c r="L126" s="91"/>
      <c r="M126" s="91"/>
      <c r="N126" s="91"/>
      <c r="O126" s="91"/>
      <c r="P126" s="91"/>
      <c r="Q126" s="91"/>
      <c r="R126" s="91"/>
      <c r="S126" s="91"/>
      <c r="T126" s="126" t="str">
        <f t="shared" ca="1" si="12"/>
        <v>1.3.12b</v>
      </c>
      <c r="U126" s="91"/>
      <c r="V126" s="91"/>
      <c r="W126" s="132">
        <v>3</v>
      </c>
      <c r="X126" s="133">
        <f t="shared" ca="1" si="13"/>
        <v>3</v>
      </c>
      <c r="Y126" s="132" t="str">
        <f t="shared" si="14"/>
        <v>x 3</v>
      </c>
    </row>
    <row r="127" spans="1:25" s="124" customFormat="1" ht="75" x14ac:dyDescent="0.25">
      <c r="A127" s="89">
        <v>120</v>
      </c>
      <c r="B127" s="90" t="str">
        <f t="shared" ca="1" si="8"/>
        <v>1.3.12c</v>
      </c>
      <c r="C127" s="91">
        <f t="shared" ca="1" si="9"/>
        <v>6</v>
      </c>
      <c r="D127" s="21"/>
      <c r="E127" s="92" t="str">
        <f t="shared" ca="1" si="10"/>
        <v>1.3.12c</v>
      </c>
      <c r="F127" s="98" t="str">
        <f t="shared" ca="1" si="11"/>
        <v>Publicly available traditional or cyber security specific incident response guides, such as the NIST Computer Security Handling Guide (Special Publication 800-61), the Responding to targeted cyber attacks report from ISACA (collaborating with E&amp;Y) and the CREST Cyber Security Incident Response Guide?</v>
      </c>
      <c r="G127" s="93"/>
      <c r="H127" s="91"/>
      <c r="I127" s="91"/>
      <c r="J127" s="91"/>
      <c r="K127" s="91"/>
      <c r="L127" s="91"/>
      <c r="M127" s="91"/>
      <c r="N127" s="91"/>
      <c r="O127" s="91"/>
      <c r="P127" s="91"/>
      <c r="Q127" s="91"/>
      <c r="R127" s="91"/>
      <c r="S127" s="91"/>
      <c r="T127" s="126" t="str">
        <f t="shared" ca="1" si="12"/>
        <v>1.3.12c</v>
      </c>
      <c r="U127" s="91"/>
      <c r="V127" s="91"/>
      <c r="W127" s="132">
        <v>3</v>
      </c>
      <c r="X127" s="133">
        <f t="shared" ca="1" si="13"/>
        <v>3</v>
      </c>
      <c r="Y127" s="132" t="str">
        <f t="shared" si="14"/>
        <v>x 3</v>
      </c>
    </row>
    <row r="128" spans="1:25" s="124" customFormat="1" ht="30" x14ac:dyDescent="0.25">
      <c r="A128" s="89">
        <v>121</v>
      </c>
      <c r="B128" s="90" t="str">
        <f t="shared" ca="1" si="8"/>
        <v>1.3.13</v>
      </c>
      <c r="C128" s="91">
        <f t="shared" ca="1" si="9"/>
        <v>4</v>
      </c>
      <c r="D128" s="21"/>
      <c r="E128" s="92" t="str">
        <f t="shared" ca="1" si="10"/>
        <v>1.3.13</v>
      </c>
      <c r="F128" s="93" t="str">
        <f t="shared" ca="1" si="11"/>
        <v>Does your cyber security incident response process cover all stage of an investigation, which includes:</v>
      </c>
      <c r="G128" s="93"/>
      <c r="H128" s="91"/>
      <c r="I128" s="91"/>
      <c r="J128" s="91"/>
      <c r="K128" s="91"/>
      <c r="L128" s="91"/>
      <c r="M128" s="91"/>
      <c r="N128" s="91"/>
      <c r="O128" s="91"/>
      <c r="P128" s="91"/>
      <c r="Q128" s="91"/>
      <c r="R128" s="91"/>
      <c r="S128" s="91"/>
      <c r="T128" s="126" t="str">
        <f t="shared" ca="1" si="12"/>
        <v>1.3.13</v>
      </c>
      <c r="U128" s="91"/>
      <c r="V128" s="91"/>
      <c r="W128" s="132" t="s">
        <v>108</v>
      </c>
      <c r="X128" s="133" t="str">
        <f t="shared" ca="1" si="13"/>
        <v>N/A</v>
      </c>
      <c r="Y128" s="132" t="e">
        <f t="shared" si="14"/>
        <v>#N/A</v>
      </c>
    </row>
    <row r="129" spans="1:25" s="124" customFormat="1" ht="30" customHeight="1" x14ac:dyDescent="0.25">
      <c r="A129" s="89">
        <v>122</v>
      </c>
      <c r="B129" s="90" t="str">
        <f t="shared" ca="1" si="8"/>
        <v>1.3.13a</v>
      </c>
      <c r="C129" s="91">
        <f t="shared" ca="1" si="9"/>
        <v>6</v>
      </c>
      <c r="D129" s="21"/>
      <c r="E129" s="92" t="str">
        <f t="shared" ca="1" si="10"/>
        <v>1.3.13a</v>
      </c>
      <c r="F129" s="98" t="str">
        <f t="shared" ca="1" si="11"/>
        <v>Identifying cyber security incidents?</v>
      </c>
      <c r="G129" s="93"/>
      <c r="H129" s="91"/>
      <c r="I129" s="91"/>
      <c r="J129" s="91"/>
      <c r="K129" s="91"/>
      <c r="L129" s="91"/>
      <c r="M129" s="91"/>
      <c r="N129" s="91"/>
      <c r="O129" s="91"/>
      <c r="P129" s="91"/>
      <c r="Q129" s="91"/>
      <c r="R129" s="91"/>
      <c r="S129" s="91"/>
      <c r="T129" s="126" t="str">
        <f t="shared" ca="1" si="12"/>
        <v>1.3.13a</v>
      </c>
      <c r="U129" s="91"/>
      <c r="V129" s="91"/>
      <c r="W129" s="132">
        <v>2</v>
      </c>
      <c r="X129" s="133">
        <f t="shared" ca="1" si="13"/>
        <v>2</v>
      </c>
      <c r="Y129" s="132" t="str">
        <f t="shared" si="14"/>
        <v>x 2</v>
      </c>
    </row>
    <row r="130" spans="1:25" s="124" customFormat="1" ht="30" customHeight="1" x14ac:dyDescent="0.25">
      <c r="A130" s="89">
        <v>123</v>
      </c>
      <c r="B130" s="90" t="str">
        <f t="shared" ca="1" si="8"/>
        <v>1.3.13b</v>
      </c>
      <c r="C130" s="91">
        <f t="shared" ca="1" si="9"/>
        <v>6</v>
      </c>
      <c r="D130" s="21"/>
      <c r="E130" s="92" t="str">
        <f t="shared" ca="1" si="10"/>
        <v>1.3.13b</v>
      </c>
      <c r="F130" s="98" t="str">
        <f t="shared" ca="1" si="11"/>
        <v>Investigating the situation (including triage)?</v>
      </c>
      <c r="G130" s="93"/>
      <c r="H130" s="91"/>
      <c r="I130" s="91"/>
      <c r="J130" s="91"/>
      <c r="K130" s="91"/>
      <c r="L130" s="91"/>
      <c r="M130" s="91"/>
      <c r="N130" s="91"/>
      <c r="O130" s="91"/>
      <c r="P130" s="91"/>
      <c r="Q130" s="91"/>
      <c r="R130" s="91"/>
      <c r="S130" s="91"/>
      <c r="T130" s="126" t="str">
        <f t="shared" ca="1" si="12"/>
        <v>1.3.13b</v>
      </c>
      <c r="U130" s="91"/>
      <c r="V130" s="91"/>
      <c r="W130" s="132">
        <v>2</v>
      </c>
      <c r="X130" s="133">
        <f t="shared" ca="1" si="13"/>
        <v>2</v>
      </c>
      <c r="Y130" s="132" t="str">
        <f t="shared" si="14"/>
        <v>x 2</v>
      </c>
    </row>
    <row r="131" spans="1:25" s="124" customFormat="1" ht="30" customHeight="1" x14ac:dyDescent="0.25">
      <c r="A131" s="89">
        <v>124</v>
      </c>
      <c r="B131" s="90" t="str">
        <f t="shared" ca="1" si="8"/>
        <v>1.3.13c</v>
      </c>
      <c r="C131" s="91">
        <f t="shared" ca="1" si="9"/>
        <v>6</v>
      </c>
      <c r="D131" s="21"/>
      <c r="E131" s="92" t="str">
        <f t="shared" ca="1" si="10"/>
        <v>1.3.13c</v>
      </c>
      <c r="F131" s="98" t="str">
        <f t="shared" ca="1" si="11"/>
        <v>Taking appropriate action (eg contain incident and eradicate cause)?</v>
      </c>
      <c r="G131" s="93"/>
      <c r="H131" s="91"/>
      <c r="I131" s="91"/>
      <c r="J131" s="91"/>
      <c r="K131" s="91"/>
      <c r="L131" s="91"/>
      <c r="M131" s="91"/>
      <c r="N131" s="91"/>
      <c r="O131" s="91"/>
      <c r="P131" s="91"/>
      <c r="Q131" s="91"/>
      <c r="R131" s="91"/>
      <c r="S131" s="91"/>
      <c r="T131" s="126" t="str">
        <f t="shared" ca="1" si="12"/>
        <v>1.3.13c</v>
      </c>
      <c r="U131" s="91"/>
      <c r="V131" s="91"/>
      <c r="W131" s="132">
        <v>2</v>
      </c>
      <c r="X131" s="133">
        <f t="shared" ca="1" si="13"/>
        <v>2</v>
      </c>
      <c r="Y131" s="132" t="str">
        <f t="shared" si="14"/>
        <v>x 2</v>
      </c>
    </row>
    <row r="132" spans="1:25" s="124" customFormat="1" ht="30" customHeight="1" x14ac:dyDescent="0.25">
      <c r="A132" s="89">
        <v>125</v>
      </c>
      <c r="B132" s="90" t="str">
        <f t="shared" ca="1" si="8"/>
        <v>1.3.13d</v>
      </c>
      <c r="C132" s="91">
        <f t="shared" ca="1" si="9"/>
        <v>6</v>
      </c>
      <c r="D132" s="21"/>
      <c r="E132" s="92" t="str">
        <f t="shared" ca="1" si="10"/>
        <v>1.3.13d</v>
      </c>
      <c r="F132" s="98" t="str">
        <f t="shared" ca="1" si="11"/>
        <v>Recovering systems, data and connectivity?</v>
      </c>
      <c r="G132" s="93"/>
      <c r="H132" s="91"/>
      <c r="I132" s="91"/>
      <c r="J132" s="91"/>
      <c r="K132" s="91"/>
      <c r="L132" s="91"/>
      <c r="M132" s="91"/>
      <c r="N132" s="91"/>
      <c r="O132" s="91"/>
      <c r="P132" s="91"/>
      <c r="Q132" s="91"/>
      <c r="R132" s="91"/>
      <c r="S132" s="91"/>
      <c r="T132" s="126" t="str">
        <f t="shared" ca="1" si="12"/>
        <v>1.3.13d</v>
      </c>
      <c r="U132" s="91"/>
      <c r="V132" s="91"/>
      <c r="W132" s="132">
        <v>2</v>
      </c>
      <c r="X132" s="133">
        <f t="shared" ca="1" si="13"/>
        <v>2</v>
      </c>
      <c r="Y132" s="132" t="str">
        <f t="shared" si="14"/>
        <v>x 2</v>
      </c>
    </row>
    <row r="133" spans="1:25" s="124" customFormat="1" ht="30" customHeight="1" x14ac:dyDescent="0.25">
      <c r="A133" s="89">
        <v>126</v>
      </c>
      <c r="B133" s="90" t="str">
        <f t="shared" ca="1" si="8"/>
        <v>1.3.14</v>
      </c>
      <c r="C133" s="91">
        <f t="shared" ca="1" si="9"/>
        <v>4</v>
      </c>
      <c r="D133" s="21"/>
      <c r="E133" s="92" t="str">
        <f t="shared" ca="1" si="10"/>
        <v>1.3.14</v>
      </c>
      <c r="F133" s="93" t="str">
        <f t="shared" ca="1" si="11"/>
        <v>Does your cyber security incident response process state:</v>
      </c>
      <c r="G133" s="93"/>
      <c r="H133" s="91"/>
      <c r="I133" s="91"/>
      <c r="J133" s="91"/>
      <c r="K133" s="91"/>
      <c r="L133" s="91"/>
      <c r="M133" s="91"/>
      <c r="N133" s="91"/>
      <c r="O133" s="91"/>
      <c r="P133" s="91"/>
      <c r="Q133" s="91"/>
      <c r="R133" s="91"/>
      <c r="S133" s="91"/>
      <c r="T133" s="126" t="str">
        <f t="shared" ca="1" si="12"/>
        <v>1.3.14</v>
      </c>
      <c r="U133" s="91"/>
      <c r="V133" s="91"/>
      <c r="W133" s="132" t="s">
        <v>108</v>
      </c>
      <c r="X133" s="133" t="str">
        <f t="shared" ca="1" si="13"/>
        <v>N/A</v>
      </c>
      <c r="Y133" s="132" t="e">
        <f t="shared" si="14"/>
        <v>#N/A</v>
      </c>
    </row>
    <row r="134" spans="1:25" s="124" customFormat="1" ht="30" customHeight="1" x14ac:dyDescent="0.25">
      <c r="A134" s="89">
        <v>127</v>
      </c>
      <c r="B134" s="90" t="str">
        <f t="shared" ca="1" si="8"/>
        <v>1.3.14a</v>
      </c>
      <c r="C134" s="91">
        <f t="shared" ca="1" si="9"/>
        <v>6</v>
      </c>
      <c r="D134" s="21"/>
      <c r="E134" s="92" t="str">
        <f t="shared" ca="1" si="10"/>
        <v>1.3.14a</v>
      </c>
      <c r="F134" s="98" t="str">
        <f t="shared" ca="1" si="11"/>
        <v>Who should be responsible for each step?</v>
      </c>
      <c r="G134" s="93"/>
      <c r="H134" s="91"/>
      <c r="I134" s="91"/>
      <c r="J134" s="91"/>
      <c r="K134" s="91"/>
      <c r="L134" s="91"/>
      <c r="M134" s="91"/>
      <c r="N134" s="91"/>
      <c r="O134" s="91"/>
      <c r="P134" s="91"/>
      <c r="Q134" s="91"/>
      <c r="R134" s="91"/>
      <c r="S134" s="91"/>
      <c r="T134" s="126" t="str">
        <f t="shared" ca="1" si="12"/>
        <v>1.3.14a</v>
      </c>
      <c r="U134" s="91"/>
      <c r="V134" s="91"/>
      <c r="W134" s="132">
        <v>2</v>
      </c>
      <c r="X134" s="133">
        <f t="shared" ca="1" si="13"/>
        <v>2</v>
      </c>
      <c r="Y134" s="132" t="str">
        <f t="shared" si="14"/>
        <v>x 2</v>
      </c>
    </row>
    <row r="135" spans="1:25" s="124" customFormat="1" ht="30" customHeight="1" x14ac:dyDescent="0.25">
      <c r="A135" s="89">
        <v>128</v>
      </c>
      <c r="B135" s="90" t="str">
        <f t="shared" ca="1" si="8"/>
        <v>1.3.14b</v>
      </c>
      <c r="C135" s="91">
        <f t="shared" ca="1" si="9"/>
        <v>6</v>
      </c>
      <c r="D135" s="21"/>
      <c r="E135" s="92" t="str">
        <f t="shared" ca="1" si="10"/>
        <v>1.3.14b</v>
      </c>
      <c r="F135" s="98" t="str">
        <f t="shared" ca="1" si="11"/>
        <v>How it should be carried out?</v>
      </c>
      <c r="G135" s="93"/>
      <c r="H135" s="91"/>
      <c r="I135" s="91"/>
      <c r="J135" s="91"/>
      <c r="K135" s="91"/>
      <c r="L135" s="91"/>
      <c r="M135" s="91"/>
      <c r="N135" s="91"/>
      <c r="O135" s="91"/>
      <c r="P135" s="91"/>
      <c r="Q135" s="91"/>
      <c r="R135" s="91"/>
      <c r="S135" s="91"/>
      <c r="T135" s="126" t="str">
        <f t="shared" ca="1" si="12"/>
        <v>1.3.14b</v>
      </c>
      <c r="U135" s="91"/>
      <c r="V135" s="91"/>
      <c r="W135" s="132">
        <v>2</v>
      </c>
      <c r="X135" s="133">
        <f t="shared" ca="1" si="13"/>
        <v>2</v>
      </c>
      <c r="Y135" s="132" t="str">
        <f t="shared" si="14"/>
        <v>x 2</v>
      </c>
    </row>
    <row r="136" spans="1:25" s="124" customFormat="1" ht="30" customHeight="1" x14ac:dyDescent="0.25">
      <c r="A136" s="89">
        <v>129</v>
      </c>
      <c r="B136" s="90" t="str">
        <f t="shared" ref="B136:B199" ca="1" si="15">VLOOKUP(A136,Contents_Text,2,FALSE)</f>
        <v>1.3.14c</v>
      </c>
      <c r="C136" s="91">
        <f t="shared" ref="C136:C199" ca="1" si="16">VLOOKUP(A136,Contents_Text,15,FALSE)</f>
        <v>6</v>
      </c>
      <c r="D136" s="21"/>
      <c r="E136" s="92" t="str">
        <f t="shared" ref="E136:E199" ca="1" si="17">IF(C136=1,"Phase "&amp;B136,IF(C136=2,"Step "&amp;VLOOKUP(A136,Contents_Text,4,FALSE),B136))</f>
        <v>1.3.14c</v>
      </c>
      <c r="F136" s="98" t="str">
        <f t="shared" ref="F136:F199" ca="1" si="18">VLOOKUP(A136,Contents_Text,7,FALSE)</f>
        <v>Who to contact for support?</v>
      </c>
      <c r="G136" s="93"/>
      <c r="H136" s="91"/>
      <c r="I136" s="91"/>
      <c r="J136" s="91"/>
      <c r="K136" s="91"/>
      <c r="L136" s="91"/>
      <c r="M136" s="91"/>
      <c r="N136" s="91"/>
      <c r="O136" s="91"/>
      <c r="P136" s="91"/>
      <c r="Q136" s="91"/>
      <c r="R136" s="91"/>
      <c r="S136" s="91"/>
      <c r="T136" s="126" t="str">
        <f t="shared" ref="T136:T199" ca="1" si="19">E136</f>
        <v>1.3.14c</v>
      </c>
      <c r="U136" s="91"/>
      <c r="V136" s="91"/>
      <c r="W136" s="132">
        <v>2</v>
      </c>
      <c r="X136" s="133">
        <f t="shared" ref="X136:X199" ca="1" si="20">VLOOKUP(A136,Contents_Text,8,FALSE)</f>
        <v>2</v>
      </c>
      <c r="Y136" s="132" t="str">
        <f t="shared" ref="Y136:Y199" si="21">VLOOKUP(W136,weighting_response_reverse,2,FALSE)</f>
        <v>x 2</v>
      </c>
    </row>
    <row r="137" spans="1:25" s="124" customFormat="1" ht="30" x14ac:dyDescent="0.25">
      <c r="A137" s="89">
        <v>130</v>
      </c>
      <c r="B137" s="90" t="str">
        <f t="shared" ca="1" si="15"/>
        <v>1.3.15</v>
      </c>
      <c r="C137" s="91">
        <f t="shared" ca="1" si="16"/>
        <v>5</v>
      </c>
      <c r="D137" s="21"/>
      <c r="E137" s="92" t="str">
        <f t="shared" ca="1" si="17"/>
        <v>1.3.15</v>
      </c>
      <c r="F137" s="93" t="str">
        <f t="shared" ca="1" si="18"/>
        <v>Does your cyber security incident response process include pre-agreed response actions (eg using attack play-books) for particular situations</v>
      </c>
      <c r="G137" s="93"/>
      <c r="H137" s="91"/>
      <c r="I137" s="91"/>
      <c r="J137" s="91"/>
      <c r="K137" s="91"/>
      <c r="L137" s="91"/>
      <c r="M137" s="91"/>
      <c r="N137" s="91"/>
      <c r="O137" s="91"/>
      <c r="P137" s="91"/>
      <c r="Q137" s="91"/>
      <c r="R137" s="91"/>
      <c r="S137" s="91"/>
      <c r="T137" s="126" t="str">
        <f t="shared" ca="1" si="19"/>
        <v>1.3.15</v>
      </c>
      <c r="U137" s="91"/>
      <c r="V137" s="91"/>
      <c r="W137" s="132">
        <v>5</v>
      </c>
      <c r="X137" s="133">
        <f t="shared" ca="1" si="20"/>
        <v>5</v>
      </c>
      <c r="Y137" s="132" t="str">
        <f t="shared" si="21"/>
        <v>x 5</v>
      </c>
    </row>
    <row r="138" spans="1:25" s="124" customFormat="1" ht="30" customHeight="1" x14ac:dyDescent="0.25">
      <c r="A138" s="89">
        <v>131</v>
      </c>
      <c r="B138" s="90" t="str">
        <f t="shared" ca="1" si="15"/>
        <v>1.3.16</v>
      </c>
      <c r="C138" s="91">
        <f t="shared" ca="1" si="16"/>
        <v>4</v>
      </c>
      <c r="D138" s="21"/>
      <c r="E138" s="92" t="str">
        <f t="shared" ca="1" si="17"/>
        <v>1.3.16</v>
      </c>
      <c r="F138" s="93" t="str">
        <f t="shared" ca="1" si="18"/>
        <v>Is your cyber security incident response process integrated with:</v>
      </c>
      <c r="G138" s="93"/>
      <c r="H138" s="91"/>
      <c r="I138" s="91"/>
      <c r="J138" s="91"/>
      <c r="K138" s="91"/>
      <c r="L138" s="91"/>
      <c r="M138" s="91"/>
      <c r="N138" s="91"/>
      <c r="O138" s="91"/>
      <c r="P138" s="91"/>
      <c r="Q138" s="91"/>
      <c r="R138" s="91"/>
      <c r="S138" s="91"/>
      <c r="T138" s="126" t="str">
        <f t="shared" ca="1" si="19"/>
        <v>1.3.16</v>
      </c>
      <c r="U138" s="91"/>
      <c r="V138" s="91"/>
      <c r="W138" s="132" t="s">
        <v>108</v>
      </c>
      <c r="X138" s="133" t="str">
        <f t="shared" ca="1" si="20"/>
        <v>N/A</v>
      </c>
      <c r="Y138" s="132" t="e">
        <f t="shared" si="21"/>
        <v>#N/A</v>
      </c>
    </row>
    <row r="139" spans="1:25" s="124" customFormat="1" ht="30" x14ac:dyDescent="0.25">
      <c r="A139" s="89">
        <v>132</v>
      </c>
      <c r="B139" s="90" t="str">
        <f t="shared" ca="1" si="15"/>
        <v>1.3.16a</v>
      </c>
      <c r="C139" s="91">
        <f t="shared" ca="1" si="16"/>
        <v>6</v>
      </c>
      <c r="D139" s="21"/>
      <c r="E139" s="92" t="str">
        <f t="shared" ca="1" si="17"/>
        <v>1.3.16a</v>
      </c>
      <c r="F139" s="98" t="str">
        <f t="shared" ca="1" si="18"/>
        <v>Relevant day-to-day third parties (eg suppliers, partners and customers)?</v>
      </c>
      <c r="G139" s="93"/>
      <c r="H139" s="91"/>
      <c r="I139" s="91"/>
      <c r="J139" s="91"/>
      <c r="K139" s="91"/>
      <c r="L139" s="91"/>
      <c r="M139" s="91"/>
      <c r="N139" s="91"/>
      <c r="O139" s="91"/>
      <c r="P139" s="91"/>
      <c r="Q139" s="91"/>
      <c r="R139" s="91"/>
      <c r="S139" s="91"/>
      <c r="T139" s="126" t="str">
        <f t="shared" ca="1" si="19"/>
        <v>1.3.16a</v>
      </c>
      <c r="U139" s="91"/>
      <c r="V139" s="91"/>
      <c r="W139" s="132">
        <v>2</v>
      </c>
      <c r="X139" s="133">
        <f t="shared" ca="1" si="20"/>
        <v>2</v>
      </c>
      <c r="Y139" s="132" t="str">
        <f t="shared" si="21"/>
        <v>x 2</v>
      </c>
    </row>
    <row r="140" spans="1:25" s="124" customFormat="1" ht="45" x14ac:dyDescent="0.25">
      <c r="A140" s="89">
        <v>133</v>
      </c>
      <c r="B140" s="90" t="str">
        <f t="shared" ca="1" si="15"/>
        <v>1.3.16b</v>
      </c>
      <c r="C140" s="91">
        <f t="shared" ca="1" si="16"/>
        <v>6</v>
      </c>
      <c r="D140" s="21"/>
      <c r="E140" s="92" t="str">
        <f t="shared" ca="1" si="17"/>
        <v>1.3.16b</v>
      </c>
      <c r="F140" s="98" t="str">
        <f t="shared" ca="1" si="18"/>
        <v>Specialist third party security experts, such as outsourced security services (eg security device management) to Managed Security Services Providers (MSSP) or a Security Operations Centre (SOC)?</v>
      </c>
      <c r="G140" s="93"/>
      <c r="H140" s="91"/>
      <c r="I140" s="91"/>
      <c r="J140" s="91"/>
      <c r="K140" s="91"/>
      <c r="L140" s="91"/>
      <c r="M140" s="91"/>
      <c r="N140" s="91"/>
      <c r="O140" s="91"/>
      <c r="P140" s="91"/>
      <c r="Q140" s="91"/>
      <c r="R140" s="91"/>
      <c r="S140" s="91"/>
      <c r="T140" s="126" t="str">
        <f t="shared" ca="1" si="19"/>
        <v>1.3.16b</v>
      </c>
      <c r="U140" s="91"/>
      <c r="V140" s="91"/>
      <c r="W140" s="132">
        <v>2</v>
      </c>
      <c r="X140" s="133">
        <f t="shared" ca="1" si="20"/>
        <v>2</v>
      </c>
      <c r="Y140" s="132" t="str">
        <f t="shared" si="21"/>
        <v>x 2</v>
      </c>
    </row>
    <row r="141" spans="1:25" s="124" customFormat="1" ht="30" x14ac:dyDescent="0.25">
      <c r="A141" s="89">
        <v>134</v>
      </c>
      <c r="B141" s="90" t="str">
        <f t="shared" ca="1" si="15"/>
        <v>1.3.16c</v>
      </c>
      <c r="C141" s="91">
        <f t="shared" ca="1" si="16"/>
        <v>6</v>
      </c>
      <c r="D141" s="21"/>
      <c r="E141" s="92" t="str">
        <f t="shared" ca="1" si="17"/>
        <v>1.3.16c</v>
      </c>
      <c r="F141" s="98" t="str">
        <f t="shared" ca="1" si="18"/>
        <v>Human Resources (HR), if prosecution is likely or the culprit is suspected to be internal?</v>
      </c>
      <c r="G141" s="93"/>
      <c r="H141" s="91"/>
      <c r="I141" s="91"/>
      <c r="J141" s="91"/>
      <c r="K141" s="91"/>
      <c r="L141" s="91"/>
      <c r="M141" s="91"/>
      <c r="N141" s="91"/>
      <c r="O141" s="91"/>
      <c r="P141" s="91"/>
      <c r="Q141" s="91"/>
      <c r="R141" s="91"/>
      <c r="S141" s="91"/>
      <c r="T141" s="126" t="str">
        <f t="shared" ca="1" si="19"/>
        <v>1.3.16c</v>
      </c>
      <c r="U141" s="91"/>
      <c r="V141" s="91"/>
      <c r="W141" s="132">
        <v>2</v>
      </c>
      <c r="X141" s="133">
        <f t="shared" ca="1" si="20"/>
        <v>2</v>
      </c>
      <c r="Y141" s="132" t="str">
        <f t="shared" si="21"/>
        <v>x 2</v>
      </c>
    </row>
    <row r="142" spans="1:25" s="124" customFormat="1" ht="30" customHeight="1" x14ac:dyDescent="0.25">
      <c r="A142" s="89">
        <v>135</v>
      </c>
      <c r="B142" s="90" t="str">
        <f t="shared" ca="1" si="15"/>
        <v>1.3.16d</v>
      </c>
      <c r="C142" s="91">
        <f t="shared" ca="1" si="16"/>
        <v>6</v>
      </c>
      <c r="D142" s="21"/>
      <c r="E142" s="92" t="str">
        <f t="shared" ca="1" si="17"/>
        <v>1.3.16d</v>
      </c>
      <c r="F142" s="98" t="str">
        <f t="shared" ca="1" si="18"/>
        <v>Legal counsel and Public Relations (PR)?</v>
      </c>
      <c r="G142" s="93"/>
      <c r="H142" s="91"/>
      <c r="I142" s="91"/>
      <c r="J142" s="91"/>
      <c r="K142" s="91"/>
      <c r="L142" s="91"/>
      <c r="M142" s="91"/>
      <c r="N142" s="91"/>
      <c r="O142" s="91"/>
      <c r="P142" s="91"/>
      <c r="Q142" s="91"/>
      <c r="R142" s="91"/>
      <c r="S142" s="91"/>
      <c r="T142" s="126" t="str">
        <f t="shared" ca="1" si="19"/>
        <v>1.3.16d</v>
      </c>
      <c r="U142" s="91"/>
      <c r="V142" s="91"/>
      <c r="W142" s="132">
        <v>2</v>
      </c>
      <c r="X142" s="133">
        <f t="shared" ca="1" si="20"/>
        <v>2</v>
      </c>
      <c r="Y142" s="132" t="str">
        <f t="shared" si="21"/>
        <v>x 2</v>
      </c>
    </row>
    <row r="143" spans="1:25" s="124" customFormat="1" ht="30" x14ac:dyDescent="0.25">
      <c r="A143" s="89">
        <v>136</v>
      </c>
      <c r="B143" s="90" t="str">
        <f t="shared" ca="1" si="15"/>
        <v>1.3.17</v>
      </c>
      <c r="C143" s="91">
        <f t="shared" ca="1" si="16"/>
        <v>4</v>
      </c>
      <c r="D143" s="21"/>
      <c r="E143" s="92" t="str">
        <f t="shared" ca="1" si="17"/>
        <v>1.3.17</v>
      </c>
      <c r="F143" s="93" t="str">
        <f t="shared" ca="1" si="18"/>
        <v>Does your cyber security incident response process address important security requirements during the investigation, which includes:</v>
      </c>
      <c r="G143" s="93"/>
      <c r="H143" s="91"/>
      <c r="I143" s="91"/>
      <c r="J143" s="91"/>
      <c r="K143" s="91"/>
      <c r="L143" s="91"/>
      <c r="M143" s="91"/>
      <c r="N143" s="91"/>
      <c r="O143" s="91"/>
      <c r="P143" s="91"/>
      <c r="Q143" s="91"/>
      <c r="R143" s="91"/>
      <c r="S143" s="91"/>
      <c r="T143" s="126" t="str">
        <f t="shared" ca="1" si="19"/>
        <v>1.3.17</v>
      </c>
      <c r="U143" s="91"/>
      <c r="V143" s="91"/>
      <c r="W143" s="132" t="s">
        <v>108</v>
      </c>
      <c r="X143" s="133" t="str">
        <f t="shared" ca="1" si="20"/>
        <v>N/A</v>
      </c>
      <c r="Y143" s="132" t="e">
        <f t="shared" si="21"/>
        <v>#N/A</v>
      </c>
    </row>
    <row r="144" spans="1:25" s="124" customFormat="1" ht="30" x14ac:dyDescent="0.25">
      <c r="A144" s="89">
        <v>137</v>
      </c>
      <c r="B144" s="90" t="str">
        <f t="shared" ca="1" si="15"/>
        <v>1.3.17a</v>
      </c>
      <c r="C144" s="91">
        <f t="shared" ca="1" si="16"/>
        <v>6</v>
      </c>
      <c r="D144" s="21"/>
      <c r="E144" s="92" t="str">
        <f t="shared" ca="1" si="17"/>
        <v>1.3.17a</v>
      </c>
      <c r="F144" s="98" t="str">
        <f t="shared" ca="1" si="18"/>
        <v>Maintaining the integrity of your most important data in a compromised environment)?</v>
      </c>
      <c r="G144" s="93"/>
      <c r="H144" s="91"/>
      <c r="I144" s="91"/>
      <c r="J144" s="91"/>
      <c r="K144" s="91"/>
      <c r="L144" s="91"/>
      <c r="M144" s="91"/>
      <c r="N144" s="91"/>
      <c r="O144" s="91"/>
      <c r="P144" s="91"/>
      <c r="Q144" s="91"/>
      <c r="R144" s="91"/>
      <c r="S144" s="91"/>
      <c r="T144" s="126" t="str">
        <f t="shared" ca="1" si="19"/>
        <v>1.3.17a</v>
      </c>
      <c r="U144" s="91"/>
      <c r="V144" s="91"/>
      <c r="W144" s="132">
        <v>4</v>
      </c>
      <c r="X144" s="133">
        <f t="shared" ca="1" si="20"/>
        <v>4</v>
      </c>
      <c r="Y144" s="132" t="str">
        <f t="shared" si="21"/>
        <v>x 4</v>
      </c>
    </row>
    <row r="145" spans="1:25" s="124" customFormat="1" ht="30" x14ac:dyDescent="0.25">
      <c r="A145" s="89">
        <v>138</v>
      </c>
      <c r="B145" s="90" t="str">
        <f t="shared" ca="1" si="15"/>
        <v>1.3.17b</v>
      </c>
      <c r="C145" s="91">
        <f t="shared" ca="1" si="16"/>
        <v>6</v>
      </c>
      <c r="D145" s="21"/>
      <c r="E145" s="92" t="str">
        <f t="shared" ca="1" si="17"/>
        <v>1.3.17b</v>
      </c>
      <c r="F145" s="98" t="str">
        <f t="shared" ca="1" si="18"/>
        <v>Preventing (or reducing) unauthorised disclosure of confidential information?</v>
      </c>
      <c r="G145" s="93"/>
      <c r="H145" s="91"/>
      <c r="I145" s="91"/>
      <c r="J145" s="91"/>
      <c r="K145" s="91"/>
      <c r="L145" s="91"/>
      <c r="M145" s="91"/>
      <c r="N145" s="91"/>
      <c r="O145" s="91"/>
      <c r="P145" s="91"/>
      <c r="Q145" s="91"/>
      <c r="R145" s="91"/>
      <c r="S145" s="91"/>
      <c r="T145" s="126" t="str">
        <f t="shared" ca="1" si="19"/>
        <v>1.3.17b</v>
      </c>
      <c r="U145" s="91"/>
      <c r="V145" s="91"/>
      <c r="W145" s="132">
        <v>4</v>
      </c>
      <c r="X145" s="133">
        <f t="shared" ca="1" si="20"/>
        <v>4</v>
      </c>
      <c r="Y145" s="132" t="str">
        <f t="shared" si="21"/>
        <v>x 4</v>
      </c>
    </row>
    <row r="146" spans="1:25" s="124" customFormat="1" ht="30" x14ac:dyDescent="0.25">
      <c r="A146" s="89">
        <v>139</v>
      </c>
      <c r="B146" s="90" t="str">
        <f t="shared" ca="1" si="15"/>
        <v>1.3.17c</v>
      </c>
      <c r="C146" s="91">
        <f t="shared" ca="1" si="16"/>
        <v>6</v>
      </c>
      <c r="D146" s="21"/>
      <c r="E146" s="92" t="str">
        <f t="shared" ca="1" si="17"/>
        <v>1.3.17c</v>
      </c>
      <c r="F146" s="98" t="str">
        <f t="shared" ca="1" si="18"/>
        <v>Complying with data privacy or data protection requirements (eg reporting the loss of personal data)?</v>
      </c>
      <c r="G146" s="93"/>
      <c r="H146" s="91"/>
      <c r="I146" s="91"/>
      <c r="J146" s="91"/>
      <c r="K146" s="91"/>
      <c r="L146" s="91"/>
      <c r="M146" s="91"/>
      <c r="N146" s="91"/>
      <c r="O146" s="91"/>
      <c r="P146" s="91"/>
      <c r="Q146" s="91"/>
      <c r="R146" s="91"/>
      <c r="S146" s="91"/>
      <c r="T146" s="126" t="str">
        <f t="shared" ca="1" si="19"/>
        <v>1.3.17c</v>
      </c>
      <c r="U146" s="91"/>
      <c r="V146" s="91"/>
      <c r="W146" s="132">
        <v>3</v>
      </c>
      <c r="X146" s="133">
        <f t="shared" ca="1" si="20"/>
        <v>3</v>
      </c>
      <c r="Y146" s="132" t="str">
        <f t="shared" si="21"/>
        <v>x 3</v>
      </c>
    </row>
    <row r="147" spans="1:25" s="124" customFormat="1" ht="30" x14ac:dyDescent="0.25">
      <c r="A147" s="89">
        <v>140</v>
      </c>
      <c r="B147" s="90" t="str">
        <f t="shared" ca="1" si="15"/>
        <v>1.3.17d</v>
      </c>
      <c r="C147" s="91">
        <f t="shared" ca="1" si="16"/>
        <v>6</v>
      </c>
      <c r="D147" s="21"/>
      <c r="E147" s="92" t="str">
        <f t="shared" ca="1" si="17"/>
        <v>1.3.17d</v>
      </c>
      <c r="F147" s="98" t="str">
        <f t="shared" ca="1" si="18"/>
        <v>Monitoring new (and existing) vulnerabilities during the cyber security attack?</v>
      </c>
      <c r="G147" s="93"/>
      <c r="H147" s="91"/>
      <c r="I147" s="91"/>
      <c r="J147" s="91"/>
      <c r="K147" s="91"/>
      <c r="L147" s="91"/>
      <c r="M147" s="91"/>
      <c r="N147" s="91"/>
      <c r="O147" s="91"/>
      <c r="P147" s="91"/>
      <c r="Q147" s="91"/>
      <c r="R147" s="91"/>
      <c r="S147" s="91"/>
      <c r="T147" s="126" t="str">
        <f t="shared" ca="1" si="19"/>
        <v>1.3.17d</v>
      </c>
      <c r="U147" s="91"/>
      <c r="V147" s="91"/>
      <c r="W147" s="132">
        <v>4</v>
      </c>
      <c r="X147" s="133">
        <f t="shared" ca="1" si="20"/>
        <v>4</v>
      </c>
      <c r="Y147" s="132" t="str">
        <f t="shared" si="21"/>
        <v>x 4</v>
      </c>
    </row>
    <row r="148" spans="1:25" s="124" customFormat="1" ht="30" customHeight="1" x14ac:dyDescent="0.25">
      <c r="A148" s="89">
        <v>141</v>
      </c>
      <c r="B148" s="90" t="str">
        <f t="shared" ca="1" si="15"/>
        <v>1.3.18</v>
      </c>
      <c r="C148" s="91">
        <f t="shared" ca="1" si="16"/>
        <v>4</v>
      </c>
      <c r="D148" s="21"/>
      <c r="E148" s="92" t="str">
        <f t="shared" ca="1" si="17"/>
        <v>1.3.18</v>
      </c>
      <c r="F148" s="93" t="str">
        <f t="shared" ca="1" si="18"/>
        <v>Has your cyber security incident response process been:</v>
      </c>
      <c r="G148" s="93"/>
      <c r="H148" s="91"/>
      <c r="I148" s="91"/>
      <c r="J148" s="91"/>
      <c r="K148" s="91"/>
      <c r="L148" s="91"/>
      <c r="M148" s="91"/>
      <c r="N148" s="91"/>
      <c r="O148" s="91"/>
      <c r="P148" s="91"/>
      <c r="Q148" s="91"/>
      <c r="R148" s="91"/>
      <c r="S148" s="91"/>
      <c r="T148" s="126" t="str">
        <f t="shared" ca="1" si="19"/>
        <v>1.3.18</v>
      </c>
      <c r="U148" s="91"/>
      <c r="V148" s="91"/>
      <c r="W148" s="132" t="s">
        <v>108</v>
      </c>
      <c r="X148" s="133" t="str">
        <f t="shared" ca="1" si="20"/>
        <v>N/A</v>
      </c>
      <c r="Y148" s="132" t="e">
        <f t="shared" si="21"/>
        <v>#N/A</v>
      </c>
    </row>
    <row r="149" spans="1:25" s="124" customFormat="1" ht="30" customHeight="1" x14ac:dyDescent="0.25">
      <c r="A149" s="89">
        <v>142</v>
      </c>
      <c r="B149" s="90" t="str">
        <f t="shared" ca="1" si="15"/>
        <v>1.3.18a</v>
      </c>
      <c r="C149" s="91">
        <f t="shared" ca="1" si="16"/>
        <v>6</v>
      </c>
      <c r="D149" s="21"/>
      <c r="E149" s="92" t="str">
        <f t="shared" ca="1" si="17"/>
        <v>1.3.18a</v>
      </c>
      <c r="F149" s="98" t="str">
        <f t="shared" ca="1" si="18"/>
        <v>Signed off by appropriate management?</v>
      </c>
      <c r="G149" s="93"/>
      <c r="H149" s="91"/>
      <c r="I149" s="91"/>
      <c r="J149" s="91"/>
      <c r="K149" s="91"/>
      <c r="L149" s="91"/>
      <c r="M149" s="91"/>
      <c r="N149" s="91"/>
      <c r="O149" s="91"/>
      <c r="P149" s="91"/>
      <c r="Q149" s="91"/>
      <c r="R149" s="91"/>
      <c r="S149" s="91"/>
      <c r="T149" s="126" t="str">
        <f t="shared" ca="1" si="19"/>
        <v>1.3.18a</v>
      </c>
      <c r="U149" s="91"/>
      <c r="V149" s="91"/>
      <c r="W149" s="132">
        <v>2</v>
      </c>
      <c r="X149" s="133">
        <f t="shared" ca="1" si="20"/>
        <v>2</v>
      </c>
      <c r="Y149" s="132" t="str">
        <f t="shared" si="21"/>
        <v>x 2</v>
      </c>
    </row>
    <row r="150" spans="1:25" s="124" customFormat="1" ht="30" customHeight="1" x14ac:dyDescent="0.25">
      <c r="A150" s="89">
        <v>143</v>
      </c>
      <c r="B150" s="90" t="str">
        <f t="shared" ca="1" si="15"/>
        <v>1.3.18b</v>
      </c>
      <c r="C150" s="91">
        <f t="shared" ca="1" si="16"/>
        <v>6</v>
      </c>
      <c r="D150" s="21"/>
      <c r="E150" s="92" t="str">
        <f t="shared" ca="1" si="17"/>
        <v>1.3.18b</v>
      </c>
      <c r="F150" s="98" t="str">
        <f t="shared" ca="1" si="18"/>
        <v>Kept up to date?</v>
      </c>
      <c r="G150" s="93"/>
      <c r="H150" s="91"/>
      <c r="I150" s="91"/>
      <c r="J150" s="91"/>
      <c r="K150" s="91"/>
      <c r="L150" s="91"/>
      <c r="M150" s="91"/>
      <c r="N150" s="91"/>
      <c r="O150" s="91"/>
      <c r="P150" s="91"/>
      <c r="Q150" s="91"/>
      <c r="R150" s="91"/>
      <c r="S150" s="91"/>
      <c r="T150" s="126" t="str">
        <f t="shared" ca="1" si="19"/>
        <v>1.3.18b</v>
      </c>
      <c r="U150" s="91"/>
      <c r="V150" s="91"/>
      <c r="W150" s="132">
        <v>2</v>
      </c>
      <c r="X150" s="133">
        <f t="shared" ca="1" si="20"/>
        <v>2</v>
      </c>
      <c r="Y150" s="132" t="str">
        <f t="shared" si="21"/>
        <v>x 2</v>
      </c>
    </row>
    <row r="151" spans="1:25" s="124" customFormat="1" ht="30" customHeight="1" x14ac:dyDescent="0.25">
      <c r="A151" s="89">
        <v>144</v>
      </c>
      <c r="B151" s="90" t="str">
        <f t="shared" ca="1" si="15"/>
        <v>1.3.18c</v>
      </c>
      <c r="C151" s="91">
        <f t="shared" ca="1" si="16"/>
        <v>6</v>
      </c>
      <c r="D151" s="21"/>
      <c r="E151" s="92" t="str">
        <f t="shared" ca="1" si="17"/>
        <v>1.3.18c</v>
      </c>
      <c r="F151" s="98" t="str">
        <f t="shared" ca="1" si="18"/>
        <v>Reviewed on a regular basis?</v>
      </c>
      <c r="G151" s="93"/>
      <c r="H151" s="91"/>
      <c r="I151" s="91"/>
      <c r="J151" s="91"/>
      <c r="K151" s="91"/>
      <c r="L151" s="91"/>
      <c r="M151" s="91"/>
      <c r="N151" s="91"/>
      <c r="O151" s="91"/>
      <c r="P151" s="91"/>
      <c r="Q151" s="91"/>
      <c r="R151" s="91"/>
      <c r="S151" s="91"/>
      <c r="T151" s="126" t="str">
        <f t="shared" ca="1" si="19"/>
        <v>1.3.18c</v>
      </c>
      <c r="U151" s="91"/>
      <c r="V151" s="91"/>
      <c r="W151" s="132">
        <v>2</v>
      </c>
      <c r="X151" s="133">
        <f t="shared" ca="1" si="20"/>
        <v>2</v>
      </c>
      <c r="Y151" s="132" t="str">
        <f t="shared" si="21"/>
        <v>x 2</v>
      </c>
    </row>
    <row r="152" spans="1:25" s="124" customFormat="1" ht="30" x14ac:dyDescent="0.25">
      <c r="A152" s="89">
        <v>145</v>
      </c>
      <c r="B152" s="90" t="str">
        <f t="shared" ca="1" si="15"/>
        <v>1.3.19</v>
      </c>
      <c r="C152" s="91">
        <f t="shared" ca="1" si="16"/>
        <v>4</v>
      </c>
      <c r="D152" s="21"/>
      <c r="E152" s="92" t="str">
        <f t="shared" ca="1" si="17"/>
        <v>1.3.19</v>
      </c>
      <c r="F152" s="93" t="str">
        <f t="shared" ca="1" si="18"/>
        <v>Does your cyber security incident response process enable you to respond to a cyber security incident:</v>
      </c>
      <c r="G152" s="93"/>
      <c r="H152" s="91"/>
      <c r="I152" s="91"/>
      <c r="J152" s="91"/>
      <c r="K152" s="91"/>
      <c r="L152" s="91"/>
      <c r="M152" s="91"/>
      <c r="N152" s="91"/>
      <c r="O152" s="91"/>
      <c r="P152" s="91"/>
      <c r="Q152" s="91"/>
      <c r="R152" s="91"/>
      <c r="S152" s="91"/>
      <c r="T152" s="126" t="str">
        <f t="shared" ca="1" si="19"/>
        <v>1.3.19</v>
      </c>
      <c r="U152" s="91"/>
      <c r="V152" s="91"/>
      <c r="W152" s="132" t="s">
        <v>108</v>
      </c>
      <c r="X152" s="133" t="str">
        <f t="shared" ca="1" si="20"/>
        <v>N/A</v>
      </c>
      <c r="Y152" s="132" t="e">
        <f t="shared" si="21"/>
        <v>#N/A</v>
      </c>
    </row>
    <row r="153" spans="1:25" s="124" customFormat="1" ht="30" customHeight="1" x14ac:dyDescent="0.25">
      <c r="A153" s="89">
        <v>146</v>
      </c>
      <c r="B153" s="90" t="str">
        <f t="shared" ca="1" si="15"/>
        <v>1.3.19a</v>
      </c>
      <c r="C153" s="91">
        <f t="shared" ca="1" si="16"/>
        <v>6</v>
      </c>
      <c r="D153" s="21"/>
      <c r="E153" s="92" t="str">
        <f t="shared" ca="1" si="17"/>
        <v>1.3.19a</v>
      </c>
      <c r="F153" s="98" t="str">
        <f t="shared" ca="1" si="18"/>
        <v>Quickly (ie within critical timescales)?</v>
      </c>
      <c r="G153" s="93"/>
      <c r="H153" s="91"/>
      <c r="I153" s="91"/>
      <c r="J153" s="91"/>
      <c r="K153" s="91"/>
      <c r="L153" s="91"/>
      <c r="M153" s="91"/>
      <c r="N153" s="91"/>
      <c r="O153" s="91"/>
      <c r="P153" s="91"/>
      <c r="Q153" s="91"/>
      <c r="R153" s="91"/>
      <c r="S153" s="91"/>
      <c r="T153" s="126" t="str">
        <f t="shared" ca="1" si="19"/>
        <v>1.3.19a</v>
      </c>
      <c r="U153" s="91"/>
      <c r="V153" s="91"/>
      <c r="W153" s="132">
        <v>4</v>
      </c>
      <c r="X153" s="133">
        <f t="shared" ca="1" si="20"/>
        <v>4</v>
      </c>
      <c r="Y153" s="132" t="str">
        <f t="shared" si="21"/>
        <v>x 4</v>
      </c>
    </row>
    <row r="154" spans="1:25" s="124" customFormat="1" ht="30" x14ac:dyDescent="0.25">
      <c r="A154" s="89">
        <v>147</v>
      </c>
      <c r="B154" s="90" t="str">
        <f t="shared" ca="1" si="15"/>
        <v>1.3.19b</v>
      </c>
      <c r="C154" s="91">
        <f t="shared" ca="1" si="16"/>
        <v>6</v>
      </c>
      <c r="D154" s="21"/>
      <c r="E154" s="92" t="str">
        <f t="shared" ca="1" si="17"/>
        <v>1.3.19b</v>
      </c>
      <c r="F154" s="98" t="str">
        <f t="shared" ca="1" si="18"/>
        <v>Effectively (ensuring that all services have been restored to working order)?</v>
      </c>
      <c r="G154" s="93"/>
      <c r="H154" s="91"/>
      <c r="I154" s="91"/>
      <c r="J154" s="91"/>
      <c r="K154" s="91"/>
      <c r="L154" s="91"/>
      <c r="M154" s="91"/>
      <c r="N154" s="91"/>
      <c r="O154" s="91"/>
      <c r="P154" s="91"/>
      <c r="Q154" s="91"/>
      <c r="R154" s="91"/>
      <c r="S154" s="91"/>
      <c r="T154" s="126" t="str">
        <f t="shared" ca="1" si="19"/>
        <v>1.3.19b</v>
      </c>
      <c r="U154" s="91"/>
      <c r="V154" s="91"/>
      <c r="W154" s="132">
        <v>4</v>
      </c>
      <c r="X154" s="133">
        <f t="shared" ca="1" si="20"/>
        <v>4</v>
      </c>
      <c r="Y154" s="132" t="str">
        <f t="shared" si="21"/>
        <v>x 4</v>
      </c>
    </row>
    <row r="155" spans="1:25" s="124" customFormat="1" ht="30" customHeight="1" x14ac:dyDescent="0.25">
      <c r="A155" s="89">
        <v>148</v>
      </c>
      <c r="B155" s="90" t="str">
        <f t="shared" ca="1" si="15"/>
        <v>1.3.19c</v>
      </c>
      <c r="C155" s="91">
        <f t="shared" ca="1" si="16"/>
        <v>6</v>
      </c>
      <c r="D155" s="21"/>
      <c r="E155" s="92" t="str">
        <f t="shared" ca="1" si="17"/>
        <v>1.3.19c</v>
      </c>
      <c r="F155" s="98" t="str">
        <f t="shared" ca="1" si="18"/>
        <v>In a consistent manner?</v>
      </c>
      <c r="G155" s="93"/>
      <c r="H155" s="91"/>
      <c r="I155" s="91"/>
      <c r="J155" s="91"/>
      <c r="K155" s="91"/>
      <c r="L155" s="91"/>
      <c r="M155" s="91"/>
      <c r="N155" s="91"/>
      <c r="O155" s="91"/>
      <c r="P155" s="91"/>
      <c r="Q155" s="91"/>
      <c r="R155" s="91"/>
      <c r="S155" s="91"/>
      <c r="T155" s="126" t="str">
        <f t="shared" ca="1" si="19"/>
        <v>1.3.19c</v>
      </c>
      <c r="U155" s="91"/>
      <c r="V155" s="91"/>
      <c r="W155" s="132">
        <v>4</v>
      </c>
      <c r="X155" s="133">
        <f t="shared" ca="1" si="20"/>
        <v>4</v>
      </c>
      <c r="Y155" s="132" t="str">
        <f t="shared" si="21"/>
        <v>x 4</v>
      </c>
    </row>
    <row r="156" spans="1:25" s="124" customFormat="1" ht="30" customHeight="1" x14ac:dyDescent="0.25">
      <c r="A156" s="89">
        <v>149</v>
      </c>
      <c r="B156" s="90" t="str">
        <f t="shared" ca="1" si="15"/>
        <v>1.3.20</v>
      </c>
      <c r="C156" s="91">
        <f t="shared" ca="1" si="16"/>
        <v>4</v>
      </c>
      <c r="D156" s="21"/>
      <c r="E156" s="92" t="str">
        <f t="shared" ca="1" si="17"/>
        <v>1.3.20</v>
      </c>
      <c r="F156" s="93" t="str">
        <f t="shared" ca="1" si="18"/>
        <v>Does your cyber security incident response process enable you to:</v>
      </c>
      <c r="G156" s="93"/>
      <c r="H156" s="91"/>
      <c r="I156" s="91"/>
      <c r="J156" s="91"/>
      <c r="K156" s="91"/>
      <c r="L156" s="91"/>
      <c r="M156" s="91"/>
      <c r="N156" s="91"/>
      <c r="O156" s="91"/>
      <c r="P156" s="91"/>
      <c r="Q156" s="91"/>
      <c r="R156" s="91"/>
      <c r="S156" s="91"/>
      <c r="T156" s="126" t="str">
        <f t="shared" ca="1" si="19"/>
        <v>1.3.20</v>
      </c>
      <c r="U156" s="91"/>
      <c r="V156" s="91"/>
      <c r="W156" s="132" t="s">
        <v>108</v>
      </c>
      <c r="X156" s="133" t="str">
        <f t="shared" ca="1" si="20"/>
        <v>N/A</v>
      </c>
      <c r="Y156" s="132" t="e">
        <f t="shared" si="21"/>
        <v>#N/A</v>
      </c>
    </row>
    <row r="157" spans="1:25" s="124" customFormat="1" ht="30" customHeight="1" x14ac:dyDescent="0.25">
      <c r="A157" s="89">
        <v>150</v>
      </c>
      <c r="B157" s="90" t="str">
        <f t="shared" ca="1" si="15"/>
        <v>1.3.20a</v>
      </c>
      <c r="C157" s="91">
        <f t="shared" ca="1" si="16"/>
        <v>6</v>
      </c>
      <c r="D157" s="21"/>
      <c r="E157" s="92" t="str">
        <f t="shared" ca="1" si="17"/>
        <v>1.3.20a</v>
      </c>
      <c r="F157" s="98" t="str">
        <f t="shared" ca="1" si="18"/>
        <v>Cope with many different scenarios?</v>
      </c>
      <c r="G157" s="93"/>
      <c r="H157" s="91"/>
      <c r="I157" s="91"/>
      <c r="J157" s="91"/>
      <c r="K157" s="91"/>
      <c r="L157" s="91"/>
      <c r="M157" s="91"/>
      <c r="N157" s="91"/>
      <c r="O157" s="91"/>
      <c r="P157" s="91"/>
      <c r="Q157" s="91"/>
      <c r="R157" s="91"/>
      <c r="S157" s="91"/>
      <c r="T157" s="126" t="str">
        <f t="shared" ca="1" si="19"/>
        <v>1.3.20a</v>
      </c>
      <c r="U157" s="91"/>
      <c r="V157" s="91"/>
      <c r="W157" s="132">
        <v>4</v>
      </c>
      <c r="X157" s="133">
        <f t="shared" ca="1" si="20"/>
        <v>4</v>
      </c>
      <c r="Y157" s="132" t="str">
        <f t="shared" si="21"/>
        <v>x 4</v>
      </c>
    </row>
    <row r="158" spans="1:25" s="124" customFormat="1" ht="30" customHeight="1" x14ac:dyDescent="0.25">
      <c r="A158" s="89">
        <v>151</v>
      </c>
      <c r="B158" s="90" t="str">
        <f t="shared" ca="1" si="15"/>
        <v>1.3.20b</v>
      </c>
      <c r="C158" s="91">
        <f t="shared" ca="1" si="16"/>
        <v>6</v>
      </c>
      <c r="D158" s="21"/>
      <c r="E158" s="92" t="str">
        <f t="shared" ca="1" si="17"/>
        <v>1.3.20b</v>
      </c>
      <c r="F158" s="98" t="str">
        <f t="shared" ca="1" si="18"/>
        <v>Proactively implement and adapt approaches as needed?</v>
      </c>
      <c r="G158" s="93"/>
      <c r="H158" s="91"/>
      <c r="I158" s="91"/>
      <c r="J158" s="91"/>
      <c r="K158" s="91"/>
      <c r="L158" s="91"/>
      <c r="M158" s="91"/>
      <c r="N158" s="91"/>
      <c r="O158" s="91"/>
      <c r="P158" s="91"/>
      <c r="Q158" s="91"/>
      <c r="R158" s="91"/>
      <c r="S158" s="91"/>
      <c r="T158" s="126" t="str">
        <f t="shared" ca="1" si="19"/>
        <v>1.3.20b</v>
      </c>
      <c r="U158" s="91"/>
      <c r="V158" s="91"/>
      <c r="W158" s="132">
        <v>5</v>
      </c>
      <c r="X158" s="133">
        <f t="shared" ca="1" si="20"/>
        <v>5</v>
      </c>
      <c r="Y158" s="132" t="str">
        <f t="shared" si="21"/>
        <v>x 5</v>
      </c>
    </row>
    <row r="159" spans="1:25" s="124" customFormat="1" ht="30" customHeight="1" x14ac:dyDescent="0.25">
      <c r="A159" s="89">
        <v>152</v>
      </c>
      <c r="B159" s="90" t="str">
        <f t="shared" ca="1" si="15"/>
        <v>1.3.21</v>
      </c>
      <c r="C159" s="91">
        <f t="shared" ca="1" si="16"/>
        <v>4</v>
      </c>
      <c r="D159" s="21"/>
      <c r="E159" s="92" t="str">
        <f t="shared" ca="1" si="17"/>
        <v>1.3.21</v>
      </c>
      <c r="F159" s="93" t="str">
        <f t="shared" ca="1" si="18"/>
        <v>Is your cyber security incident response process tested:</v>
      </c>
      <c r="G159" s="93"/>
      <c r="H159" s="91"/>
      <c r="I159" s="91"/>
      <c r="J159" s="91"/>
      <c r="K159" s="91"/>
      <c r="L159" s="91"/>
      <c r="M159" s="91"/>
      <c r="N159" s="91"/>
      <c r="O159" s="91"/>
      <c r="P159" s="91"/>
      <c r="Q159" s="91"/>
      <c r="R159" s="91"/>
      <c r="S159" s="91"/>
      <c r="T159" s="126" t="str">
        <f t="shared" ca="1" si="19"/>
        <v>1.3.21</v>
      </c>
      <c r="U159" s="91"/>
      <c r="V159" s="91"/>
      <c r="W159" s="132" t="s">
        <v>108</v>
      </c>
      <c r="X159" s="133" t="str">
        <f t="shared" ca="1" si="20"/>
        <v>N/A</v>
      </c>
      <c r="Y159" s="132" t="e">
        <f t="shared" si="21"/>
        <v>#N/A</v>
      </c>
    </row>
    <row r="160" spans="1:25" s="124" customFormat="1" ht="30" customHeight="1" x14ac:dyDescent="0.25">
      <c r="A160" s="89">
        <v>153</v>
      </c>
      <c r="B160" s="90" t="str">
        <f t="shared" ca="1" si="15"/>
        <v>1.3.21a</v>
      </c>
      <c r="C160" s="91">
        <f t="shared" ca="1" si="16"/>
        <v>6</v>
      </c>
      <c r="D160" s="21"/>
      <c r="E160" s="92" t="str">
        <f t="shared" ca="1" si="17"/>
        <v>1.3.21a</v>
      </c>
      <c r="F160" s="98" t="str">
        <f t="shared" ca="1" si="18"/>
        <v>Thoroughly using a range of different scenarios?</v>
      </c>
      <c r="G160" s="93"/>
      <c r="H160" s="91"/>
      <c r="I160" s="91"/>
      <c r="J160" s="91"/>
      <c r="K160" s="91"/>
      <c r="L160" s="91"/>
      <c r="M160" s="91"/>
      <c r="N160" s="91"/>
      <c r="O160" s="91"/>
      <c r="P160" s="91"/>
      <c r="Q160" s="91"/>
      <c r="R160" s="91"/>
      <c r="S160" s="91"/>
      <c r="T160" s="126" t="str">
        <f t="shared" ca="1" si="19"/>
        <v>1.3.21a</v>
      </c>
      <c r="U160" s="91"/>
      <c r="V160" s="91"/>
      <c r="W160" s="132">
        <v>3</v>
      </c>
      <c r="X160" s="133">
        <f t="shared" ca="1" si="20"/>
        <v>3</v>
      </c>
      <c r="Y160" s="132" t="str">
        <f t="shared" si="21"/>
        <v>x 3</v>
      </c>
    </row>
    <row r="161" spans="1:25" s="124" customFormat="1" ht="30" customHeight="1" x14ac:dyDescent="0.25">
      <c r="A161" s="89">
        <v>154</v>
      </c>
      <c r="B161" s="90" t="str">
        <f t="shared" ca="1" si="15"/>
        <v>1.3.21b</v>
      </c>
      <c r="C161" s="91">
        <f t="shared" ca="1" si="16"/>
        <v>6</v>
      </c>
      <c r="D161" s="21"/>
      <c r="E161" s="92" t="str">
        <f t="shared" ca="1" si="17"/>
        <v>1.3.21b</v>
      </c>
      <c r="F161" s="98" t="str">
        <f t="shared" ca="1" si="18"/>
        <v>On a regular basis?</v>
      </c>
      <c r="G161" s="93"/>
      <c r="H161" s="91"/>
      <c r="I161" s="91"/>
      <c r="J161" s="91"/>
      <c r="K161" s="91"/>
      <c r="L161" s="91"/>
      <c r="M161" s="91"/>
      <c r="N161" s="91"/>
      <c r="O161" s="91"/>
      <c r="P161" s="91"/>
      <c r="Q161" s="91"/>
      <c r="R161" s="91"/>
      <c r="S161" s="91"/>
      <c r="T161" s="126" t="str">
        <f t="shared" ca="1" si="19"/>
        <v>1.3.21b</v>
      </c>
      <c r="U161" s="91"/>
      <c r="V161" s="91"/>
      <c r="W161" s="132">
        <v>2</v>
      </c>
      <c r="X161" s="133">
        <f t="shared" ca="1" si="20"/>
        <v>2</v>
      </c>
      <c r="Y161" s="132" t="str">
        <f t="shared" si="21"/>
        <v>x 2</v>
      </c>
    </row>
    <row r="162" spans="1:25" s="124" customFormat="1" ht="30" customHeight="1" x14ac:dyDescent="0.25">
      <c r="A162" s="89">
        <v>155</v>
      </c>
      <c r="B162" s="90" t="str">
        <f t="shared" ca="1" si="15"/>
        <v>1.3.21c</v>
      </c>
      <c r="C162" s="91">
        <f t="shared" ca="1" si="16"/>
        <v>6</v>
      </c>
      <c r="D162" s="21"/>
      <c r="E162" s="92" t="str">
        <f t="shared" ca="1" si="17"/>
        <v>1.3.21c</v>
      </c>
      <c r="F162" s="98" t="str">
        <f t="shared" ca="1" si="18"/>
        <v>In conjunction with relevant third parties?</v>
      </c>
      <c r="G162" s="93"/>
      <c r="H162" s="91"/>
      <c r="I162" s="91"/>
      <c r="J162" s="91"/>
      <c r="K162" s="91"/>
      <c r="L162" s="91"/>
      <c r="M162" s="91"/>
      <c r="N162" s="91"/>
      <c r="O162" s="91"/>
      <c r="P162" s="91"/>
      <c r="Q162" s="91"/>
      <c r="R162" s="91"/>
      <c r="S162" s="91"/>
      <c r="T162" s="126" t="str">
        <f t="shared" ca="1" si="19"/>
        <v>1.3.21c</v>
      </c>
      <c r="U162" s="91"/>
      <c r="V162" s="91"/>
      <c r="W162" s="132">
        <v>4</v>
      </c>
      <c r="X162" s="133">
        <f t="shared" ca="1" si="20"/>
        <v>4</v>
      </c>
      <c r="Y162" s="132" t="str">
        <f t="shared" si="21"/>
        <v>x 4</v>
      </c>
    </row>
    <row r="163" spans="1:25" s="124" customFormat="1" ht="30" customHeight="1" x14ac:dyDescent="0.25">
      <c r="A163" s="89">
        <v>156</v>
      </c>
      <c r="B163" s="90" t="str">
        <f t="shared" ca="1" si="15"/>
        <v>1.3.22</v>
      </c>
      <c r="C163" s="91">
        <f t="shared" ca="1" si="16"/>
        <v>5</v>
      </c>
      <c r="D163" s="21"/>
      <c r="E163" s="92" t="str">
        <f t="shared" ca="1" si="17"/>
        <v>1.3.22</v>
      </c>
      <c r="F163" s="93" t="str">
        <f t="shared" ca="1" si="18"/>
        <v>Do you analyse the results of these tests?</v>
      </c>
      <c r="G163" s="93"/>
      <c r="H163" s="91"/>
      <c r="I163" s="91"/>
      <c r="J163" s="91"/>
      <c r="K163" s="91"/>
      <c r="L163" s="91"/>
      <c r="M163" s="91"/>
      <c r="N163" s="91"/>
      <c r="O163" s="91"/>
      <c r="P163" s="91"/>
      <c r="Q163" s="91"/>
      <c r="R163" s="91"/>
      <c r="S163" s="91"/>
      <c r="T163" s="126" t="str">
        <f t="shared" ca="1" si="19"/>
        <v>1.3.22</v>
      </c>
      <c r="U163" s="91"/>
      <c r="V163" s="91"/>
      <c r="W163" s="132">
        <v>4</v>
      </c>
      <c r="X163" s="133">
        <f t="shared" ca="1" si="20"/>
        <v>4</v>
      </c>
      <c r="Y163" s="132" t="str">
        <f t="shared" si="21"/>
        <v>x 4</v>
      </c>
    </row>
    <row r="164" spans="1:25" s="124" customFormat="1" ht="30" customHeight="1" x14ac:dyDescent="0.25">
      <c r="A164" s="89">
        <v>157</v>
      </c>
      <c r="B164" s="90" t="str">
        <f t="shared" ca="1" si="15"/>
        <v>1.3.23</v>
      </c>
      <c r="C164" s="91">
        <f t="shared" ca="1" si="16"/>
        <v>5</v>
      </c>
      <c r="D164" s="21"/>
      <c r="E164" s="92" t="str">
        <f t="shared" ca="1" si="17"/>
        <v>1.3.23</v>
      </c>
      <c r="F164" s="93" t="str">
        <f t="shared" ca="1" si="18"/>
        <v>Do you address weaknesses identified during these tests?</v>
      </c>
      <c r="G164" s="93"/>
      <c r="H164" s="91"/>
      <c r="I164" s="91"/>
      <c r="J164" s="91"/>
      <c r="K164" s="91"/>
      <c r="L164" s="91"/>
      <c r="M164" s="91"/>
      <c r="N164" s="91"/>
      <c r="O164" s="91"/>
      <c r="P164" s="91"/>
      <c r="Q164" s="91"/>
      <c r="R164" s="91"/>
      <c r="S164" s="91"/>
      <c r="T164" s="126" t="str">
        <f t="shared" ca="1" si="19"/>
        <v>1.3.23</v>
      </c>
      <c r="U164" s="91"/>
      <c r="V164" s="91"/>
      <c r="W164" s="132">
        <v>4</v>
      </c>
      <c r="X164" s="133">
        <f t="shared" ca="1" si="20"/>
        <v>4</v>
      </c>
      <c r="Y164" s="132" t="str">
        <f t="shared" si="21"/>
        <v>x 4</v>
      </c>
    </row>
    <row r="165" spans="1:25" s="124" customFormat="1" ht="18.75" customHeight="1" x14ac:dyDescent="0.25">
      <c r="A165" s="91">
        <v>158</v>
      </c>
      <c r="B165" s="91" t="str">
        <f t="shared" ca="1" si="15"/>
        <v/>
      </c>
      <c r="C165" s="91">
        <f t="shared" ca="1" si="16"/>
        <v>3</v>
      </c>
      <c r="D165" s="21"/>
      <c r="E165" s="96" t="str">
        <f t="shared" ca="1" si="17"/>
        <v/>
      </c>
      <c r="F165" s="97" t="str">
        <f t="shared" ca="1" si="18"/>
        <v>Technology</v>
      </c>
      <c r="G165" s="91"/>
      <c r="H165" s="91"/>
      <c r="I165" s="91"/>
      <c r="J165" s="91"/>
      <c r="K165" s="91"/>
      <c r="L165" s="91"/>
      <c r="M165" s="91"/>
      <c r="N165" s="91"/>
      <c r="O165" s="91"/>
      <c r="P165" s="91"/>
      <c r="Q165" s="91"/>
      <c r="R165" s="91"/>
      <c r="S165" s="91"/>
      <c r="T165" s="126" t="str">
        <f t="shared" ca="1" si="19"/>
        <v/>
      </c>
      <c r="U165" s="91"/>
      <c r="V165" s="91"/>
      <c r="W165" s="132" t="s">
        <v>695</v>
      </c>
      <c r="X165" s="132" t="str">
        <f t="shared" ca="1" si="20"/>
        <v/>
      </c>
      <c r="Y165" s="132" t="e">
        <f t="shared" si="21"/>
        <v>#N/A</v>
      </c>
    </row>
    <row r="166" spans="1:25" s="124" customFormat="1" ht="30" x14ac:dyDescent="0.25">
      <c r="A166" s="89">
        <v>159</v>
      </c>
      <c r="B166" s="90" t="str">
        <f t="shared" ca="1" si="15"/>
        <v>1.3.23</v>
      </c>
      <c r="C166" s="91">
        <f t="shared" ca="1" si="16"/>
        <v>5</v>
      </c>
      <c r="D166" s="21"/>
      <c r="E166" s="92" t="str">
        <f t="shared" ca="1" si="17"/>
        <v>1.3.23</v>
      </c>
      <c r="F166" s="93" t="str">
        <f t="shared" ca="1" si="18"/>
        <v>Do you have technical arrangements to support cyber security incident response?</v>
      </c>
      <c r="G166" s="93"/>
      <c r="H166" s="91"/>
      <c r="I166" s="91"/>
      <c r="J166" s="91"/>
      <c r="K166" s="91"/>
      <c r="L166" s="91"/>
      <c r="M166" s="91"/>
      <c r="N166" s="91"/>
      <c r="O166" s="91"/>
      <c r="P166" s="91"/>
      <c r="Q166" s="91"/>
      <c r="R166" s="91"/>
      <c r="S166" s="91"/>
      <c r="T166" s="126" t="str">
        <f t="shared" ca="1" si="19"/>
        <v>1.3.23</v>
      </c>
      <c r="U166" s="91"/>
      <c r="V166" s="91"/>
      <c r="W166" s="132">
        <v>1</v>
      </c>
      <c r="X166" s="133">
        <f t="shared" ca="1" si="20"/>
        <v>1</v>
      </c>
      <c r="Y166" s="132" t="str">
        <f t="shared" si="21"/>
        <v>x 1</v>
      </c>
    </row>
    <row r="167" spans="1:25" s="124" customFormat="1" ht="45" x14ac:dyDescent="0.25">
      <c r="A167" s="89">
        <v>160</v>
      </c>
      <c r="B167" s="90" t="str">
        <f t="shared" ca="1" si="15"/>
        <v>1.3.24</v>
      </c>
      <c r="C167" s="91">
        <f t="shared" ca="1" si="16"/>
        <v>4</v>
      </c>
      <c r="D167" s="21"/>
      <c r="E167" s="92" t="str">
        <f t="shared" ca="1" si="17"/>
        <v>1.3.24</v>
      </c>
      <c r="F167" s="93" t="str">
        <f t="shared" ca="1" si="18"/>
        <v>Do your technical arrangements for supporting cyber security incident response provide you (and any relevant third parties) with sufficient understanding of:</v>
      </c>
      <c r="G167" s="93"/>
      <c r="H167" s="91"/>
      <c r="I167" s="91"/>
      <c r="J167" s="91"/>
      <c r="K167" s="91"/>
      <c r="L167" s="91"/>
      <c r="M167" s="91"/>
      <c r="N167" s="91"/>
      <c r="O167" s="91"/>
      <c r="P167" s="91"/>
      <c r="Q167" s="91"/>
      <c r="R167" s="91"/>
      <c r="S167" s="91"/>
      <c r="T167" s="126" t="str">
        <f t="shared" ca="1" si="19"/>
        <v>1.3.24</v>
      </c>
      <c r="U167" s="91"/>
      <c r="V167" s="91"/>
      <c r="W167" s="132" t="s">
        <v>108</v>
      </c>
      <c r="X167" s="133" t="str">
        <f t="shared" ca="1" si="20"/>
        <v>N/A</v>
      </c>
      <c r="Y167" s="132" t="e">
        <f t="shared" si="21"/>
        <v>#N/A</v>
      </c>
    </row>
    <row r="168" spans="1:25" s="124" customFormat="1" ht="30" customHeight="1" x14ac:dyDescent="0.25">
      <c r="A168" s="89">
        <v>161</v>
      </c>
      <c r="B168" s="90" t="str">
        <f t="shared" ca="1" si="15"/>
        <v>1.3.24a</v>
      </c>
      <c r="C168" s="91">
        <f t="shared" ca="1" si="16"/>
        <v>6</v>
      </c>
      <c r="D168" s="21"/>
      <c r="E168" s="92" t="str">
        <f t="shared" ca="1" si="17"/>
        <v>1.3.24a</v>
      </c>
      <c r="F168" s="98" t="str">
        <f t="shared" ca="1" si="18"/>
        <v>Your IT infrastructure?</v>
      </c>
      <c r="G168" s="93"/>
      <c r="H168" s="91"/>
      <c r="I168" s="91"/>
      <c r="J168" s="91"/>
      <c r="K168" s="91"/>
      <c r="L168" s="91"/>
      <c r="M168" s="91"/>
      <c r="N168" s="91"/>
      <c r="O168" s="91"/>
      <c r="P168" s="91"/>
      <c r="Q168" s="91"/>
      <c r="R168" s="91"/>
      <c r="S168" s="91"/>
      <c r="T168" s="126" t="str">
        <f t="shared" ca="1" si="19"/>
        <v>1.3.24a</v>
      </c>
      <c r="U168" s="91"/>
      <c r="V168" s="91"/>
      <c r="W168" s="132">
        <v>3</v>
      </c>
      <c r="X168" s="133">
        <f t="shared" ca="1" si="20"/>
        <v>3</v>
      </c>
      <c r="Y168" s="132" t="str">
        <f t="shared" si="21"/>
        <v>x 3</v>
      </c>
    </row>
    <row r="169" spans="1:25" s="124" customFormat="1" ht="30" customHeight="1" x14ac:dyDescent="0.25">
      <c r="A169" s="89">
        <v>162</v>
      </c>
      <c r="B169" s="90" t="str">
        <f t="shared" ca="1" si="15"/>
        <v>1.3.24b</v>
      </c>
      <c r="C169" s="91">
        <f t="shared" ca="1" si="16"/>
        <v>6</v>
      </c>
      <c r="D169" s="21"/>
      <c r="E169" s="92" t="str">
        <f t="shared" ca="1" si="17"/>
        <v>1.3.24b</v>
      </c>
      <c r="F169" s="98" t="str">
        <f t="shared" ca="1" si="18"/>
        <v>The topology of your networks (eg via a suitable network diagram)?</v>
      </c>
      <c r="G169" s="93"/>
      <c r="H169" s="91"/>
      <c r="I169" s="91"/>
      <c r="J169" s="91"/>
      <c r="K169" s="91"/>
      <c r="L169" s="91"/>
      <c r="M169" s="91"/>
      <c r="N169" s="91"/>
      <c r="O169" s="91"/>
      <c r="P169" s="91"/>
      <c r="Q169" s="91"/>
      <c r="R169" s="91"/>
      <c r="S169" s="91"/>
      <c r="T169" s="126" t="str">
        <f t="shared" ca="1" si="19"/>
        <v>1.3.24b</v>
      </c>
      <c r="U169" s="91"/>
      <c r="V169" s="91"/>
      <c r="W169" s="132">
        <v>3</v>
      </c>
      <c r="X169" s="133">
        <f t="shared" ca="1" si="20"/>
        <v>3</v>
      </c>
      <c r="Y169" s="132" t="str">
        <f t="shared" si="21"/>
        <v>x 3</v>
      </c>
    </row>
    <row r="170" spans="1:25" s="124" customFormat="1" ht="30" x14ac:dyDescent="0.25">
      <c r="A170" s="89">
        <v>163</v>
      </c>
      <c r="B170" s="90" t="str">
        <f t="shared" ca="1" si="15"/>
        <v>1.3.25</v>
      </c>
      <c r="C170" s="91">
        <f t="shared" ca="1" si="16"/>
        <v>4</v>
      </c>
      <c r="D170" s="21"/>
      <c r="E170" s="92" t="str">
        <f t="shared" ca="1" si="17"/>
        <v>1.3.25</v>
      </c>
      <c r="F170" s="93" t="str">
        <f t="shared" ca="1" si="18"/>
        <v>Do your technical arrangements for supporting cyber security incident response include:</v>
      </c>
      <c r="G170" s="93"/>
      <c r="H170" s="91"/>
      <c r="I170" s="91"/>
      <c r="J170" s="91"/>
      <c r="K170" s="91"/>
      <c r="L170" s="91"/>
      <c r="M170" s="91"/>
      <c r="N170" s="91"/>
      <c r="O170" s="91"/>
      <c r="P170" s="91"/>
      <c r="Q170" s="91"/>
      <c r="R170" s="91"/>
      <c r="S170" s="91"/>
      <c r="T170" s="126" t="str">
        <f t="shared" ca="1" si="19"/>
        <v>1.3.25</v>
      </c>
      <c r="U170" s="91"/>
      <c r="V170" s="91"/>
      <c r="W170" s="132" t="s">
        <v>108</v>
      </c>
      <c r="X170" s="133" t="str">
        <f t="shared" ca="1" si="20"/>
        <v>N/A</v>
      </c>
      <c r="Y170" s="132" t="e">
        <f t="shared" si="21"/>
        <v>#N/A</v>
      </c>
    </row>
    <row r="171" spans="1:25" s="124" customFormat="1" ht="30" customHeight="1" x14ac:dyDescent="0.25">
      <c r="A171" s="89">
        <v>164</v>
      </c>
      <c r="B171" s="90" t="str">
        <f t="shared" ca="1" si="15"/>
        <v>1.3.25a</v>
      </c>
      <c r="C171" s="91">
        <f t="shared" ca="1" si="16"/>
        <v>6</v>
      </c>
      <c r="D171" s="21"/>
      <c r="E171" s="92" t="str">
        <f t="shared" ca="1" si="17"/>
        <v>1.3.25a</v>
      </c>
      <c r="F171" s="98" t="str">
        <f t="shared" ca="1" si="18"/>
        <v>An appropriate set of incident response tools?</v>
      </c>
      <c r="G171" s="93"/>
      <c r="H171" s="91"/>
      <c r="I171" s="91"/>
      <c r="J171" s="91"/>
      <c r="K171" s="91"/>
      <c r="L171" s="91"/>
      <c r="M171" s="91"/>
      <c r="N171" s="91"/>
      <c r="O171" s="91"/>
      <c r="P171" s="91"/>
      <c r="Q171" s="91"/>
      <c r="R171" s="91"/>
      <c r="S171" s="91"/>
      <c r="T171" s="126" t="str">
        <f t="shared" ca="1" si="19"/>
        <v>1.3.25a</v>
      </c>
      <c r="U171" s="91"/>
      <c r="V171" s="91"/>
      <c r="W171" s="132">
        <v>3</v>
      </c>
      <c r="X171" s="133">
        <f t="shared" ca="1" si="20"/>
        <v>3</v>
      </c>
      <c r="Y171" s="132" t="str">
        <f t="shared" si="21"/>
        <v>x 3</v>
      </c>
    </row>
    <row r="172" spans="1:25" s="124" customFormat="1" ht="45" x14ac:dyDescent="0.25">
      <c r="A172" s="89">
        <v>165</v>
      </c>
      <c r="B172" s="90" t="str">
        <f t="shared" ca="1" si="15"/>
        <v>1.3.25b</v>
      </c>
      <c r="C172" s="91">
        <f t="shared" ca="1" si="16"/>
        <v>6</v>
      </c>
      <c r="D172" s="21"/>
      <c r="E172" s="92" t="str">
        <f t="shared" ca="1" si="17"/>
        <v>1.3.25b</v>
      </c>
      <c r="F172" s="98" t="str">
        <f t="shared" ca="1" si="18"/>
        <v>Implementing technical controls like firewalls, mail filters and intrusion detection systems (IDS) or data loss prevention (DLP) technology?</v>
      </c>
      <c r="G172" s="93"/>
      <c r="H172" s="91"/>
      <c r="I172" s="91"/>
      <c r="J172" s="91"/>
      <c r="K172" s="91"/>
      <c r="L172" s="91"/>
      <c r="M172" s="91"/>
      <c r="N172" s="91"/>
      <c r="O172" s="91"/>
      <c r="P172" s="91"/>
      <c r="Q172" s="91"/>
      <c r="R172" s="91"/>
      <c r="S172" s="91"/>
      <c r="T172" s="126" t="str">
        <f t="shared" ca="1" si="19"/>
        <v>1.3.25b</v>
      </c>
      <c r="U172" s="91"/>
      <c r="V172" s="91"/>
      <c r="W172" s="132">
        <v>4</v>
      </c>
      <c r="X172" s="133">
        <f t="shared" ca="1" si="20"/>
        <v>4</v>
      </c>
      <c r="Y172" s="132" t="str">
        <f t="shared" si="21"/>
        <v>x 4</v>
      </c>
    </row>
    <row r="173" spans="1:25" s="124" customFormat="1" ht="30" x14ac:dyDescent="0.25">
      <c r="A173" s="89">
        <v>166</v>
      </c>
      <c r="B173" s="90" t="str">
        <f t="shared" ca="1" si="15"/>
        <v>1.3.25c</v>
      </c>
      <c r="C173" s="91">
        <f t="shared" ca="1" si="16"/>
        <v>6</v>
      </c>
      <c r="D173" s="21"/>
      <c r="E173" s="92" t="str">
        <f t="shared" ca="1" si="17"/>
        <v>1.3.25c</v>
      </c>
      <c r="F173" s="98" t="str">
        <f t="shared" ca="1" si="18"/>
        <v>Logging the right events and turning on the appropriate logging features?</v>
      </c>
      <c r="G173" s="93"/>
      <c r="H173" s="91"/>
      <c r="I173" s="91"/>
      <c r="J173" s="91"/>
      <c r="K173" s="91"/>
      <c r="L173" s="91"/>
      <c r="M173" s="91"/>
      <c r="N173" s="91"/>
      <c r="O173" s="91"/>
      <c r="P173" s="91"/>
      <c r="Q173" s="91"/>
      <c r="R173" s="91"/>
      <c r="S173" s="91"/>
      <c r="T173" s="126" t="str">
        <f t="shared" ca="1" si="19"/>
        <v>1.3.25c</v>
      </c>
      <c r="U173" s="91"/>
      <c r="V173" s="91"/>
      <c r="W173" s="132">
        <v>3</v>
      </c>
      <c r="X173" s="133">
        <f t="shared" ca="1" si="20"/>
        <v>3</v>
      </c>
      <c r="Y173" s="132" t="str">
        <f t="shared" si="21"/>
        <v>x 3</v>
      </c>
    </row>
    <row r="174" spans="1:25" s="124" customFormat="1" ht="30" x14ac:dyDescent="0.25">
      <c r="A174" s="89">
        <v>167</v>
      </c>
      <c r="B174" s="90" t="str">
        <f t="shared" ca="1" si="15"/>
        <v>1.3.25d</v>
      </c>
      <c r="C174" s="91">
        <f t="shared" ca="1" si="16"/>
        <v>6</v>
      </c>
      <c r="D174" s="21"/>
      <c r="E174" s="92" t="str">
        <f t="shared" ca="1" si="17"/>
        <v>1.3.25d</v>
      </c>
      <c r="F174" s="98" t="str">
        <f t="shared" ca="1" si="18"/>
        <v>Maintaining sufficient historical data (eg because logs are overwritten or you do not have sufficient storage space)?</v>
      </c>
      <c r="G174" s="93"/>
      <c r="H174" s="91"/>
      <c r="I174" s="91"/>
      <c r="J174" s="91"/>
      <c r="K174" s="91"/>
      <c r="L174" s="91"/>
      <c r="M174" s="91"/>
      <c r="N174" s="91"/>
      <c r="O174" s="91"/>
      <c r="P174" s="91"/>
      <c r="Q174" s="91"/>
      <c r="R174" s="91"/>
      <c r="S174" s="91"/>
      <c r="T174" s="126" t="str">
        <f t="shared" ca="1" si="19"/>
        <v>1.3.25d</v>
      </c>
      <c r="U174" s="91"/>
      <c r="V174" s="91"/>
      <c r="W174" s="132">
        <v>4</v>
      </c>
      <c r="X174" s="133">
        <f t="shared" ca="1" si="20"/>
        <v>4</v>
      </c>
      <c r="Y174" s="132" t="str">
        <f t="shared" si="21"/>
        <v>x 4</v>
      </c>
    </row>
    <row r="175" spans="1:25" s="124" customFormat="1" ht="30" x14ac:dyDescent="0.25">
      <c r="A175" s="89">
        <v>168</v>
      </c>
      <c r="B175" s="90" t="str">
        <f t="shared" ca="1" si="15"/>
        <v>1.3.25e</v>
      </c>
      <c r="C175" s="91">
        <f t="shared" ca="1" si="16"/>
        <v>6</v>
      </c>
      <c r="D175" s="21"/>
      <c r="E175" s="92" t="str">
        <f t="shared" ca="1" si="17"/>
        <v>1.3.25e</v>
      </c>
      <c r="F175" s="98" t="str">
        <f t="shared" ca="1" si="18"/>
        <v>Deploying other suitable technical controls, as required, such as patching?</v>
      </c>
      <c r="G175" s="93"/>
      <c r="H175" s="91"/>
      <c r="I175" s="91"/>
      <c r="J175" s="91"/>
      <c r="K175" s="91"/>
      <c r="L175" s="91"/>
      <c r="M175" s="91"/>
      <c r="N175" s="91"/>
      <c r="O175" s="91"/>
      <c r="P175" s="91"/>
      <c r="Q175" s="91"/>
      <c r="R175" s="91"/>
      <c r="S175" s="91"/>
      <c r="T175" s="126" t="str">
        <f t="shared" ca="1" si="19"/>
        <v>1.3.25e</v>
      </c>
      <c r="U175" s="91"/>
      <c r="V175" s="91"/>
      <c r="W175" s="132">
        <v>3</v>
      </c>
      <c r="X175" s="133">
        <f t="shared" ca="1" si="20"/>
        <v>3</v>
      </c>
      <c r="Y175" s="132" t="str">
        <f t="shared" si="21"/>
        <v>x 3</v>
      </c>
    </row>
    <row r="176" spans="1:25" s="124" customFormat="1" ht="30" customHeight="1" x14ac:dyDescent="0.25">
      <c r="A176" s="89">
        <v>169</v>
      </c>
      <c r="B176" s="90" t="str">
        <f t="shared" ca="1" si="15"/>
        <v>1.3.25f</v>
      </c>
      <c r="C176" s="91">
        <f t="shared" ca="1" si="16"/>
        <v>6</v>
      </c>
      <c r="D176" s="21"/>
      <c r="E176" s="92" t="str">
        <f t="shared" ca="1" si="17"/>
        <v>1.3.25f</v>
      </c>
      <c r="F176" s="98" t="str">
        <f t="shared" ca="1" si="18"/>
        <v>Identifying your Internet points of presence (‘touch points’)?</v>
      </c>
      <c r="G176" s="93"/>
      <c r="H176" s="91"/>
      <c r="I176" s="91"/>
      <c r="J176" s="91"/>
      <c r="K176" s="91"/>
      <c r="L176" s="91"/>
      <c r="M176" s="91"/>
      <c r="N176" s="91"/>
      <c r="O176" s="91"/>
      <c r="P176" s="91"/>
      <c r="Q176" s="91"/>
      <c r="R176" s="91"/>
      <c r="S176" s="91"/>
      <c r="T176" s="126" t="str">
        <f t="shared" ca="1" si="19"/>
        <v>1.3.25f</v>
      </c>
      <c r="U176" s="91"/>
      <c r="V176" s="91"/>
      <c r="W176" s="132">
        <v>4</v>
      </c>
      <c r="X176" s="133">
        <f t="shared" ca="1" si="20"/>
        <v>4</v>
      </c>
      <c r="Y176" s="132" t="str">
        <f t="shared" si="21"/>
        <v>x 4</v>
      </c>
    </row>
    <row r="177" spans="1:25" s="124" customFormat="1" ht="45" x14ac:dyDescent="0.25">
      <c r="A177" s="89">
        <v>170</v>
      </c>
      <c r="B177" s="90" t="str">
        <f t="shared" ca="1" si="15"/>
        <v>1.3.26</v>
      </c>
      <c r="C177" s="91">
        <f t="shared" ca="1" si="16"/>
        <v>5</v>
      </c>
      <c r="D177" s="21"/>
      <c r="E177" s="92" t="str">
        <f t="shared" ca="1" si="17"/>
        <v>1.3.26</v>
      </c>
      <c r="F177" s="93" t="str">
        <f t="shared" ca="1" si="18"/>
        <v>Do your technical arrangements for support cyber security incident response provide you with enough relevant knowledge to conduct a suitable investigation?</v>
      </c>
      <c r="G177" s="93"/>
      <c r="H177" s="91"/>
      <c r="I177" s="91"/>
      <c r="J177" s="91"/>
      <c r="K177" s="91"/>
      <c r="L177" s="91"/>
      <c r="M177" s="91"/>
      <c r="N177" s="91"/>
      <c r="O177" s="91"/>
      <c r="P177" s="91"/>
      <c r="Q177" s="91"/>
      <c r="R177" s="91"/>
      <c r="S177" s="91"/>
      <c r="T177" s="126" t="str">
        <f t="shared" ca="1" si="19"/>
        <v>1.3.26</v>
      </c>
      <c r="U177" s="91"/>
      <c r="V177" s="91"/>
      <c r="W177" s="132">
        <v>5</v>
      </c>
      <c r="X177" s="133">
        <f t="shared" ca="1" si="20"/>
        <v>5</v>
      </c>
      <c r="Y177" s="132" t="str">
        <f t="shared" si="21"/>
        <v>x 5</v>
      </c>
    </row>
    <row r="178" spans="1:25" s="124" customFormat="1" ht="18.75" customHeight="1" x14ac:dyDescent="0.25">
      <c r="A178" s="91">
        <v>171</v>
      </c>
      <c r="B178" s="91" t="str">
        <f t="shared" ca="1" si="15"/>
        <v/>
      </c>
      <c r="C178" s="91">
        <f t="shared" ca="1" si="16"/>
        <v>3</v>
      </c>
      <c r="D178" s="21"/>
      <c r="E178" s="96" t="str">
        <f t="shared" ca="1" si="17"/>
        <v/>
      </c>
      <c r="F178" s="97" t="str">
        <f t="shared" ca="1" si="18"/>
        <v>Information</v>
      </c>
      <c r="G178" s="91"/>
      <c r="H178" s="91"/>
      <c r="I178" s="91"/>
      <c r="J178" s="91"/>
      <c r="K178" s="91"/>
      <c r="L178" s="91"/>
      <c r="M178" s="91"/>
      <c r="N178" s="91"/>
      <c r="O178" s="91"/>
      <c r="P178" s="91"/>
      <c r="Q178" s="91"/>
      <c r="R178" s="91"/>
      <c r="S178" s="91"/>
      <c r="T178" s="126" t="str">
        <f t="shared" ca="1" si="19"/>
        <v/>
      </c>
      <c r="U178" s="91"/>
      <c r="V178" s="91"/>
      <c r="W178" s="132" t="s">
        <v>695</v>
      </c>
      <c r="X178" s="132" t="str">
        <f t="shared" ca="1" si="20"/>
        <v/>
      </c>
      <c r="Y178" s="132" t="e">
        <f t="shared" si="21"/>
        <v>#N/A</v>
      </c>
    </row>
    <row r="179" spans="1:25" s="124" customFormat="1" ht="45" x14ac:dyDescent="0.25">
      <c r="A179" s="89">
        <v>172</v>
      </c>
      <c r="B179" s="90" t="str">
        <f t="shared" ca="1" si="15"/>
        <v>1.3.27</v>
      </c>
      <c r="C179" s="91">
        <f t="shared" ca="1" si="16"/>
        <v>5</v>
      </c>
      <c r="D179" s="21"/>
      <c r="E179" s="92" t="str">
        <f t="shared" ca="1" si="17"/>
        <v>1.3.27</v>
      </c>
      <c r="F179" s="93" t="str">
        <f t="shared" ca="1" si="18"/>
        <v>Do you have information readily available that will help the cyber security incident response team (including third party experts) to respond quickly and effectively?</v>
      </c>
      <c r="G179" s="93"/>
      <c r="H179" s="91"/>
      <c r="I179" s="91"/>
      <c r="J179" s="91"/>
      <c r="K179" s="91"/>
      <c r="L179" s="91"/>
      <c r="M179" s="91"/>
      <c r="N179" s="91"/>
      <c r="O179" s="91"/>
      <c r="P179" s="91"/>
      <c r="Q179" s="91"/>
      <c r="R179" s="91"/>
      <c r="S179" s="91"/>
      <c r="T179" s="126" t="str">
        <f t="shared" ca="1" si="19"/>
        <v>1.3.27</v>
      </c>
      <c r="U179" s="91"/>
      <c r="V179" s="91"/>
      <c r="W179" s="132">
        <v>3</v>
      </c>
      <c r="X179" s="133">
        <f t="shared" ca="1" si="20"/>
        <v>3</v>
      </c>
      <c r="Y179" s="132" t="str">
        <f t="shared" si="21"/>
        <v>x 3</v>
      </c>
    </row>
    <row r="180" spans="1:25" s="124" customFormat="1" ht="30" customHeight="1" x14ac:dyDescent="0.25">
      <c r="A180" s="89">
        <v>173</v>
      </c>
      <c r="B180" s="90" t="str">
        <f t="shared" ca="1" si="15"/>
        <v>1.3.28</v>
      </c>
      <c r="C180" s="91">
        <f t="shared" ca="1" si="16"/>
        <v>4</v>
      </c>
      <c r="D180" s="21"/>
      <c r="E180" s="92" t="str">
        <f t="shared" ca="1" si="17"/>
        <v>1.3.28</v>
      </c>
      <c r="F180" s="93" t="str">
        <f t="shared" ca="1" si="18"/>
        <v>Does this information include relevant details about:</v>
      </c>
      <c r="G180" s="93"/>
      <c r="H180" s="91"/>
      <c r="I180" s="91"/>
      <c r="J180" s="91"/>
      <c r="K180" s="91"/>
      <c r="L180" s="91"/>
      <c r="M180" s="91"/>
      <c r="N180" s="91"/>
      <c r="O180" s="91"/>
      <c r="P180" s="91"/>
      <c r="Q180" s="91"/>
      <c r="R180" s="91"/>
      <c r="S180" s="91"/>
      <c r="T180" s="126" t="str">
        <f t="shared" ca="1" si="19"/>
        <v>1.3.28</v>
      </c>
      <c r="U180" s="91"/>
      <c r="V180" s="91"/>
      <c r="W180" s="132" t="s">
        <v>108</v>
      </c>
      <c r="X180" s="133" t="str">
        <f t="shared" ca="1" si="20"/>
        <v>N/A</v>
      </c>
      <c r="Y180" s="132" t="e">
        <f t="shared" si="21"/>
        <v>#N/A</v>
      </c>
    </row>
    <row r="181" spans="1:25" s="124" customFormat="1" ht="30" x14ac:dyDescent="0.25">
      <c r="A181" s="89">
        <v>174</v>
      </c>
      <c r="B181" s="90" t="str">
        <f t="shared" ca="1" si="15"/>
        <v>1.3.28a</v>
      </c>
      <c r="C181" s="91">
        <f t="shared" ca="1" si="16"/>
        <v>6</v>
      </c>
      <c r="D181" s="21"/>
      <c r="E181" s="92" t="str">
        <f t="shared" ca="1" si="17"/>
        <v>1.3.28a</v>
      </c>
      <c r="F181" s="98" t="str">
        <f t="shared" ca="1" si="18"/>
        <v>Business management (eg what the business does, main point(s) of contact, approach to business impact assessment)?</v>
      </c>
      <c r="G181" s="93"/>
      <c r="H181" s="91"/>
      <c r="I181" s="91"/>
      <c r="J181" s="91"/>
      <c r="K181" s="91"/>
      <c r="L181" s="91"/>
      <c r="M181" s="91"/>
      <c r="N181" s="91"/>
      <c r="O181" s="91"/>
      <c r="P181" s="91"/>
      <c r="Q181" s="91"/>
      <c r="R181" s="91"/>
      <c r="S181" s="91"/>
      <c r="T181" s="126" t="str">
        <f t="shared" ca="1" si="19"/>
        <v>1.3.28a</v>
      </c>
      <c r="U181" s="91"/>
      <c r="V181" s="91"/>
      <c r="W181" s="132">
        <v>3</v>
      </c>
      <c r="X181" s="133">
        <f t="shared" ca="1" si="20"/>
        <v>3</v>
      </c>
      <c r="Y181" s="132" t="str">
        <f t="shared" si="21"/>
        <v>x 3</v>
      </c>
    </row>
    <row r="182" spans="1:25" s="124" customFormat="1" ht="30" x14ac:dyDescent="0.25">
      <c r="A182" s="89">
        <v>175</v>
      </c>
      <c r="B182" s="90" t="str">
        <f t="shared" ca="1" si="15"/>
        <v>1.3.28b</v>
      </c>
      <c r="C182" s="91">
        <f t="shared" ca="1" si="16"/>
        <v>6</v>
      </c>
      <c r="D182" s="21"/>
      <c r="E182" s="92" t="str">
        <f t="shared" ca="1" si="17"/>
        <v>1.3.28b</v>
      </c>
      <c r="F182" s="98" t="str">
        <f t="shared" ca="1" si="18"/>
        <v>IT infrastructure (eg network diagrams, system architecture and layout)?</v>
      </c>
      <c r="G182" s="93"/>
      <c r="H182" s="91"/>
      <c r="I182" s="91"/>
      <c r="J182" s="91"/>
      <c r="K182" s="91"/>
      <c r="L182" s="91"/>
      <c r="M182" s="91"/>
      <c r="N182" s="91"/>
      <c r="O182" s="91"/>
      <c r="P182" s="91"/>
      <c r="Q182" s="91"/>
      <c r="R182" s="91"/>
      <c r="S182" s="91"/>
      <c r="T182" s="126" t="str">
        <f t="shared" ca="1" si="19"/>
        <v>1.3.28b</v>
      </c>
      <c r="U182" s="91"/>
      <c r="V182" s="91"/>
      <c r="W182" s="132">
        <v>3</v>
      </c>
      <c r="X182" s="133">
        <f t="shared" ca="1" si="20"/>
        <v>3</v>
      </c>
      <c r="Y182" s="132" t="str">
        <f t="shared" si="21"/>
        <v>x 3</v>
      </c>
    </row>
    <row r="183" spans="1:25" s="124" customFormat="1" ht="30" customHeight="1" x14ac:dyDescent="0.25">
      <c r="A183" s="89">
        <v>176</v>
      </c>
      <c r="B183" s="90" t="str">
        <f t="shared" ca="1" si="15"/>
        <v>1.3.28c</v>
      </c>
      <c r="C183" s="91">
        <f t="shared" ca="1" si="16"/>
        <v>6</v>
      </c>
      <c r="D183" s="21"/>
      <c r="E183" s="92" t="str">
        <f t="shared" ca="1" si="17"/>
        <v>1.3.28c</v>
      </c>
      <c r="F183" s="98" t="str">
        <f t="shared" ca="1" si="18"/>
        <v>Data (eg what type of information is processed, where and how)?</v>
      </c>
      <c r="G183" s="93"/>
      <c r="H183" s="91"/>
      <c r="I183" s="91"/>
      <c r="J183" s="91"/>
      <c r="K183" s="91"/>
      <c r="L183" s="91"/>
      <c r="M183" s="91"/>
      <c r="N183" s="91"/>
      <c r="O183" s="91"/>
      <c r="P183" s="91"/>
      <c r="Q183" s="91"/>
      <c r="R183" s="91"/>
      <c r="S183" s="91"/>
      <c r="T183" s="126" t="str">
        <f t="shared" ca="1" si="19"/>
        <v>1.3.28c</v>
      </c>
      <c r="U183" s="91"/>
      <c r="V183" s="91"/>
      <c r="W183" s="132">
        <v>3</v>
      </c>
      <c r="X183" s="133">
        <f t="shared" ca="1" si="20"/>
        <v>3</v>
      </c>
      <c r="Y183" s="132" t="str">
        <f t="shared" si="21"/>
        <v>x 3</v>
      </c>
    </row>
    <row r="184" spans="1:25" s="124" customFormat="1" ht="45" x14ac:dyDescent="0.25">
      <c r="A184" s="89">
        <v>177</v>
      </c>
      <c r="B184" s="90" t="str">
        <f t="shared" ca="1" si="15"/>
        <v>1.3.28d</v>
      </c>
      <c r="C184" s="91">
        <f t="shared" ca="1" si="16"/>
        <v>6</v>
      </c>
      <c r="D184" s="21"/>
      <c r="E184" s="92" t="str">
        <f t="shared" ca="1" si="17"/>
        <v>1.3.28d</v>
      </c>
      <c r="F184" s="98" t="str">
        <f t="shared" ca="1" si="18"/>
        <v>Event logging (eg what types of data and events are logged; on which systems; how and when; as well as how this data is collated and analysed)?</v>
      </c>
      <c r="G184" s="93"/>
      <c r="H184" s="91"/>
      <c r="I184" s="91"/>
      <c r="J184" s="91"/>
      <c r="K184" s="91"/>
      <c r="L184" s="91"/>
      <c r="M184" s="91"/>
      <c r="N184" s="91"/>
      <c r="O184" s="91"/>
      <c r="P184" s="91"/>
      <c r="Q184" s="91"/>
      <c r="R184" s="91"/>
      <c r="S184" s="91"/>
      <c r="T184" s="126" t="str">
        <f t="shared" ca="1" si="19"/>
        <v>1.3.28d</v>
      </c>
      <c r="U184" s="91"/>
      <c r="V184" s="91"/>
      <c r="W184" s="132">
        <v>3</v>
      </c>
      <c r="X184" s="133">
        <f t="shared" ca="1" si="20"/>
        <v>3</v>
      </c>
      <c r="Y184" s="132" t="str">
        <f t="shared" si="21"/>
        <v>x 3</v>
      </c>
    </row>
    <row r="185" spans="1:25" s="124" customFormat="1" ht="30" x14ac:dyDescent="0.25">
      <c r="A185" s="89">
        <v>178</v>
      </c>
      <c r="B185" s="90" t="str">
        <f t="shared" ca="1" si="15"/>
        <v>1.3.29</v>
      </c>
      <c r="C185" s="91">
        <f t="shared" ca="1" si="16"/>
        <v>4</v>
      </c>
      <c r="D185" s="21"/>
      <c r="E185" s="92" t="str">
        <f t="shared" ca="1" si="17"/>
        <v>1.3.29</v>
      </c>
      <c r="F185" s="93" t="str">
        <f t="shared" ca="1" si="18"/>
        <v>In the event of a cyber security incident are you able to quickly get relevant information from:</v>
      </c>
      <c r="G185" s="93"/>
      <c r="H185" s="91"/>
      <c r="I185" s="91"/>
      <c r="J185" s="91"/>
      <c r="K185" s="91"/>
      <c r="L185" s="91"/>
      <c r="M185" s="91"/>
      <c r="N185" s="91"/>
      <c r="O185" s="91"/>
      <c r="P185" s="91"/>
      <c r="Q185" s="91"/>
      <c r="R185" s="91"/>
      <c r="S185" s="91"/>
      <c r="T185" s="126" t="str">
        <f t="shared" ca="1" si="19"/>
        <v>1.3.29</v>
      </c>
      <c r="U185" s="91"/>
      <c r="V185" s="91"/>
      <c r="W185" s="132" t="s">
        <v>108</v>
      </c>
      <c r="X185" s="133" t="str">
        <f t="shared" ca="1" si="20"/>
        <v>N/A</v>
      </c>
      <c r="Y185" s="132" t="e">
        <f t="shared" si="21"/>
        <v>#N/A</v>
      </c>
    </row>
    <row r="186" spans="1:25" s="124" customFormat="1" ht="30" customHeight="1" x14ac:dyDescent="0.25">
      <c r="A186" s="89">
        <v>179</v>
      </c>
      <c r="B186" s="90" t="str">
        <f t="shared" ca="1" si="15"/>
        <v>1.3.29a</v>
      </c>
      <c r="C186" s="91">
        <f t="shared" ca="1" si="16"/>
        <v>6</v>
      </c>
      <c r="D186" s="21"/>
      <c r="E186" s="92" t="str">
        <f t="shared" ca="1" si="17"/>
        <v>1.3.29a</v>
      </c>
      <c r="F186" s="98" t="str">
        <f t="shared" ca="1" si="18"/>
        <v>Technical security specialists?</v>
      </c>
      <c r="G186" s="93"/>
      <c r="H186" s="91"/>
      <c r="I186" s="91"/>
      <c r="J186" s="91"/>
      <c r="K186" s="91"/>
      <c r="L186" s="91"/>
      <c r="M186" s="91"/>
      <c r="N186" s="91"/>
      <c r="O186" s="91"/>
      <c r="P186" s="91"/>
      <c r="Q186" s="91"/>
      <c r="R186" s="91"/>
      <c r="S186" s="91"/>
      <c r="T186" s="126" t="str">
        <f t="shared" ca="1" si="19"/>
        <v>1.3.29a</v>
      </c>
      <c r="U186" s="91"/>
      <c r="V186" s="91"/>
      <c r="W186" s="132">
        <v>3</v>
      </c>
      <c r="X186" s="133">
        <f t="shared" ca="1" si="20"/>
        <v>3</v>
      </c>
      <c r="Y186" s="132" t="str">
        <f t="shared" si="21"/>
        <v>x 3</v>
      </c>
    </row>
    <row r="187" spans="1:25" s="124" customFormat="1" ht="30" customHeight="1" x14ac:dyDescent="0.25">
      <c r="A187" s="89">
        <v>180</v>
      </c>
      <c r="B187" s="90" t="str">
        <f t="shared" ca="1" si="15"/>
        <v>1.3.29b</v>
      </c>
      <c r="C187" s="91">
        <f t="shared" ca="1" si="16"/>
        <v>6</v>
      </c>
      <c r="D187" s="21"/>
      <c r="E187" s="92" t="str">
        <f t="shared" ca="1" si="17"/>
        <v>1.3.29b</v>
      </c>
      <c r="F187" s="98" t="str">
        <f t="shared" ca="1" si="18"/>
        <v>Relevant business representatives?</v>
      </c>
      <c r="G187" s="93"/>
      <c r="H187" s="91"/>
      <c r="I187" s="91"/>
      <c r="J187" s="91"/>
      <c r="K187" s="91"/>
      <c r="L187" s="91"/>
      <c r="M187" s="91"/>
      <c r="N187" s="91"/>
      <c r="O187" s="91"/>
      <c r="P187" s="91"/>
      <c r="Q187" s="91"/>
      <c r="R187" s="91"/>
      <c r="S187" s="91"/>
      <c r="T187" s="126" t="str">
        <f t="shared" ca="1" si="19"/>
        <v>1.3.29b</v>
      </c>
      <c r="U187" s="91"/>
      <c r="V187" s="91"/>
      <c r="W187" s="132">
        <v>3</v>
      </c>
      <c r="X187" s="133">
        <f t="shared" ca="1" si="20"/>
        <v>3</v>
      </c>
      <c r="Y187" s="132" t="str">
        <f t="shared" si="21"/>
        <v>x 3</v>
      </c>
    </row>
    <row r="188" spans="1:25" s="124" customFormat="1" ht="30" customHeight="1" x14ac:dyDescent="0.25">
      <c r="A188" s="89">
        <v>181</v>
      </c>
      <c r="B188" s="90" t="str">
        <f t="shared" ca="1" si="15"/>
        <v>1.3.29c</v>
      </c>
      <c r="C188" s="91">
        <f t="shared" ca="1" si="16"/>
        <v>6</v>
      </c>
      <c r="D188" s="21"/>
      <c r="E188" s="92" t="str">
        <f t="shared" ca="1" si="17"/>
        <v>1.3.29c</v>
      </c>
      <c r="F188" s="98" t="str">
        <f t="shared" ca="1" si="18"/>
        <v>Your Crisis Management Team?</v>
      </c>
      <c r="G188" s="93"/>
      <c r="H188" s="91"/>
      <c r="I188" s="91"/>
      <c r="J188" s="91"/>
      <c r="K188" s="91"/>
      <c r="L188" s="91"/>
      <c r="M188" s="91"/>
      <c r="N188" s="91"/>
      <c r="O188" s="91"/>
      <c r="P188" s="91"/>
      <c r="Q188" s="91"/>
      <c r="R188" s="91"/>
      <c r="S188" s="91"/>
      <c r="T188" s="126" t="str">
        <f t="shared" ca="1" si="19"/>
        <v>1.3.29c</v>
      </c>
      <c r="U188" s="91"/>
      <c r="V188" s="91"/>
      <c r="W188" s="132">
        <v>3</v>
      </c>
      <c r="X188" s="133">
        <f t="shared" ca="1" si="20"/>
        <v>3</v>
      </c>
      <c r="Y188" s="132" t="str">
        <f t="shared" si="21"/>
        <v>x 3</v>
      </c>
    </row>
    <row r="189" spans="1:25" s="124" customFormat="1" ht="30" customHeight="1" x14ac:dyDescent="0.25">
      <c r="A189" s="89">
        <v>182</v>
      </c>
      <c r="B189" s="90" t="str">
        <f t="shared" ca="1" si="15"/>
        <v>1.3.29d</v>
      </c>
      <c r="C189" s="91">
        <f t="shared" ca="1" si="16"/>
        <v>6</v>
      </c>
      <c r="D189" s="21"/>
      <c r="E189" s="92" t="str">
        <f t="shared" ca="1" si="17"/>
        <v>1.3.29d</v>
      </c>
      <c r="F189" s="98" t="str">
        <f t="shared" ca="1" si="18"/>
        <v>Legal or HR specialists?</v>
      </c>
      <c r="G189" s="93"/>
      <c r="H189" s="91"/>
      <c r="I189" s="91"/>
      <c r="J189" s="91"/>
      <c r="K189" s="91"/>
      <c r="L189" s="91"/>
      <c r="M189" s="91"/>
      <c r="N189" s="91"/>
      <c r="O189" s="91"/>
      <c r="P189" s="91"/>
      <c r="Q189" s="91"/>
      <c r="R189" s="91"/>
      <c r="S189" s="91"/>
      <c r="T189" s="126" t="str">
        <f t="shared" ca="1" si="19"/>
        <v>1.3.29d</v>
      </c>
      <c r="U189" s="91"/>
      <c r="V189" s="91"/>
      <c r="W189" s="132">
        <v>3</v>
      </c>
      <c r="X189" s="133">
        <f t="shared" ca="1" si="20"/>
        <v>3</v>
      </c>
      <c r="Y189" s="132" t="str">
        <f t="shared" si="21"/>
        <v>x 3</v>
      </c>
    </row>
    <row r="190" spans="1:25" s="124" customFormat="1" ht="30" customHeight="1" x14ac:dyDescent="0.25">
      <c r="A190" s="89">
        <v>183</v>
      </c>
      <c r="B190" s="90" t="str">
        <f t="shared" ca="1" si="15"/>
        <v>1.3.30</v>
      </c>
      <c r="C190" s="91">
        <f t="shared" ca="1" si="16"/>
        <v>4</v>
      </c>
      <c r="D190" s="21"/>
      <c r="E190" s="92" t="str">
        <f t="shared" ca="1" si="17"/>
        <v>1.3.30</v>
      </c>
      <c r="F190" s="93" t="str">
        <f t="shared" ca="1" si="18"/>
        <v>In the event of a cyber security incident are you able to:</v>
      </c>
      <c r="G190" s="93"/>
      <c r="H190" s="91"/>
      <c r="I190" s="91"/>
      <c r="J190" s="91"/>
      <c r="K190" s="91"/>
      <c r="L190" s="91"/>
      <c r="M190" s="91"/>
      <c r="N190" s="91"/>
      <c r="O190" s="91"/>
      <c r="P190" s="91"/>
      <c r="Q190" s="91"/>
      <c r="R190" s="91"/>
      <c r="S190" s="91"/>
      <c r="T190" s="126" t="str">
        <f t="shared" ca="1" si="19"/>
        <v>1.3.30</v>
      </c>
      <c r="U190" s="91"/>
      <c r="V190" s="91"/>
      <c r="W190" s="132" t="s">
        <v>108</v>
      </c>
      <c r="X190" s="133" t="str">
        <f t="shared" ca="1" si="20"/>
        <v>N/A</v>
      </c>
      <c r="Y190" s="132" t="e">
        <f t="shared" si="21"/>
        <v>#N/A</v>
      </c>
    </row>
    <row r="191" spans="1:25" s="124" customFormat="1" ht="30" x14ac:dyDescent="0.25">
      <c r="A191" s="89">
        <v>184</v>
      </c>
      <c r="B191" s="90" t="str">
        <f t="shared" ca="1" si="15"/>
        <v>1.3.30a</v>
      </c>
      <c r="C191" s="91">
        <f t="shared" ca="1" si="16"/>
        <v>6</v>
      </c>
      <c r="D191" s="21"/>
      <c r="E191" s="92" t="str">
        <f t="shared" ca="1" si="17"/>
        <v>1.3.30a</v>
      </c>
      <c r="F191" s="98" t="str">
        <f t="shared" ca="1" si="18"/>
        <v>Gain fast access to facilities at your outsourced service providers (ie access to premises or equipment)?</v>
      </c>
      <c r="G191" s="93"/>
      <c r="H191" s="91"/>
      <c r="I191" s="91"/>
      <c r="J191" s="91"/>
      <c r="K191" s="91"/>
      <c r="L191" s="91"/>
      <c r="M191" s="91"/>
      <c r="N191" s="91"/>
      <c r="O191" s="91"/>
      <c r="P191" s="91"/>
      <c r="Q191" s="91"/>
      <c r="R191" s="91"/>
      <c r="S191" s="91"/>
      <c r="T191" s="126" t="str">
        <f t="shared" ca="1" si="19"/>
        <v>1.3.30a</v>
      </c>
      <c r="U191" s="91"/>
      <c r="V191" s="91"/>
      <c r="W191" s="132">
        <v>5</v>
      </c>
      <c r="X191" s="133">
        <f t="shared" ca="1" si="20"/>
        <v>5</v>
      </c>
      <c r="Y191" s="132" t="str">
        <f t="shared" si="21"/>
        <v>x 5</v>
      </c>
    </row>
    <row r="192" spans="1:25" s="124" customFormat="1" ht="60" x14ac:dyDescent="0.25">
      <c r="A192" s="89">
        <v>185</v>
      </c>
      <c r="B192" s="90" t="str">
        <f t="shared" ca="1" si="15"/>
        <v>1.3.30b</v>
      </c>
      <c r="C192" s="91">
        <f t="shared" ca="1" si="16"/>
        <v>6</v>
      </c>
      <c r="D192" s="21"/>
      <c r="E192" s="92" t="str">
        <f t="shared" ca="1" si="17"/>
        <v>1.3.30b</v>
      </c>
      <c r="F192" s="98" t="str">
        <f t="shared" ca="1" si="18"/>
        <v>Obtain essential supporting information (eg event logs) from all your third party suppliers (eg cloud service suppliers, infrastructure outsourcers and managed service providers) in a timely and suitable manner?</v>
      </c>
      <c r="G192" s="93"/>
      <c r="H192" s="91"/>
      <c r="I192" s="91"/>
      <c r="J192" s="91"/>
      <c r="K192" s="91"/>
      <c r="L192" s="91"/>
      <c r="M192" s="91"/>
      <c r="N192" s="91"/>
      <c r="O192" s="91"/>
      <c r="P192" s="91"/>
      <c r="Q192" s="91"/>
      <c r="R192" s="91"/>
      <c r="S192" s="91"/>
      <c r="T192" s="126" t="str">
        <f t="shared" ca="1" si="19"/>
        <v>1.3.30b</v>
      </c>
      <c r="U192" s="91"/>
      <c r="V192" s="91"/>
      <c r="W192" s="132">
        <v>5</v>
      </c>
      <c r="X192" s="133">
        <f t="shared" ca="1" si="20"/>
        <v>5</v>
      </c>
      <c r="Y192" s="132" t="str">
        <f t="shared" si="21"/>
        <v>x 5</v>
      </c>
    </row>
    <row r="193" spans="1:25" s="124" customFormat="1" ht="30" x14ac:dyDescent="0.25">
      <c r="A193" s="89">
        <v>186</v>
      </c>
      <c r="B193" s="90" t="str">
        <f t="shared" ca="1" si="15"/>
        <v>1.3.30c</v>
      </c>
      <c r="C193" s="91">
        <f t="shared" ca="1" si="16"/>
        <v>6</v>
      </c>
      <c r="D193" s="21"/>
      <c r="E193" s="100" t="str">
        <f t="shared" ca="1" si="17"/>
        <v>1.3.30c</v>
      </c>
      <c r="F193" s="101" t="str">
        <f t="shared" ca="1" si="18"/>
        <v>Contact relevant people in third parties who would be impacted if your organisation had to operate in a degraded capacity?</v>
      </c>
      <c r="G193" s="102"/>
      <c r="H193" s="99"/>
      <c r="I193" s="99"/>
      <c r="J193" s="99"/>
      <c r="K193" s="99"/>
      <c r="L193" s="99"/>
      <c r="M193" s="99"/>
      <c r="N193" s="99"/>
      <c r="O193" s="99"/>
      <c r="P193" s="99"/>
      <c r="Q193" s="99"/>
      <c r="R193" s="99"/>
      <c r="S193" s="99"/>
      <c r="T193" s="152" t="str">
        <f t="shared" ca="1" si="19"/>
        <v>1.3.30c</v>
      </c>
      <c r="U193" s="99"/>
      <c r="V193" s="99"/>
      <c r="W193" s="237">
        <v>4</v>
      </c>
      <c r="X193" s="236">
        <f t="shared" ca="1" si="20"/>
        <v>4</v>
      </c>
      <c r="Y193" s="237" t="str">
        <f t="shared" si="21"/>
        <v>x 4</v>
      </c>
    </row>
    <row r="194" spans="1:25" s="124" customFormat="1" ht="30" customHeight="1" x14ac:dyDescent="0.25">
      <c r="A194" s="89">
        <v>187</v>
      </c>
      <c r="B194" s="90" t="str">
        <f t="shared" ca="1" si="15"/>
        <v>1.4</v>
      </c>
      <c r="C194" s="91">
        <f t="shared" ca="1" si="16"/>
        <v>2</v>
      </c>
      <c r="D194" s="21"/>
      <c r="E194" s="88" t="str">
        <f t="shared" ca="1" si="17"/>
        <v>Step 4</v>
      </c>
      <c r="F194" s="66" t="str">
        <f t="shared" ca="1" si="18"/>
        <v>Control environment</v>
      </c>
      <c r="G194" s="55"/>
      <c r="H194" s="68"/>
      <c r="I194" s="68"/>
      <c r="J194" s="68"/>
      <c r="K194" s="68"/>
      <c r="L194" s="68"/>
      <c r="M194" s="55"/>
      <c r="N194" s="55"/>
      <c r="O194" s="55"/>
      <c r="P194" s="55"/>
      <c r="Q194" s="55"/>
      <c r="R194" s="55"/>
      <c r="S194" s="55"/>
      <c r="T194" s="217" t="str">
        <f t="shared" ca="1" si="19"/>
        <v>Step 4</v>
      </c>
      <c r="U194" s="55"/>
      <c r="V194" s="55"/>
      <c r="W194" s="129" t="s">
        <v>695</v>
      </c>
      <c r="X194" s="129" t="str">
        <f t="shared" ca="1" si="20"/>
        <v/>
      </c>
      <c r="Y194" s="239" t="e">
        <f t="shared" si="21"/>
        <v>#N/A</v>
      </c>
    </row>
    <row r="195" spans="1:25" s="124" customFormat="1" ht="30" x14ac:dyDescent="0.25">
      <c r="A195" s="89">
        <v>188</v>
      </c>
      <c r="B195" s="90" t="str">
        <f t="shared" ca="1" si="15"/>
        <v>1.4.01</v>
      </c>
      <c r="C195" s="91">
        <f t="shared" ca="1" si="16"/>
        <v>5</v>
      </c>
      <c r="D195" s="21"/>
      <c r="E195" s="106" t="str">
        <f t="shared" ca="1" si="17"/>
        <v>1.4.01</v>
      </c>
      <c r="F195" s="107" t="str">
        <f t="shared" ca="1" si="18"/>
        <v>Do you have a set of controls to help reduce the frequency and impact of cyber security incidents?</v>
      </c>
      <c r="G195" s="107"/>
      <c r="H195" s="105"/>
      <c r="I195" s="105"/>
      <c r="J195" s="105"/>
      <c r="K195" s="105"/>
      <c r="L195" s="105"/>
      <c r="M195" s="105"/>
      <c r="N195" s="105"/>
      <c r="O195" s="105"/>
      <c r="P195" s="105"/>
      <c r="Q195" s="105"/>
      <c r="R195" s="105"/>
      <c r="S195" s="105"/>
      <c r="T195" s="153" t="str">
        <f t="shared" ca="1" si="19"/>
        <v>1.4.01</v>
      </c>
      <c r="U195" s="105"/>
      <c r="V195" s="105"/>
      <c r="W195" s="130">
        <v>1</v>
      </c>
      <c r="X195" s="131">
        <f t="shared" ca="1" si="20"/>
        <v>1</v>
      </c>
      <c r="Y195" s="130" t="str">
        <f t="shared" si="21"/>
        <v>x 1</v>
      </c>
    </row>
    <row r="196" spans="1:25" s="124" customFormat="1" ht="30" x14ac:dyDescent="0.25">
      <c r="A196" s="89">
        <v>189</v>
      </c>
      <c r="B196" s="90" t="str">
        <f t="shared" ca="1" si="15"/>
        <v>1.4.02</v>
      </c>
      <c r="C196" s="91">
        <f t="shared" ca="1" si="16"/>
        <v>4</v>
      </c>
      <c r="D196" s="21"/>
      <c r="E196" s="92" t="str">
        <f t="shared" ca="1" si="17"/>
        <v>1.4.02</v>
      </c>
      <c r="F196" s="93" t="str">
        <f t="shared" ca="1" si="18"/>
        <v>Does your control set include basic controls to help support cyber security incident investigations, including:</v>
      </c>
      <c r="G196" s="93"/>
      <c r="H196" s="91"/>
      <c r="I196" s="91"/>
      <c r="J196" s="91"/>
      <c r="K196" s="91"/>
      <c r="L196" s="91"/>
      <c r="M196" s="91"/>
      <c r="N196" s="91"/>
      <c r="O196" s="91"/>
      <c r="P196" s="91"/>
      <c r="Q196" s="91"/>
      <c r="R196" s="91"/>
      <c r="S196" s="91"/>
      <c r="T196" s="126" t="str">
        <f t="shared" ca="1" si="19"/>
        <v>1.4.02</v>
      </c>
      <c r="U196" s="91"/>
      <c r="V196" s="91"/>
      <c r="W196" s="132" t="s">
        <v>108</v>
      </c>
      <c r="X196" s="133" t="str">
        <f t="shared" ca="1" si="20"/>
        <v>N/A</v>
      </c>
      <c r="Y196" s="132" t="e">
        <f t="shared" si="21"/>
        <v>#N/A</v>
      </c>
    </row>
    <row r="197" spans="1:25" s="124" customFormat="1" ht="30" customHeight="1" x14ac:dyDescent="0.25">
      <c r="A197" s="89">
        <v>190</v>
      </c>
      <c r="B197" s="90" t="str">
        <f t="shared" ca="1" si="15"/>
        <v>1.4.02a</v>
      </c>
      <c r="C197" s="91">
        <f t="shared" ca="1" si="16"/>
        <v>6</v>
      </c>
      <c r="D197" s="21"/>
      <c r="E197" s="92" t="str">
        <f t="shared" ca="1" si="17"/>
        <v>1.4.02a</v>
      </c>
      <c r="F197" s="98" t="str">
        <f t="shared" ca="1" si="18"/>
        <v>Information classification, labelling and handling techniques?</v>
      </c>
      <c r="G197" s="93"/>
      <c r="H197" s="91"/>
      <c r="I197" s="91"/>
      <c r="J197" s="91"/>
      <c r="K197" s="91"/>
      <c r="L197" s="91"/>
      <c r="M197" s="91"/>
      <c r="N197" s="91"/>
      <c r="O197" s="91"/>
      <c r="P197" s="91"/>
      <c r="Q197" s="91"/>
      <c r="R197" s="91"/>
      <c r="S197" s="91"/>
      <c r="T197" s="126" t="str">
        <f t="shared" ca="1" si="19"/>
        <v>1.4.02a</v>
      </c>
      <c r="U197" s="91"/>
      <c r="V197" s="91"/>
      <c r="W197" s="132">
        <v>2</v>
      </c>
      <c r="X197" s="133">
        <f t="shared" ca="1" si="20"/>
        <v>2</v>
      </c>
      <c r="Y197" s="132" t="str">
        <f t="shared" si="21"/>
        <v>x 2</v>
      </c>
    </row>
    <row r="198" spans="1:25" s="124" customFormat="1" ht="30" customHeight="1" x14ac:dyDescent="0.25">
      <c r="A198" s="89">
        <v>191</v>
      </c>
      <c r="B198" s="90" t="str">
        <f t="shared" ca="1" si="15"/>
        <v>1.4.02b</v>
      </c>
      <c r="C198" s="91">
        <f t="shared" ca="1" si="16"/>
        <v>6</v>
      </c>
      <c r="D198" s="21"/>
      <c r="E198" s="92" t="str">
        <f t="shared" ca="1" si="17"/>
        <v>1.4.02b</v>
      </c>
      <c r="F198" s="98" t="str">
        <f t="shared" ca="1" si="18"/>
        <v>Access control arrangements?</v>
      </c>
      <c r="G198" s="93"/>
      <c r="H198" s="91"/>
      <c r="I198" s="91"/>
      <c r="J198" s="91"/>
      <c r="K198" s="91"/>
      <c r="L198" s="91"/>
      <c r="M198" s="91"/>
      <c r="N198" s="91"/>
      <c r="O198" s="91"/>
      <c r="P198" s="91"/>
      <c r="Q198" s="91"/>
      <c r="R198" s="91"/>
      <c r="S198" s="91"/>
      <c r="T198" s="126" t="str">
        <f t="shared" ca="1" si="19"/>
        <v>1.4.02b</v>
      </c>
      <c r="U198" s="91"/>
      <c r="V198" s="91"/>
      <c r="W198" s="132">
        <v>2</v>
      </c>
      <c r="X198" s="133">
        <f t="shared" ca="1" si="20"/>
        <v>2</v>
      </c>
      <c r="Y198" s="132" t="str">
        <f t="shared" si="21"/>
        <v>x 2</v>
      </c>
    </row>
    <row r="199" spans="1:25" s="124" customFormat="1" ht="30" customHeight="1" x14ac:dyDescent="0.25">
      <c r="A199" s="89">
        <v>192</v>
      </c>
      <c r="B199" s="90" t="str">
        <f t="shared" ca="1" si="15"/>
        <v>1.4.02c</v>
      </c>
      <c r="C199" s="91">
        <f t="shared" ca="1" si="16"/>
        <v>6</v>
      </c>
      <c r="D199" s="21"/>
      <c r="E199" s="92" t="str">
        <f t="shared" ca="1" si="17"/>
        <v>1.4.02c</v>
      </c>
      <c r="F199" s="98" t="str">
        <f t="shared" ca="1" si="18"/>
        <v>Patch management?</v>
      </c>
      <c r="G199" s="93"/>
      <c r="H199" s="91"/>
      <c r="I199" s="91"/>
      <c r="J199" s="91"/>
      <c r="K199" s="91"/>
      <c r="L199" s="91"/>
      <c r="M199" s="91"/>
      <c r="N199" s="91"/>
      <c r="O199" s="91"/>
      <c r="P199" s="91"/>
      <c r="Q199" s="91"/>
      <c r="R199" s="91"/>
      <c r="S199" s="91"/>
      <c r="T199" s="126" t="str">
        <f t="shared" ca="1" si="19"/>
        <v>1.4.02c</v>
      </c>
      <c r="U199" s="91"/>
      <c r="V199" s="91"/>
      <c r="W199" s="132">
        <v>2</v>
      </c>
      <c r="X199" s="133">
        <f t="shared" ca="1" si="20"/>
        <v>2</v>
      </c>
      <c r="Y199" s="132" t="str">
        <f t="shared" si="21"/>
        <v>x 2</v>
      </c>
    </row>
    <row r="200" spans="1:25" s="124" customFormat="1" ht="30" customHeight="1" x14ac:dyDescent="0.25">
      <c r="A200" s="89">
        <v>193</v>
      </c>
      <c r="B200" s="90" t="str">
        <f t="shared" ref="B200:B263" ca="1" si="22">VLOOKUP(A200,Contents_Text,2,FALSE)</f>
        <v>1.4.02d</v>
      </c>
      <c r="C200" s="91">
        <f t="shared" ref="C200:C263" ca="1" si="23">VLOOKUP(A200,Contents_Text,15,FALSE)</f>
        <v>6</v>
      </c>
      <c r="D200" s="21"/>
      <c r="E200" s="92" t="str">
        <f t="shared" ref="E200:E263" ca="1" si="24">IF(C200=1,"Phase "&amp;B200,IF(C200=2,"Step "&amp;VLOOKUP(A200,Contents_Text,4,FALSE),B200))</f>
        <v>1.4.02d</v>
      </c>
      <c r="F200" s="98" t="str">
        <f t="shared" ref="F200:F263" ca="1" si="25">VLOOKUP(A200,Contents_Text,7,FALSE)</f>
        <v>Firewalls?</v>
      </c>
      <c r="G200" s="93"/>
      <c r="H200" s="91"/>
      <c r="I200" s="91"/>
      <c r="J200" s="91"/>
      <c r="K200" s="91"/>
      <c r="L200" s="91"/>
      <c r="M200" s="91"/>
      <c r="N200" s="91"/>
      <c r="O200" s="91"/>
      <c r="P200" s="91"/>
      <c r="Q200" s="91"/>
      <c r="R200" s="91"/>
      <c r="S200" s="91"/>
      <c r="T200" s="126" t="str">
        <f t="shared" ref="T200:T263" ca="1" si="26">E200</f>
        <v>1.4.02d</v>
      </c>
      <c r="U200" s="91"/>
      <c r="V200" s="91"/>
      <c r="W200" s="132">
        <v>2</v>
      </c>
      <c r="X200" s="133">
        <f t="shared" ref="X200:X263" ca="1" si="27">VLOOKUP(A200,Contents_Text,8,FALSE)</f>
        <v>2</v>
      </c>
      <c r="Y200" s="132" t="str">
        <f t="shared" ref="Y200:Y263" si="28">VLOOKUP(W200,weighting_response_reverse,2,FALSE)</f>
        <v>x 2</v>
      </c>
    </row>
    <row r="201" spans="1:25" s="124" customFormat="1" ht="30" customHeight="1" x14ac:dyDescent="0.25">
      <c r="A201" s="89">
        <v>194</v>
      </c>
      <c r="B201" s="90" t="str">
        <f t="shared" ca="1" si="22"/>
        <v>1.4.02e</v>
      </c>
      <c r="C201" s="91">
        <f t="shared" ca="1" si="23"/>
        <v>6</v>
      </c>
      <c r="D201" s="21"/>
      <c r="E201" s="92" t="str">
        <f t="shared" ca="1" si="24"/>
        <v>1.4.02e</v>
      </c>
      <c r="F201" s="98" t="str">
        <f t="shared" ca="1" si="25"/>
        <v>Malware protection?</v>
      </c>
      <c r="G201" s="93"/>
      <c r="H201" s="91"/>
      <c r="I201" s="91"/>
      <c r="J201" s="91"/>
      <c r="K201" s="91"/>
      <c r="L201" s="91"/>
      <c r="M201" s="91"/>
      <c r="N201" s="91"/>
      <c r="O201" s="91"/>
      <c r="P201" s="91"/>
      <c r="Q201" s="91"/>
      <c r="R201" s="91"/>
      <c r="S201" s="91"/>
      <c r="T201" s="126" t="str">
        <f t="shared" ca="1" si="26"/>
        <v>1.4.02e</v>
      </c>
      <c r="U201" s="91"/>
      <c r="V201" s="91"/>
      <c r="W201" s="132">
        <v>2</v>
      </c>
      <c r="X201" s="133">
        <f t="shared" ca="1" si="27"/>
        <v>2</v>
      </c>
      <c r="Y201" s="132" t="str">
        <f t="shared" si="28"/>
        <v>x 2</v>
      </c>
    </row>
    <row r="202" spans="1:25" s="124" customFormat="1" ht="30" customHeight="1" x14ac:dyDescent="0.25">
      <c r="A202" s="89">
        <v>195</v>
      </c>
      <c r="B202" s="90" t="str">
        <f t="shared" ca="1" si="22"/>
        <v>1.4.02f</v>
      </c>
      <c r="C202" s="91">
        <f t="shared" ca="1" si="23"/>
        <v>6</v>
      </c>
      <c r="D202" s="21"/>
      <c r="E202" s="92" t="str">
        <f t="shared" ca="1" si="24"/>
        <v>1.4.02f</v>
      </c>
      <c r="F202" s="98" t="str">
        <f t="shared" ca="1" si="25"/>
        <v>‘Secure’ configuration of servers and connected devices?</v>
      </c>
      <c r="G202" s="93"/>
      <c r="H202" s="91"/>
      <c r="I202" s="91"/>
      <c r="J202" s="91"/>
      <c r="K202" s="91"/>
      <c r="L202" s="91"/>
      <c r="M202" s="91"/>
      <c r="N202" s="91"/>
      <c r="O202" s="91"/>
      <c r="P202" s="91"/>
      <c r="Q202" s="91"/>
      <c r="R202" s="91"/>
      <c r="S202" s="91"/>
      <c r="T202" s="126" t="str">
        <f t="shared" ca="1" si="26"/>
        <v>1.4.02f</v>
      </c>
      <c r="U202" s="91"/>
      <c r="V202" s="91"/>
      <c r="W202" s="132">
        <v>2</v>
      </c>
      <c r="X202" s="133">
        <f t="shared" ca="1" si="27"/>
        <v>2</v>
      </c>
      <c r="Y202" s="132" t="str">
        <f t="shared" si="28"/>
        <v>x 2</v>
      </c>
    </row>
    <row r="203" spans="1:25" s="124" customFormat="1" ht="30" customHeight="1" x14ac:dyDescent="0.25">
      <c r="A203" s="89">
        <v>196</v>
      </c>
      <c r="B203" s="90" t="str">
        <f t="shared" ca="1" si="22"/>
        <v>1.4.02g</v>
      </c>
      <c r="C203" s="91">
        <f t="shared" ca="1" si="23"/>
        <v>6</v>
      </c>
      <c r="D203" s="21"/>
      <c r="E203" s="92" t="str">
        <f t="shared" ca="1" si="24"/>
        <v>1.4.02g</v>
      </c>
      <c r="F203" s="98" t="str">
        <f t="shared" ca="1" si="25"/>
        <v>Backups?</v>
      </c>
      <c r="G203" s="93"/>
      <c r="H203" s="91"/>
      <c r="I203" s="91"/>
      <c r="J203" s="91"/>
      <c r="K203" s="91"/>
      <c r="L203" s="91"/>
      <c r="M203" s="91"/>
      <c r="N203" s="91"/>
      <c r="O203" s="91"/>
      <c r="P203" s="91"/>
      <c r="Q203" s="91"/>
      <c r="R203" s="91"/>
      <c r="S203" s="91"/>
      <c r="T203" s="126" t="str">
        <f t="shared" ca="1" si="26"/>
        <v>1.4.02g</v>
      </c>
      <c r="U203" s="91"/>
      <c r="V203" s="91"/>
      <c r="W203" s="132">
        <v>2</v>
      </c>
      <c r="X203" s="133">
        <f t="shared" ca="1" si="27"/>
        <v>2</v>
      </c>
      <c r="Y203" s="132" t="str">
        <f t="shared" si="28"/>
        <v>x 2</v>
      </c>
    </row>
    <row r="204" spans="1:25" s="124" customFormat="1" ht="30" customHeight="1" x14ac:dyDescent="0.25">
      <c r="A204" s="89">
        <v>197</v>
      </c>
      <c r="B204" s="90" t="str">
        <f t="shared" ca="1" si="22"/>
        <v>1.4.03</v>
      </c>
      <c r="C204" s="91">
        <f t="shared" ca="1" si="23"/>
        <v>4</v>
      </c>
      <c r="D204" s="21"/>
      <c r="E204" s="92" t="str">
        <f t="shared" ca="1" si="24"/>
        <v>1.4.03</v>
      </c>
      <c r="F204" s="93" t="str">
        <f t="shared" ca="1" si="25"/>
        <v>Is your cyber security control set:</v>
      </c>
      <c r="G204" s="93"/>
      <c r="H204" s="91"/>
      <c r="I204" s="91"/>
      <c r="J204" s="91"/>
      <c r="K204" s="91"/>
      <c r="L204" s="91"/>
      <c r="M204" s="91"/>
      <c r="N204" s="91"/>
      <c r="O204" s="91"/>
      <c r="P204" s="91"/>
      <c r="Q204" s="91"/>
      <c r="R204" s="91"/>
      <c r="S204" s="91"/>
      <c r="T204" s="126" t="str">
        <f t="shared" ca="1" si="26"/>
        <v>1.4.03</v>
      </c>
      <c r="U204" s="91"/>
      <c r="V204" s="91"/>
      <c r="W204" s="132" t="s">
        <v>108</v>
      </c>
      <c r="X204" s="133" t="str">
        <f t="shared" ca="1" si="27"/>
        <v>N/A</v>
      </c>
      <c r="Y204" s="132" t="e">
        <f t="shared" si="28"/>
        <v>#N/A</v>
      </c>
    </row>
    <row r="205" spans="1:25" s="124" customFormat="1" ht="45" x14ac:dyDescent="0.25">
      <c r="A205" s="89">
        <v>198</v>
      </c>
      <c r="B205" s="90" t="str">
        <f t="shared" ca="1" si="22"/>
        <v>1.4.03a</v>
      </c>
      <c r="C205" s="91">
        <f t="shared" ca="1" si="23"/>
        <v>6</v>
      </c>
      <c r="D205" s="21"/>
      <c r="E205" s="92" t="str">
        <f t="shared" ca="1" si="24"/>
        <v>1.4.03a</v>
      </c>
      <c r="F205" s="98" t="str">
        <f t="shared" ca="1" si="25"/>
        <v>Based on a formal cyber security framework, such as the SANS top 20 cyber security controls or the CESG 10 Steps to Cyber Security or PAS 55?</v>
      </c>
      <c r="G205" s="93"/>
      <c r="H205" s="91"/>
      <c r="I205" s="91"/>
      <c r="J205" s="91"/>
      <c r="K205" s="91"/>
      <c r="L205" s="91"/>
      <c r="M205" s="91"/>
      <c r="N205" s="91"/>
      <c r="O205" s="91"/>
      <c r="P205" s="91"/>
      <c r="Q205" s="91"/>
      <c r="R205" s="91"/>
      <c r="S205" s="91"/>
      <c r="T205" s="126" t="str">
        <f t="shared" ca="1" si="26"/>
        <v>1.4.03a</v>
      </c>
      <c r="U205" s="91"/>
      <c r="V205" s="91"/>
      <c r="W205" s="132">
        <v>3</v>
      </c>
      <c r="X205" s="133">
        <f t="shared" ca="1" si="27"/>
        <v>3</v>
      </c>
      <c r="Y205" s="132" t="str">
        <f t="shared" si="28"/>
        <v>x 3</v>
      </c>
    </row>
    <row r="206" spans="1:25" s="124" customFormat="1" ht="30" customHeight="1" x14ac:dyDescent="0.25">
      <c r="A206" s="89">
        <v>199</v>
      </c>
      <c r="B206" s="90" t="str">
        <f t="shared" ca="1" si="22"/>
        <v>1.4.03b</v>
      </c>
      <c r="C206" s="91">
        <f t="shared" ca="1" si="23"/>
        <v>6</v>
      </c>
      <c r="D206" s="21"/>
      <c r="E206" s="92" t="str">
        <f t="shared" ca="1" si="24"/>
        <v>1.4.03b</v>
      </c>
      <c r="F206" s="98" t="str">
        <f t="shared" ca="1" si="25"/>
        <v>Signed-off by senior management?</v>
      </c>
      <c r="G206" s="93"/>
      <c r="H206" s="91"/>
      <c r="I206" s="91"/>
      <c r="J206" s="91"/>
      <c r="K206" s="91"/>
      <c r="L206" s="91"/>
      <c r="M206" s="91"/>
      <c r="N206" s="91"/>
      <c r="O206" s="91"/>
      <c r="P206" s="91"/>
      <c r="Q206" s="91"/>
      <c r="R206" s="91"/>
      <c r="S206" s="91"/>
      <c r="T206" s="126" t="str">
        <f t="shared" ca="1" si="26"/>
        <v>1.4.03b</v>
      </c>
      <c r="U206" s="91"/>
      <c r="V206" s="91"/>
      <c r="W206" s="132">
        <v>2</v>
      </c>
      <c r="X206" s="133">
        <f t="shared" ca="1" si="27"/>
        <v>2</v>
      </c>
      <c r="Y206" s="132" t="str">
        <f t="shared" si="28"/>
        <v>x 2</v>
      </c>
    </row>
    <row r="207" spans="1:25" s="124" customFormat="1" ht="30" customHeight="1" x14ac:dyDescent="0.25">
      <c r="A207" s="89">
        <v>200</v>
      </c>
      <c r="B207" s="90" t="str">
        <f t="shared" ca="1" si="22"/>
        <v>1.4.03c</v>
      </c>
      <c r="C207" s="91">
        <f t="shared" ca="1" si="23"/>
        <v>6</v>
      </c>
      <c r="D207" s="21"/>
      <c r="E207" s="92" t="str">
        <f t="shared" ca="1" si="24"/>
        <v>1.4.03c</v>
      </c>
      <c r="F207" s="98" t="str">
        <f t="shared" ca="1" si="25"/>
        <v>Kept-up-to date?</v>
      </c>
      <c r="G207" s="93"/>
      <c r="H207" s="91"/>
      <c r="I207" s="91"/>
      <c r="J207" s="91"/>
      <c r="K207" s="91"/>
      <c r="L207" s="91"/>
      <c r="M207" s="91"/>
      <c r="N207" s="91"/>
      <c r="O207" s="91"/>
      <c r="P207" s="91"/>
      <c r="Q207" s="91"/>
      <c r="R207" s="91"/>
      <c r="S207" s="91"/>
      <c r="T207" s="126" t="str">
        <f t="shared" ca="1" si="26"/>
        <v>1.4.03c</v>
      </c>
      <c r="U207" s="91"/>
      <c r="V207" s="91"/>
      <c r="W207" s="132">
        <v>2</v>
      </c>
      <c r="X207" s="133">
        <f t="shared" ca="1" si="27"/>
        <v>2</v>
      </c>
      <c r="Y207" s="132" t="str">
        <f t="shared" si="28"/>
        <v>x 2</v>
      </c>
    </row>
    <row r="208" spans="1:25" s="124" customFormat="1" ht="30" customHeight="1" x14ac:dyDescent="0.25">
      <c r="A208" s="89">
        <v>201</v>
      </c>
      <c r="B208" s="90" t="str">
        <f t="shared" ca="1" si="22"/>
        <v>1.4.03d</v>
      </c>
      <c r="C208" s="91">
        <f t="shared" ca="1" si="23"/>
        <v>6</v>
      </c>
      <c r="D208" s="21"/>
      <c r="E208" s="92" t="str">
        <f t="shared" ca="1" si="24"/>
        <v>1.4.03d</v>
      </c>
      <c r="F208" s="98" t="str">
        <f t="shared" ca="1" si="25"/>
        <v>Monitored for effectiveness?</v>
      </c>
      <c r="G208" s="93"/>
      <c r="H208" s="91"/>
      <c r="I208" s="91"/>
      <c r="J208" s="91"/>
      <c r="K208" s="91"/>
      <c r="L208" s="91"/>
      <c r="M208" s="91"/>
      <c r="N208" s="91"/>
      <c r="O208" s="91"/>
      <c r="P208" s="91"/>
      <c r="Q208" s="91"/>
      <c r="R208" s="91"/>
      <c r="S208" s="91"/>
      <c r="T208" s="126" t="str">
        <f t="shared" ca="1" si="26"/>
        <v>1.4.03d</v>
      </c>
      <c r="U208" s="91"/>
      <c r="V208" s="91"/>
      <c r="W208" s="132">
        <v>3</v>
      </c>
      <c r="X208" s="133">
        <f t="shared" ca="1" si="27"/>
        <v>3</v>
      </c>
      <c r="Y208" s="132" t="str">
        <f t="shared" si="28"/>
        <v>x 3</v>
      </c>
    </row>
    <row r="209" spans="1:25" s="124" customFormat="1" ht="30" customHeight="1" x14ac:dyDescent="0.25">
      <c r="A209" s="89">
        <v>202</v>
      </c>
      <c r="B209" s="90" t="str">
        <f t="shared" ca="1" si="22"/>
        <v>1.4.03e</v>
      </c>
      <c r="C209" s="91">
        <f t="shared" ca="1" si="23"/>
        <v>6</v>
      </c>
      <c r="D209" s="21"/>
      <c r="E209" s="92" t="str">
        <f t="shared" ca="1" si="24"/>
        <v>1.4.03e</v>
      </c>
      <c r="F209" s="98" t="str">
        <f t="shared" ca="1" si="25"/>
        <v>Reviewed on a regular basis?</v>
      </c>
      <c r="G209" s="93"/>
      <c r="H209" s="91"/>
      <c r="I209" s="91"/>
      <c r="J209" s="91"/>
      <c r="K209" s="91"/>
      <c r="L209" s="91"/>
      <c r="M209" s="91"/>
      <c r="N209" s="91"/>
      <c r="O209" s="91"/>
      <c r="P209" s="91"/>
      <c r="Q209" s="91"/>
      <c r="R209" s="91"/>
      <c r="S209" s="91"/>
      <c r="T209" s="126" t="str">
        <f t="shared" ca="1" si="26"/>
        <v>1.4.03e</v>
      </c>
      <c r="U209" s="91"/>
      <c r="V209" s="91"/>
      <c r="W209" s="132">
        <v>2</v>
      </c>
      <c r="X209" s="133">
        <f t="shared" ca="1" si="27"/>
        <v>2</v>
      </c>
      <c r="Y209" s="132" t="str">
        <f t="shared" si="28"/>
        <v>x 2</v>
      </c>
    </row>
    <row r="210" spans="1:25" s="124" customFormat="1" ht="30" x14ac:dyDescent="0.25">
      <c r="A210" s="89">
        <v>203</v>
      </c>
      <c r="B210" s="90" t="str">
        <f t="shared" ca="1" si="22"/>
        <v>1.4.04</v>
      </c>
      <c r="C210" s="91">
        <f t="shared" ca="1" si="23"/>
        <v>5</v>
      </c>
      <c r="D210" s="21"/>
      <c r="E210" s="92" t="str">
        <f t="shared" ca="1" si="24"/>
        <v>1.4.04</v>
      </c>
      <c r="F210" s="93" t="str">
        <f t="shared" ca="1" si="25"/>
        <v>Do you provide internet access through a central corporate gateway, rather than locally?</v>
      </c>
      <c r="G210" s="93"/>
      <c r="H210" s="91"/>
      <c r="I210" s="91"/>
      <c r="J210" s="91"/>
      <c r="K210" s="91"/>
      <c r="L210" s="91"/>
      <c r="M210" s="91"/>
      <c r="N210" s="91"/>
      <c r="O210" s="91"/>
      <c r="P210" s="91"/>
      <c r="Q210" s="91"/>
      <c r="R210" s="91"/>
      <c r="S210" s="91"/>
      <c r="T210" s="126" t="str">
        <f t="shared" ca="1" si="26"/>
        <v>1.4.04</v>
      </c>
      <c r="U210" s="91"/>
      <c r="V210" s="91"/>
      <c r="W210" s="132">
        <v>4</v>
      </c>
      <c r="X210" s="133">
        <f t="shared" ca="1" si="27"/>
        <v>4</v>
      </c>
      <c r="Y210" s="132" t="str">
        <f t="shared" si="28"/>
        <v>x 4</v>
      </c>
    </row>
    <row r="211" spans="1:25" s="124" customFormat="1" ht="30" customHeight="1" x14ac:dyDescent="0.25">
      <c r="A211" s="89">
        <v>204</v>
      </c>
      <c r="B211" s="90" t="str">
        <f t="shared" ca="1" si="22"/>
        <v>1.4.05</v>
      </c>
      <c r="C211" s="91">
        <f t="shared" ca="1" si="23"/>
        <v>5</v>
      </c>
      <c r="D211" s="21"/>
      <c r="E211" s="92" t="str">
        <f t="shared" ca="1" si="24"/>
        <v>1.4.05</v>
      </c>
      <c r="F211" s="93" t="str">
        <f t="shared" ca="1" si="25"/>
        <v>Do you deploy technical security monitoring tools?</v>
      </c>
      <c r="G211" s="93"/>
      <c r="H211" s="91"/>
      <c r="I211" s="91"/>
      <c r="J211" s="91"/>
      <c r="K211" s="91"/>
      <c r="L211" s="91"/>
      <c r="M211" s="91"/>
      <c r="N211" s="91"/>
      <c r="O211" s="91"/>
      <c r="P211" s="91"/>
      <c r="Q211" s="91"/>
      <c r="R211" s="91"/>
      <c r="S211" s="91"/>
      <c r="T211" s="126" t="str">
        <f t="shared" ca="1" si="26"/>
        <v>1.4.05</v>
      </c>
      <c r="U211" s="91"/>
      <c r="V211" s="91"/>
      <c r="W211" s="132">
        <v>3</v>
      </c>
      <c r="X211" s="133">
        <f t="shared" ca="1" si="27"/>
        <v>3</v>
      </c>
      <c r="Y211" s="132" t="str">
        <f t="shared" si="28"/>
        <v>x 3</v>
      </c>
    </row>
    <row r="212" spans="1:25" s="124" customFormat="1" ht="30" customHeight="1" x14ac:dyDescent="0.25">
      <c r="A212" s="89">
        <v>205</v>
      </c>
      <c r="B212" s="90" t="str">
        <f t="shared" ca="1" si="22"/>
        <v>1.4.06</v>
      </c>
      <c r="C212" s="91">
        <f t="shared" ca="1" si="23"/>
        <v>4</v>
      </c>
      <c r="D212" s="21"/>
      <c r="E212" s="92" t="str">
        <f t="shared" ca="1" si="24"/>
        <v>1.4.06</v>
      </c>
      <c r="F212" s="93" t="str">
        <f t="shared" ca="1" si="25"/>
        <v>Do your technical security monitoring tools include:</v>
      </c>
      <c r="G212" s="93"/>
      <c r="H212" s="91"/>
      <c r="I212" s="91"/>
      <c r="J212" s="91"/>
      <c r="K212" s="91"/>
      <c r="L212" s="91"/>
      <c r="M212" s="91"/>
      <c r="N212" s="91"/>
      <c r="O212" s="91"/>
      <c r="P212" s="91"/>
      <c r="Q212" s="91"/>
      <c r="R212" s="91"/>
      <c r="S212" s="91"/>
      <c r="T212" s="126" t="str">
        <f t="shared" ca="1" si="26"/>
        <v>1.4.06</v>
      </c>
      <c r="U212" s="91"/>
      <c r="V212" s="91"/>
      <c r="W212" s="132" t="s">
        <v>108</v>
      </c>
      <c r="X212" s="133" t="str">
        <f t="shared" ca="1" si="27"/>
        <v>N/A</v>
      </c>
      <c r="Y212" s="132" t="e">
        <f t="shared" si="28"/>
        <v>#N/A</v>
      </c>
    </row>
    <row r="213" spans="1:25" s="124" customFormat="1" ht="30" customHeight="1" x14ac:dyDescent="0.25">
      <c r="A213" s="89">
        <v>206</v>
      </c>
      <c r="B213" s="90" t="str">
        <f t="shared" ca="1" si="22"/>
        <v>1.4.06a</v>
      </c>
      <c r="C213" s="91">
        <f t="shared" ca="1" si="23"/>
        <v>6</v>
      </c>
      <c r="D213" s="21"/>
      <c r="E213" s="92" t="str">
        <f t="shared" ca="1" si="24"/>
        <v>1.4.06a</v>
      </c>
      <c r="F213" s="98" t="str">
        <f t="shared" ca="1" si="25"/>
        <v>Intrusion prevention systems (IPS)?</v>
      </c>
      <c r="G213" s="93"/>
      <c r="H213" s="91"/>
      <c r="I213" s="91"/>
      <c r="J213" s="91"/>
      <c r="K213" s="91"/>
      <c r="L213" s="91"/>
      <c r="M213" s="91"/>
      <c r="N213" s="91"/>
      <c r="O213" s="91"/>
      <c r="P213" s="91"/>
      <c r="Q213" s="91"/>
      <c r="R213" s="91"/>
      <c r="S213" s="91"/>
      <c r="T213" s="126" t="str">
        <f t="shared" ca="1" si="26"/>
        <v>1.4.06a</v>
      </c>
      <c r="U213" s="91"/>
      <c r="V213" s="91"/>
      <c r="W213" s="132">
        <v>4</v>
      </c>
      <c r="X213" s="133">
        <f t="shared" ca="1" si="27"/>
        <v>4</v>
      </c>
      <c r="Y213" s="132" t="str">
        <f t="shared" si="28"/>
        <v>x 4</v>
      </c>
    </row>
    <row r="214" spans="1:25" s="124" customFormat="1" ht="30" customHeight="1" x14ac:dyDescent="0.25">
      <c r="A214" s="89">
        <v>207</v>
      </c>
      <c r="B214" s="90" t="str">
        <f t="shared" ca="1" si="22"/>
        <v>1.4.06b</v>
      </c>
      <c r="C214" s="91">
        <f t="shared" ca="1" si="23"/>
        <v>6</v>
      </c>
      <c r="D214" s="21"/>
      <c r="E214" s="92" t="str">
        <f t="shared" ca="1" si="24"/>
        <v>1.4.06b</v>
      </c>
      <c r="F214" s="98" t="str">
        <f t="shared" ca="1" si="25"/>
        <v>Intrusion detection systems (IDS)?</v>
      </c>
      <c r="G214" s="93"/>
      <c r="H214" s="91"/>
      <c r="I214" s="91"/>
      <c r="J214" s="91"/>
      <c r="K214" s="91"/>
      <c r="L214" s="91"/>
      <c r="M214" s="91"/>
      <c r="N214" s="91"/>
      <c r="O214" s="91"/>
      <c r="P214" s="91"/>
      <c r="Q214" s="91"/>
      <c r="R214" s="91"/>
      <c r="S214" s="91"/>
      <c r="T214" s="126" t="str">
        <f t="shared" ca="1" si="26"/>
        <v>1.4.06b</v>
      </c>
      <c r="U214" s="91"/>
      <c r="V214" s="91"/>
      <c r="W214" s="132">
        <v>4</v>
      </c>
      <c r="X214" s="133">
        <f t="shared" ca="1" si="27"/>
        <v>4</v>
      </c>
      <c r="Y214" s="132" t="str">
        <f t="shared" si="28"/>
        <v>x 4</v>
      </c>
    </row>
    <row r="215" spans="1:25" s="124" customFormat="1" ht="30" customHeight="1" x14ac:dyDescent="0.25">
      <c r="A215" s="89">
        <v>208</v>
      </c>
      <c r="B215" s="90" t="str">
        <f t="shared" ca="1" si="22"/>
        <v>1.4.06c</v>
      </c>
      <c r="C215" s="91">
        <f t="shared" ca="1" si="23"/>
        <v>6</v>
      </c>
      <c r="D215" s="21"/>
      <c r="E215" s="92" t="str">
        <f t="shared" ca="1" si="24"/>
        <v>1.4.06c</v>
      </c>
      <c r="F215" s="98" t="str">
        <f t="shared" ca="1" si="25"/>
        <v>Data loss preventions (DLP) systems?</v>
      </c>
      <c r="G215" s="93"/>
      <c r="H215" s="91"/>
      <c r="I215" s="91"/>
      <c r="J215" s="91"/>
      <c r="K215" s="91"/>
      <c r="L215" s="91"/>
      <c r="M215" s="91"/>
      <c r="N215" s="91"/>
      <c r="O215" s="91"/>
      <c r="P215" s="91"/>
      <c r="Q215" s="91"/>
      <c r="R215" s="91"/>
      <c r="S215" s="91"/>
      <c r="T215" s="126" t="str">
        <f t="shared" ca="1" si="26"/>
        <v>1.4.06c</v>
      </c>
      <c r="U215" s="91"/>
      <c r="V215" s="91"/>
      <c r="W215" s="132">
        <v>3</v>
      </c>
      <c r="X215" s="133">
        <f t="shared" ca="1" si="27"/>
        <v>3</v>
      </c>
      <c r="Y215" s="132" t="str">
        <f t="shared" si="28"/>
        <v>x 3</v>
      </c>
    </row>
    <row r="216" spans="1:25" s="124" customFormat="1" ht="30" customHeight="1" x14ac:dyDescent="0.25">
      <c r="A216" s="89">
        <v>209</v>
      </c>
      <c r="B216" s="90" t="str">
        <f t="shared" ca="1" si="22"/>
        <v>1.4.06d</v>
      </c>
      <c r="C216" s="91">
        <f t="shared" ca="1" si="23"/>
        <v>6</v>
      </c>
      <c r="D216" s="21"/>
      <c r="E216" s="92" t="str">
        <f t="shared" ca="1" si="24"/>
        <v>1.4.06d</v>
      </c>
      <c r="F216" s="98" t="str">
        <f t="shared" ca="1" si="25"/>
        <v>A searchable incident event repository (SIEM)?</v>
      </c>
      <c r="G216" s="93"/>
      <c r="H216" s="91"/>
      <c r="I216" s="91"/>
      <c r="J216" s="91"/>
      <c r="K216" s="91"/>
      <c r="L216" s="91"/>
      <c r="M216" s="91"/>
      <c r="N216" s="91"/>
      <c r="O216" s="91"/>
      <c r="P216" s="91"/>
      <c r="Q216" s="91"/>
      <c r="R216" s="91"/>
      <c r="S216" s="91"/>
      <c r="T216" s="126" t="str">
        <f t="shared" ca="1" si="26"/>
        <v>1.4.06d</v>
      </c>
      <c r="U216" s="91"/>
      <c r="V216" s="91"/>
      <c r="W216" s="132">
        <v>4</v>
      </c>
      <c r="X216" s="133">
        <f t="shared" ca="1" si="27"/>
        <v>4</v>
      </c>
      <c r="Y216" s="132" t="str">
        <f t="shared" si="28"/>
        <v>x 4</v>
      </c>
    </row>
    <row r="217" spans="1:25" s="124" customFormat="1" ht="30" customHeight="1" x14ac:dyDescent="0.25">
      <c r="A217" s="89">
        <v>210</v>
      </c>
      <c r="B217" s="90" t="str">
        <f t="shared" ca="1" si="22"/>
        <v>1.4.06e</v>
      </c>
      <c r="C217" s="91">
        <f t="shared" ca="1" si="23"/>
        <v>6</v>
      </c>
      <c r="D217" s="21"/>
      <c r="E217" s="92" t="str">
        <f t="shared" ca="1" si="24"/>
        <v>1.4.06e</v>
      </c>
      <c r="F217" s="98" t="str">
        <f t="shared" ca="1" si="25"/>
        <v>Commercial APT prevention tools?</v>
      </c>
      <c r="G217" s="93"/>
      <c r="H217" s="91"/>
      <c r="I217" s="91"/>
      <c r="J217" s="91"/>
      <c r="K217" s="91"/>
      <c r="L217" s="91"/>
      <c r="M217" s="91"/>
      <c r="N217" s="91"/>
      <c r="O217" s="91"/>
      <c r="P217" s="91"/>
      <c r="Q217" s="91"/>
      <c r="R217" s="91"/>
      <c r="S217" s="91"/>
      <c r="T217" s="126" t="str">
        <f t="shared" ca="1" si="26"/>
        <v>1.4.06e</v>
      </c>
      <c r="U217" s="91"/>
      <c r="V217" s="91"/>
      <c r="W217" s="132">
        <v>5</v>
      </c>
      <c r="X217" s="133">
        <f t="shared" ca="1" si="27"/>
        <v>5</v>
      </c>
      <c r="Y217" s="132" t="str">
        <f t="shared" si="28"/>
        <v>x 5</v>
      </c>
    </row>
    <row r="218" spans="1:25" s="124" customFormat="1" ht="30" x14ac:dyDescent="0.25">
      <c r="A218" s="89">
        <v>211</v>
      </c>
      <c r="B218" s="90" t="str">
        <f t="shared" ca="1" si="22"/>
        <v>1.4.07</v>
      </c>
      <c r="C218" s="91">
        <f t="shared" ca="1" si="23"/>
        <v>5</v>
      </c>
      <c r="D218" s="21"/>
      <c r="E218" s="92" t="str">
        <f t="shared" ca="1" si="24"/>
        <v>1.4.07</v>
      </c>
      <c r="F218" s="93" t="str">
        <f t="shared" ca="1" si="25"/>
        <v>Is your cyber security control set supplemented by specialised cyber security controls?</v>
      </c>
      <c r="G218" s="93"/>
      <c r="H218" s="91"/>
      <c r="I218" s="91"/>
      <c r="J218" s="91"/>
      <c r="K218" s="91"/>
      <c r="L218" s="91"/>
      <c r="M218" s="91"/>
      <c r="N218" s="91"/>
      <c r="O218" s="91"/>
      <c r="P218" s="91"/>
      <c r="Q218" s="91"/>
      <c r="R218" s="91"/>
      <c r="S218" s="91"/>
      <c r="T218" s="126" t="str">
        <f t="shared" ca="1" si="26"/>
        <v>1.4.07</v>
      </c>
      <c r="U218" s="91"/>
      <c r="V218" s="91"/>
      <c r="W218" s="132">
        <v>4</v>
      </c>
      <c r="X218" s="133">
        <f t="shared" ca="1" si="27"/>
        <v>4</v>
      </c>
      <c r="Y218" s="132" t="str">
        <f t="shared" si="28"/>
        <v>x 4</v>
      </c>
    </row>
    <row r="219" spans="1:25" s="124" customFormat="1" ht="30" customHeight="1" x14ac:dyDescent="0.25">
      <c r="A219" s="89">
        <v>212</v>
      </c>
      <c r="B219" s="90" t="str">
        <f t="shared" ca="1" si="22"/>
        <v>1.4.08</v>
      </c>
      <c r="C219" s="91">
        <f t="shared" ca="1" si="23"/>
        <v>4</v>
      </c>
      <c r="D219" s="21"/>
      <c r="E219" s="92" t="str">
        <f t="shared" ca="1" si="24"/>
        <v>1.4.08</v>
      </c>
      <c r="F219" s="93" t="str">
        <f t="shared" ca="1" si="25"/>
        <v>Do your specialised cyber security controls include:</v>
      </c>
      <c r="G219" s="93"/>
      <c r="H219" s="91"/>
      <c r="I219" s="91"/>
      <c r="J219" s="91"/>
      <c r="K219" s="91"/>
      <c r="L219" s="91"/>
      <c r="M219" s="91"/>
      <c r="N219" s="91"/>
      <c r="O219" s="91"/>
      <c r="P219" s="91"/>
      <c r="Q219" s="91"/>
      <c r="R219" s="91"/>
      <c r="S219" s="91"/>
      <c r="T219" s="126" t="str">
        <f t="shared" ca="1" si="26"/>
        <v>1.4.08</v>
      </c>
      <c r="U219" s="91"/>
      <c r="V219" s="91"/>
      <c r="W219" s="132" t="s">
        <v>108</v>
      </c>
      <c r="X219" s="133" t="str">
        <f t="shared" ca="1" si="27"/>
        <v>N/A</v>
      </c>
      <c r="Y219" s="132" t="e">
        <f t="shared" si="28"/>
        <v>#N/A</v>
      </c>
    </row>
    <row r="220" spans="1:25" s="124" customFormat="1" ht="30" x14ac:dyDescent="0.25">
      <c r="A220" s="89">
        <v>213</v>
      </c>
      <c r="B220" s="90" t="str">
        <f t="shared" ca="1" si="22"/>
        <v>1.4.08a</v>
      </c>
      <c r="C220" s="91">
        <f t="shared" ca="1" si="23"/>
        <v>6</v>
      </c>
      <c r="D220" s="21"/>
      <c r="E220" s="92" t="str">
        <f t="shared" ca="1" si="24"/>
        <v>1.4.08a</v>
      </c>
      <c r="F220" s="98" t="str">
        <f t="shared" ca="1" si="25"/>
        <v>Multi factor authentication - something you know (eg a User ID and password) and something you have (eg an access, bank or smart card)?</v>
      </c>
      <c r="G220" s="93"/>
      <c r="H220" s="91"/>
      <c r="I220" s="91"/>
      <c r="J220" s="91"/>
      <c r="K220" s="91"/>
      <c r="L220" s="91"/>
      <c r="M220" s="91"/>
      <c r="N220" s="91"/>
      <c r="O220" s="91"/>
      <c r="P220" s="91"/>
      <c r="Q220" s="91"/>
      <c r="R220" s="91"/>
      <c r="S220" s="91"/>
      <c r="T220" s="126" t="str">
        <f t="shared" ca="1" si="26"/>
        <v>1.4.08a</v>
      </c>
      <c r="U220" s="91"/>
      <c r="V220" s="91"/>
      <c r="W220" s="132">
        <v>4</v>
      </c>
      <c r="X220" s="133">
        <f t="shared" ca="1" si="27"/>
        <v>4</v>
      </c>
      <c r="Y220" s="132" t="str">
        <f t="shared" si="28"/>
        <v>x 4</v>
      </c>
    </row>
    <row r="221" spans="1:25" s="124" customFormat="1" ht="30" x14ac:dyDescent="0.25">
      <c r="A221" s="89">
        <v>214</v>
      </c>
      <c r="B221" s="90" t="str">
        <f t="shared" ca="1" si="22"/>
        <v>1.4.08b</v>
      </c>
      <c r="C221" s="91">
        <f t="shared" ca="1" si="23"/>
        <v>6</v>
      </c>
      <c r="D221" s="21"/>
      <c r="E221" s="92" t="str">
        <f t="shared" ca="1" si="24"/>
        <v>1.4.08b</v>
      </c>
      <c r="F221" s="98" t="str">
        <f t="shared" ca="1" si="25"/>
        <v>Digital certificates used to “sign” code from a vendor so that the code can be trusted?</v>
      </c>
      <c r="G221" s="93"/>
      <c r="H221" s="91"/>
      <c r="I221" s="91"/>
      <c r="J221" s="91"/>
      <c r="K221" s="91"/>
      <c r="L221" s="91"/>
      <c r="M221" s="91"/>
      <c r="N221" s="91"/>
      <c r="O221" s="91"/>
      <c r="P221" s="91"/>
      <c r="Q221" s="91"/>
      <c r="R221" s="91"/>
      <c r="S221" s="91"/>
      <c r="T221" s="126" t="str">
        <f t="shared" ca="1" si="26"/>
        <v>1.4.08b</v>
      </c>
      <c r="U221" s="91"/>
      <c r="V221" s="91"/>
      <c r="W221" s="132">
        <v>4</v>
      </c>
      <c r="X221" s="133">
        <f t="shared" ca="1" si="27"/>
        <v>4</v>
      </c>
      <c r="Y221" s="132" t="str">
        <f t="shared" si="28"/>
        <v>x 4</v>
      </c>
    </row>
    <row r="222" spans="1:25" s="124" customFormat="1" ht="45" x14ac:dyDescent="0.25">
      <c r="A222" s="89">
        <v>215</v>
      </c>
      <c r="B222" s="90" t="str">
        <f t="shared" ca="1" si="22"/>
        <v>1.4.08c</v>
      </c>
      <c r="C222" s="91">
        <f t="shared" ca="1" si="23"/>
        <v>6</v>
      </c>
      <c r="D222" s="21"/>
      <c r="E222" s="92" t="str">
        <f t="shared" ca="1" si="24"/>
        <v>1.4.08c</v>
      </c>
      <c r="F222" s="98" t="str">
        <f t="shared" ca="1" si="25"/>
        <v>Whitelisting (defining all acceptable ports, addresses or similar – and preventing all other access) or blacklisting (preventing access from specific sites, or addresses)?</v>
      </c>
      <c r="G222" s="93"/>
      <c r="H222" s="91"/>
      <c r="I222" s="91"/>
      <c r="J222" s="91"/>
      <c r="K222" s="91"/>
      <c r="L222" s="91"/>
      <c r="M222" s="91"/>
      <c r="N222" s="91"/>
      <c r="O222" s="91"/>
      <c r="P222" s="91"/>
      <c r="Q222" s="91"/>
      <c r="R222" s="91"/>
      <c r="S222" s="91"/>
      <c r="T222" s="126" t="str">
        <f t="shared" ca="1" si="26"/>
        <v>1.4.08c</v>
      </c>
      <c r="U222" s="91"/>
      <c r="V222" s="91"/>
      <c r="W222" s="132">
        <v>4</v>
      </c>
      <c r="X222" s="133">
        <f t="shared" ca="1" si="27"/>
        <v>4</v>
      </c>
      <c r="Y222" s="132" t="str">
        <f t="shared" si="28"/>
        <v>x 4</v>
      </c>
    </row>
    <row r="223" spans="1:25" s="124" customFormat="1" ht="30" x14ac:dyDescent="0.25">
      <c r="A223" s="89">
        <v>216</v>
      </c>
      <c r="B223" s="90" t="str">
        <f t="shared" ca="1" si="22"/>
        <v>1.4.09</v>
      </c>
      <c r="C223" s="91">
        <f t="shared" ca="1" si="23"/>
        <v>5</v>
      </c>
      <c r="D223" s="21"/>
      <c r="E223" s="92" t="str">
        <f t="shared" ca="1" si="24"/>
        <v>1.4.09</v>
      </c>
      <c r="F223" s="93" t="str">
        <f t="shared" ca="1" si="25"/>
        <v>Is your cyber security control set supplemented by advanced cyber security controls?</v>
      </c>
      <c r="G223" s="93"/>
      <c r="H223" s="91"/>
      <c r="I223" s="91"/>
      <c r="J223" s="91"/>
      <c r="K223" s="91"/>
      <c r="L223" s="91"/>
      <c r="M223" s="91"/>
      <c r="N223" s="91"/>
      <c r="O223" s="91"/>
      <c r="P223" s="91"/>
      <c r="Q223" s="91"/>
      <c r="R223" s="91"/>
      <c r="S223" s="91"/>
      <c r="T223" s="126" t="str">
        <f t="shared" ca="1" si="26"/>
        <v>1.4.09</v>
      </c>
      <c r="U223" s="91"/>
      <c r="V223" s="91"/>
      <c r="W223" s="132">
        <v>5</v>
      </c>
      <c r="X223" s="133">
        <f t="shared" ca="1" si="27"/>
        <v>5</v>
      </c>
      <c r="Y223" s="132" t="str">
        <f t="shared" si="28"/>
        <v>x 5</v>
      </c>
    </row>
    <row r="224" spans="1:25" s="124" customFormat="1" ht="30" customHeight="1" x14ac:dyDescent="0.25">
      <c r="A224" s="89">
        <v>217</v>
      </c>
      <c r="B224" s="90" t="str">
        <f t="shared" ca="1" si="22"/>
        <v>1.4.10</v>
      </c>
      <c r="C224" s="91">
        <f t="shared" ca="1" si="23"/>
        <v>4</v>
      </c>
      <c r="D224" s="21"/>
      <c r="E224" s="92" t="str">
        <f t="shared" ca="1" si="24"/>
        <v>1.4.10</v>
      </c>
      <c r="F224" s="93" t="str">
        <f t="shared" ca="1" si="25"/>
        <v>Do your advanced cyber security controls include:</v>
      </c>
      <c r="G224" s="93"/>
      <c r="H224" s="91"/>
      <c r="I224" s="91"/>
      <c r="J224" s="91"/>
      <c r="K224" s="91"/>
      <c r="L224" s="91"/>
      <c r="M224" s="91"/>
      <c r="N224" s="91"/>
      <c r="O224" s="91"/>
      <c r="P224" s="91"/>
      <c r="Q224" s="91"/>
      <c r="R224" s="91"/>
      <c r="S224" s="91"/>
      <c r="T224" s="126" t="str">
        <f t="shared" ca="1" si="26"/>
        <v>1.4.10</v>
      </c>
      <c r="U224" s="91"/>
      <c r="V224" s="91"/>
      <c r="W224" s="132" t="s">
        <v>108</v>
      </c>
      <c r="X224" s="133" t="str">
        <f t="shared" ca="1" si="27"/>
        <v>N/A</v>
      </c>
      <c r="Y224" s="132" t="e">
        <f t="shared" si="28"/>
        <v>#N/A</v>
      </c>
    </row>
    <row r="225" spans="1:25" s="124" customFormat="1" ht="30" customHeight="1" x14ac:dyDescent="0.25">
      <c r="A225" s="89">
        <v>218</v>
      </c>
      <c r="B225" s="90" t="str">
        <f t="shared" ca="1" si="22"/>
        <v>1.4.10a</v>
      </c>
      <c r="C225" s="91">
        <f t="shared" ca="1" si="23"/>
        <v>6</v>
      </c>
      <c r="D225" s="21"/>
      <c r="E225" s="92" t="str">
        <f t="shared" ca="1" si="24"/>
        <v>1.4.10a</v>
      </c>
      <c r="F225" s="98" t="str">
        <f t="shared" ca="1" si="25"/>
        <v>Continuous monitoring (eg via a Security Operations centre (SOC)?</v>
      </c>
      <c r="G225" s="93"/>
      <c r="H225" s="91"/>
      <c r="I225" s="91"/>
      <c r="J225" s="91"/>
      <c r="K225" s="91"/>
      <c r="L225" s="91"/>
      <c r="M225" s="91"/>
      <c r="N225" s="91"/>
      <c r="O225" s="91"/>
      <c r="P225" s="91"/>
      <c r="Q225" s="91"/>
      <c r="R225" s="91"/>
      <c r="S225" s="91"/>
      <c r="T225" s="126" t="str">
        <f t="shared" ca="1" si="26"/>
        <v>1.4.10a</v>
      </c>
      <c r="U225" s="91"/>
      <c r="V225" s="91"/>
      <c r="W225" s="132">
        <v>5</v>
      </c>
      <c r="X225" s="133">
        <f t="shared" ca="1" si="27"/>
        <v>5</v>
      </c>
      <c r="Y225" s="132" t="str">
        <f t="shared" si="28"/>
        <v>x 5</v>
      </c>
    </row>
    <row r="226" spans="1:25" s="124" customFormat="1" ht="30" customHeight="1" x14ac:dyDescent="0.25">
      <c r="A226" s="89">
        <v>219</v>
      </c>
      <c r="B226" s="90" t="str">
        <f t="shared" ca="1" si="22"/>
        <v>1.4.10b</v>
      </c>
      <c r="C226" s="91">
        <f t="shared" ca="1" si="23"/>
        <v>6</v>
      </c>
      <c r="D226" s="21"/>
      <c r="E226" s="92" t="str">
        <f t="shared" ca="1" si="24"/>
        <v>1.4.10b</v>
      </c>
      <c r="F226" s="98" t="str">
        <f t="shared" ca="1" si="25"/>
        <v>Proactive APT assessments?</v>
      </c>
      <c r="G226" s="93"/>
      <c r="H226" s="91"/>
      <c r="I226" s="91"/>
      <c r="J226" s="91"/>
      <c r="K226" s="91"/>
      <c r="L226" s="91"/>
      <c r="M226" s="91"/>
      <c r="N226" s="91"/>
      <c r="O226" s="91"/>
      <c r="P226" s="91"/>
      <c r="Q226" s="91"/>
      <c r="R226" s="91"/>
      <c r="S226" s="91"/>
      <c r="T226" s="126" t="str">
        <f t="shared" ca="1" si="26"/>
        <v>1.4.10b</v>
      </c>
      <c r="U226" s="91"/>
      <c r="V226" s="91"/>
      <c r="W226" s="132">
        <v>5</v>
      </c>
      <c r="X226" s="133">
        <f t="shared" ca="1" si="27"/>
        <v>5</v>
      </c>
      <c r="Y226" s="132" t="str">
        <f t="shared" si="28"/>
        <v>x 5</v>
      </c>
    </row>
    <row r="227" spans="1:25" s="124" customFormat="1" ht="30" customHeight="1" x14ac:dyDescent="0.25">
      <c r="A227" s="89">
        <v>220</v>
      </c>
      <c r="B227" s="90" t="str">
        <f t="shared" ca="1" si="22"/>
        <v>1.4.10c</v>
      </c>
      <c r="C227" s="91">
        <f t="shared" ca="1" si="23"/>
        <v>6</v>
      </c>
      <c r="D227" s="21"/>
      <c r="E227" s="92" t="str">
        <f t="shared" ca="1" si="24"/>
        <v>1.4.10c</v>
      </c>
      <c r="F227" s="98" t="str">
        <f t="shared" ca="1" si="25"/>
        <v>Outbound gateway consolidation?</v>
      </c>
      <c r="G227" s="93"/>
      <c r="H227" s="91"/>
      <c r="I227" s="91"/>
      <c r="J227" s="91"/>
      <c r="K227" s="91"/>
      <c r="L227" s="91"/>
      <c r="M227" s="91"/>
      <c r="N227" s="91"/>
      <c r="O227" s="91"/>
      <c r="P227" s="91"/>
      <c r="Q227" s="91"/>
      <c r="R227" s="91"/>
      <c r="S227" s="91"/>
      <c r="T227" s="126" t="str">
        <f t="shared" ca="1" si="26"/>
        <v>1.4.10c</v>
      </c>
      <c r="U227" s="91"/>
      <c r="V227" s="91"/>
      <c r="W227" s="132">
        <v>5</v>
      </c>
      <c r="X227" s="133">
        <f t="shared" ca="1" si="27"/>
        <v>5</v>
      </c>
      <c r="Y227" s="132" t="str">
        <f t="shared" si="28"/>
        <v>x 5</v>
      </c>
    </row>
    <row r="228" spans="1:25" s="124" customFormat="1" ht="30" customHeight="1" x14ac:dyDescent="0.25">
      <c r="A228" s="89">
        <v>221</v>
      </c>
      <c r="B228" s="90" t="str">
        <f t="shared" ca="1" si="22"/>
        <v>1.4.10d</v>
      </c>
      <c r="C228" s="91">
        <f t="shared" ca="1" si="23"/>
        <v>6</v>
      </c>
      <c r="D228" s="21"/>
      <c r="E228" s="92" t="str">
        <f t="shared" ca="1" si="24"/>
        <v>1.4.10d</v>
      </c>
      <c r="F228" s="98" t="str">
        <f t="shared" ca="1" si="25"/>
        <v>System virtualisation?</v>
      </c>
      <c r="G228" s="93"/>
      <c r="H228" s="91"/>
      <c r="I228" s="91"/>
      <c r="J228" s="91"/>
      <c r="K228" s="91"/>
      <c r="L228" s="91"/>
      <c r="M228" s="91"/>
      <c r="N228" s="91"/>
      <c r="O228" s="91"/>
      <c r="P228" s="91"/>
      <c r="Q228" s="91"/>
      <c r="R228" s="91"/>
      <c r="S228" s="91"/>
      <c r="T228" s="126" t="str">
        <f t="shared" ca="1" si="26"/>
        <v>1.4.10d</v>
      </c>
      <c r="U228" s="91"/>
      <c r="V228" s="91"/>
      <c r="W228" s="132">
        <v>5</v>
      </c>
      <c r="X228" s="133">
        <f t="shared" ca="1" si="27"/>
        <v>5</v>
      </c>
      <c r="Y228" s="132" t="str">
        <f t="shared" si="28"/>
        <v>x 5</v>
      </c>
    </row>
    <row r="229" spans="1:25" s="124" customFormat="1" ht="30" customHeight="1" x14ac:dyDescent="0.25">
      <c r="A229" s="89">
        <v>222</v>
      </c>
      <c r="B229" s="90" t="str">
        <f t="shared" ca="1" si="22"/>
        <v>1.4.10e</v>
      </c>
      <c r="C229" s="91">
        <f t="shared" ca="1" si="23"/>
        <v>6</v>
      </c>
      <c r="D229" s="21"/>
      <c r="E229" s="92" t="str">
        <f t="shared" ca="1" si="24"/>
        <v>1.4.10e</v>
      </c>
      <c r="F229" s="98" t="str">
        <f t="shared" ca="1" si="25"/>
        <v>Sensitive network or data segregation?</v>
      </c>
      <c r="G229" s="93"/>
      <c r="H229" s="91"/>
      <c r="I229" s="91"/>
      <c r="J229" s="91"/>
      <c r="K229" s="91"/>
      <c r="L229" s="91"/>
      <c r="M229" s="91"/>
      <c r="N229" s="91"/>
      <c r="O229" s="91"/>
      <c r="P229" s="91"/>
      <c r="Q229" s="91"/>
      <c r="R229" s="91"/>
      <c r="S229" s="91"/>
      <c r="T229" s="126" t="str">
        <f t="shared" ca="1" si="26"/>
        <v>1.4.10e</v>
      </c>
      <c r="U229" s="91"/>
      <c r="V229" s="91"/>
      <c r="W229" s="132">
        <v>5</v>
      </c>
      <c r="X229" s="133">
        <f t="shared" ca="1" si="27"/>
        <v>5</v>
      </c>
      <c r="Y229" s="132" t="str">
        <f t="shared" si="28"/>
        <v>x 5</v>
      </c>
    </row>
    <row r="230" spans="1:25" s="124" customFormat="1" ht="30" customHeight="1" x14ac:dyDescent="0.25">
      <c r="A230" s="89">
        <v>223</v>
      </c>
      <c r="B230" s="90" t="str">
        <f t="shared" ca="1" si="22"/>
        <v>1.4.10f</v>
      </c>
      <c r="C230" s="91">
        <f t="shared" ca="1" si="23"/>
        <v>6</v>
      </c>
      <c r="D230" s="21"/>
      <c r="E230" s="92" t="str">
        <f t="shared" ca="1" si="24"/>
        <v>1.4.10f</v>
      </c>
      <c r="F230" s="98" t="str">
        <f t="shared" ca="1" si="25"/>
        <v>Counterintelligence operations?</v>
      </c>
      <c r="G230" s="93"/>
      <c r="H230" s="91"/>
      <c r="I230" s="91"/>
      <c r="J230" s="91"/>
      <c r="K230" s="91"/>
      <c r="L230" s="91"/>
      <c r="M230" s="91"/>
      <c r="N230" s="91"/>
      <c r="O230" s="91"/>
      <c r="P230" s="91"/>
      <c r="Q230" s="91"/>
      <c r="R230" s="91"/>
      <c r="S230" s="91"/>
      <c r="T230" s="126" t="str">
        <f t="shared" ca="1" si="26"/>
        <v>1.4.10f</v>
      </c>
      <c r="U230" s="91"/>
      <c r="V230" s="91"/>
      <c r="W230" s="132">
        <v>5</v>
      </c>
      <c r="X230" s="133">
        <f t="shared" ca="1" si="27"/>
        <v>5</v>
      </c>
      <c r="Y230" s="132" t="str">
        <f t="shared" si="28"/>
        <v>x 5</v>
      </c>
    </row>
    <row r="231" spans="1:25" s="124" customFormat="1" ht="30" customHeight="1" x14ac:dyDescent="0.25">
      <c r="A231" s="89">
        <v>224</v>
      </c>
      <c r="B231" s="90" t="str">
        <f t="shared" ca="1" si="22"/>
        <v>1.4.11</v>
      </c>
      <c r="C231" s="91">
        <f t="shared" ca="1" si="23"/>
        <v>4</v>
      </c>
      <c r="D231" s="21"/>
      <c r="E231" s="92" t="str">
        <f t="shared" ca="1" si="24"/>
        <v>1.4.11</v>
      </c>
      <c r="F231" s="93" t="str">
        <f t="shared" ca="1" si="25"/>
        <v>Does your cyber security control set help you to:</v>
      </c>
      <c r="G231" s="93"/>
      <c r="H231" s="91"/>
      <c r="I231" s="91"/>
      <c r="J231" s="91"/>
      <c r="K231" s="91"/>
      <c r="L231" s="91"/>
      <c r="M231" s="91"/>
      <c r="N231" s="91"/>
      <c r="O231" s="91"/>
      <c r="P231" s="91"/>
      <c r="Q231" s="91"/>
      <c r="R231" s="91"/>
      <c r="S231" s="91"/>
      <c r="T231" s="126" t="str">
        <f t="shared" ca="1" si="26"/>
        <v>1.4.11</v>
      </c>
      <c r="U231" s="91"/>
      <c r="V231" s="91"/>
      <c r="W231" s="132" t="s">
        <v>108</v>
      </c>
      <c r="X231" s="133" t="str">
        <f t="shared" ca="1" si="27"/>
        <v>N/A</v>
      </c>
      <c r="Y231" s="132" t="e">
        <f t="shared" si="28"/>
        <v>#N/A</v>
      </c>
    </row>
    <row r="232" spans="1:25" s="124" customFormat="1" ht="30" customHeight="1" x14ac:dyDescent="0.25">
      <c r="A232" s="89">
        <v>225</v>
      </c>
      <c r="B232" s="90" t="str">
        <f t="shared" ca="1" si="22"/>
        <v>1.4.11a</v>
      </c>
      <c r="C232" s="91">
        <f t="shared" ca="1" si="23"/>
        <v>6</v>
      </c>
      <c r="D232" s="21"/>
      <c r="E232" s="92" t="str">
        <f t="shared" ca="1" si="24"/>
        <v>1.4.11a</v>
      </c>
      <c r="F232" s="98" t="str">
        <f t="shared" ca="1" si="25"/>
        <v>Make it more difficult for attackers to be successful?</v>
      </c>
      <c r="G232" s="93"/>
      <c r="H232" s="91"/>
      <c r="I232" s="91"/>
      <c r="J232" s="91"/>
      <c r="K232" s="91"/>
      <c r="L232" s="91"/>
      <c r="M232" s="91"/>
      <c r="N232" s="91"/>
      <c r="O232" s="91"/>
      <c r="P232" s="91"/>
      <c r="Q232" s="91"/>
      <c r="R232" s="91"/>
      <c r="S232" s="91"/>
      <c r="T232" s="126" t="str">
        <f t="shared" ca="1" si="26"/>
        <v>1.4.11a</v>
      </c>
      <c r="U232" s="91"/>
      <c r="V232" s="91"/>
      <c r="W232" s="132">
        <v>4</v>
      </c>
      <c r="X232" s="133">
        <f t="shared" ca="1" si="27"/>
        <v>4</v>
      </c>
      <c r="Y232" s="132" t="str">
        <f t="shared" si="28"/>
        <v>x 4</v>
      </c>
    </row>
    <row r="233" spans="1:25" s="124" customFormat="1" ht="30" x14ac:dyDescent="0.25">
      <c r="A233" s="89">
        <v>226</v>
      </c>
      <c r="B233" s="90" t="str">
        <f t="shared" ca="1" si="22"/>
        <v>1.4.11b</v>
      </c>
      <c r="C233" s="91">
        <f t="shared" ca="1" si="23"/>
        <v>6</v>
      </c>
      <c r="D233" s="21"/>
      <c r="E233" s="100" t="str">
        <f t="shared" ca="1" si="24"/>
        <v>1.4.11b</v>
      </c>
      <c r="F233" s="101" t="str">
        <f t="shared" ca="1" si="25"/>
        <v>Detect that a cyber security attack is being planned - or is already underway?</v>
      </c>
      <c r="G233" s="102"/>
      <c r="H233" s="99"/>
      <c r="I233" s="99"/>
      <c r="J233" s="99"/>
      <c r="K233" s="99"/>
      <c r="L233" s="99"/>
      <c r="M233" s="99"/>
      <c r="N233" s="99"/>
      <c r="O233" s="99"/>
      <c r="P233" s="99"/>
      <c r="Q233" s="99"/>
      <c r="R233" s="99"/>
      <c r="S233" s="99"/>
      <c r="T233" s="152" t="str">
        <f t="shared" ca="1" si="26"/>
        <v>1.4.11b</v>
      </c>
      <c r="U233" s="99"/>
      <c r="V233" s="99"/>
      <c r="W233" s="237">
        <v>4</v>
      </c>
      <c r="X233" s="236">
        <f t="shared" ca="1" si="27"/>
        <v>4</v>
      </c>
      <c r="Y233" s="237" t="str">
        <f t="shared" si="28"/>
        <v>x 4</v>
      </c>
    </row>
    <row r="234" spans="1:25" s="124" customFormat="1" ht="30" customHeight="1" x14ac:dyDescent="0.25">
      <c r="A234" s="89">
        <v>227</v>
      </c>
      <c r="B234" s="90" t="str">
        <f t="shared" ca="1" si="22"/>
        <v>1.5</v>
      </c>
      <c r="C234" s="91">
        <f t="shared" ca="1" si="23"/>
        <v>2</v>
      </c>
      <c r="D234" s="21"/>
      <c r="E234" s="88" t="str">
        <f t="shared" ca="1" si="24"/>
        <v>Step 5</v>
      </c>
      <c r="F234" s="66" t="str">
        <f t="shared" ca="1" si="25"/>
        <v>Maturity assessment</v>
      </c>
      <c r="G234" s="55"/>
      <c r="H234" s="68"/>
      <c r="I234" s="68"/>
      <c r="J234" s="68"/>
      <c r="K234" s="68"/>
      <c r="L234" s="68"/>
      <c r="M234" s="55"/>
      <c r="N234" s="55"/>
      <c r="O234" s="55"/>
      <c r="P234" s="55"/>
      <c r="Q234" s="55"/>
      <c r="R234" s="55"/>
      <c r="S234" s="55"/>
      <c r="T234" s="217" t="str">
        <f t="shared" ca="1" si="26"/>
        <v>Step 5</v>
      </c>
      <c r="U234" s="55"/>
      <c r="V234" s="55"/>
      <c r="W234" s="129" t="s">
        <v>695</v>
      </c>
      <c r="X234" s="129" t="str">
        <f t="shared" ca="1" si="27"/>
        <v/>
      </c>
      <c r="Y234" s="239" t="e">
        <f t="shared" si="28"/>
        <v>#N/A</v>
      </c>
    </row>
    <row r="235" spans="1:25" s="124" customFormat="1" ht="30" x14ac:dyDescent="0.25">
      <c r="A235" s="89">
        <v>228</v>
      </c>
      <c r="B235" s="90" t="str">
        <f t="shared" ca="1" si="22"/>
        <v>1.5.01</v>
      </c>
      <c r="C235" s="91">
        <f t="shared" ca="1" si="23"/>
        <v>5</v>
      </c>
      <c r="D235" s="21"/>
      <c r="E235" s="106" t="str">
        <f t="shared" ca="1" si="24"/>
        <v>1.5.01</v>
      </c>
      <c r="F235" s="107" t="str">
        <f t="shared" ca="1" si="25"/>
        <v>Have you created an organisation-specific definition of the term “cyber security incident” so that the scope of the term is clear?</v>
      </c>
      <c r="G235" s="107"/>
      <c r="H235" s="105"/>
      <c r="I235" s="105"/>
      <c r="J235" s="105"/>
      <c r="K235" s="105"/>
      <c r="L235" s="105"/>
      <c r="M235" s="105"/>
      <c r="N235" s="105"/>
      <c r="O235" s="105"/>
      <c r="P235" s="105"/>
      <c r="Q235" s="105"/>
      <c r="R235" s="105"/>
      <c r="S235" s="105"/>
      <c r="T235" s="153" t="str">
        <f t="shared" ca="1" si="26"/>
        <v>1.5.01</v>
      </c>
      <c r="U235" s="105"/>
      <c r="V235" s="105"/>
      <c r="W235" s="130">
        <v>3</v>
      </c>
      <c r="X235" s="131">
        <f t="shared" ca="1" si="27"/>
        <v>3</v>
      </c>
      <c r="Y235" s="130" t="str">
        <f t="shared" si="28"/>
        <v>x 3</v>
      </c>
    </row>
    <row r="236" spans="1:25" s="124" customFormat="1" ht="30" x14ac:dyDescent="0.25">
      <c r="A236" s="89">
        <v>229</v>
      </c>
      <c r="B236" s="90" t="str">
        <f t="shared" ca="1" si="22"/>
        <v>1.5.02</v>
      </c>
      <c r="C236" s="91">
        <f t="shared" ca="1" si="23"/>
        <v>4</v>
      </c>
      <c r="D236" s="21"/>
      <c r="E236" s="92" t="str">
        <f t="shared" ca="1" si="24"/>
        <v>1.5.02</v>
      </c>
      <c r="F236" s="93" t="str">
        <f t="shared" ca="1" si="25"/>
        <v>Does your definition of the term “cyber security incident” take account of the:</v>
      </c>
      <c r="G236" s="93"/>
      <c r="H236" s="91"/>
      <c r="I236" s="91"/>
      <c r="J236" s="91"/>
      <c r="K236" s="91"/>
      <c r="L236" s="91"/>
      <c r="M236" s="91"/>
      <c r="N236" s="91"/>
      <c r="O236" s="91"/>
      <c r="P236" s="91"/>
      <c r="Q236" s="91"/>
      <c r="R236" s="91"/>
      <c r="S236" s="91"/>
      <c r="T236" s="126" t="str">
        <f t="shared" ca="1" si="26"/>
        <v>1.5.02</v>
      </c>
      <c r="U236" s="91"/>
      <c r="V236" s="91"/>
      <c r="W236" s="132" t="s">
        <v>108</v>
      </c>
      <c r="X236" s="133" t="str">
        <f t="shared" ca="1" si="27"/>
        <v>N/A</v>
      </c>
      <c r="Y236" s="132" t="e">
        <f t="shared" si="28"/>
        <v>#N/A</v>
      </c>
    </row>
    <row r="237" spans="1:25" s="124" customFormat="1" ht="30" x14ac:dyDescent="0.25">
      <c r="A237" s="89">
        <v>230</v>
      </c>
      <c r="B237" s="90" t="str">
        <f t="shared" ca="1" si="22"/>
        <v>1.5.02a</v>
      </c>
      <c r="C237" s="91">
        <f t="shared" ca="1" si="23"/>
        <v>6</v>
      </c>
      <c r="D237" s="21"/>
      <c r="E237" s="92" t="str">
        <f t="shared" ca="1" si="24"/>
        <v>1.5.02a</v>
      </c>
      <c r="F237" s="98" t="str">
        <f t="shared" ca="1" si="25"/>
        <v>Different types of cyber security incident (eg hacking, malware or social engineering)?</v>
      </c>
      <c r="G237" s="93"/>
      <c r="H237" s="91"/>
      <c r="I237" s="91"/>
      <c r="J237" s="91"/>
      <c r="K237" s="91"/>
      <c r="L237" s="91"/>
      <c r="M237" s="91"/>
      <c r="N237" s="91"/>
      <c r="O237" s="91"/>
      <c r="P237" s="91"/>
      <c r="Q237" s="91"/>
      <c r="R237" s="91"/>
      <c r="S237" s="91"/>
      <c r="T237" s="126" t="str">
        <f t="shared" ca="1" si="26"/>
        <v>1.5.02a</v>
      </c>
      <c r="U237" s="91"/>
      <c r="V237" s="91"/>
      <c r="W237" s="132">
        <v>3</v>
      </c>
      <c r="X237" s="133">
        <f t="shared" ca="1" si="27"/>
        <v>3</v>
      </c>
      <c r="Y237" s="132" t="str">
        <f t="shared" si="28"/>
        <v>x 3</v>
      </c>
    </row>
    <row r="238" spans="1:25" s="124" customFormat="1" ht="45" x14ac:dyDescent="0.25">
      <c r="A238" s="89">
        <v>231</v>
      </c>
      <c r="B238" s="90" t="str">
        <f t="shared" ca="1" si="22"/>
        <v>1.5.02b</v>
      </c>
      <c r="C238" s="91">
        <f t="shared" ca="1" si="23"/>
        <v>6</v>
      </c>
      <c r="D238" s="21"/>
      <c r="E238" s="92" t="str">
        <f t="shared" ca="1" si="24"/>
        <v>1.5.02b</v>
      </c>
      <c r="F238" s="98" t="str">
        <f t="shared" ca="1" si="25"/>
        <v>Sources of cyber security incidents (eg petty criminals, insiders, hacktivists, an organised crime syndicate, extremist group or state-sponsored body)?</v>
      </c>
      <c r="G238" s="93"/>
      <c r="H238" s="91"/>
      <c r="I238" s="91"/>
      <c r="J238" s="91"/>
      <c r="K238" s="91"/>
      <c r="L238" s="91"/>
      <c r="M238" s="91"/>
      <c r="N238" s="91"/>
      <c r="O238" s="91"/>
      <c r="P238" s="91"/>
      <c r="Q238" s="91"/>
      <c r="R238" s="91"/>
      <c r="S238" s="91"/>
      <c r="T238" s="126" t="str">
        <f t="shared" ca="1" si="26"/>
        <v>1.5.02b</v>
      </c>
      <c r="U238" s="91"/>
      <c r="V238" s="91"/>
      <c r="W238" s="132">
        <v>3</v>
      </c>
      <c r="X238" s="133">
        <f t="shared" ca="1" si="27"/>
        <v>3</v>
      </c>
      <c r="Y238" s="132" t="str">
        <f t="shared" si="28"/>
        <v>x 3</v>
      </c>
    </row>
    <row r="239" spans="1:25" s="124" customFormat="1" ht="30" x14ac:dyDescent="0.25">
      <c r="A239" s="89">
        <v>232</v>
      </c>
      <c r="B239" s="90" t="str">
        <f t="shared" ca="1" si="22"/>
        <v>1.5.02c</v>
      </c>
      <c r="C239" s="91">
        <f t="shared" ca="1" si="23"/>
        <v>6</v>
      </c>
      <c r="D239" s="21"/>
      <c r="E239" s="92" t="str">
        <f t="shared" ca="1" si="24"/>
        <v>1.5.02c</v>
      </c>
      <c r="F239" s="98" t="str">
        <f t="shared" ca="1" si="25"/>
        <v>Basic cyber security incidents (eg minor crime, localised disruption and theft)?</v>
      </c>
      <c r="G239" s="93"/>
      <c r="H239" s="91"/>
      <c r="I239" s="91"/>
      <c r="J239" s="91"/>
      <c r="K239" s="91"/>
      <c r="L239" s="91"/>
      <c r="M239" s="91"/>
      <c r="N239" s="91"/>
      <c r="O239" s="91"/>
      <c r="P239" s="91"/>
      <c r="Q239" s="91"/>
      <c r="R239" s="91"/>
      <c r="S239" s="91"/>
      <c r="T239" s="126" t="str">
        <f t="shared" ca="1" si="26"/>
        <v>1.5.02c</v>
      </c>
      <c r="U239" s="91"/>
      <c r="V239" s="91"/>
      <c r="W239" s="132">
        <v>3</v>
      </c>
      <c r="X239" s="133">
        <f t="shared" ca="1" si="27"/>
        <v>3</v>
      </c>
      <c r="Y239" s="132" t="str">
        <f t="shared" si="28"/>
        <v>x 3</v>
      </c>
    </row>
    <row r="240" spans="1:25" s="124" customFormat="1" ht="45" x14ac:dyDescent="0.25">
      <c r="A240" s="89">
        <v>233</v>
      </c>
      <c r="B240" s="90" t="str">
        <f t="shared" ca="1" si="22"/>
        <v>1.5.02d</v>
      </c>
      <c r="C240" s="91">
        <f t="shared" ca="1" si="23"/>
        <v>6</v>
      </c>
      <c r="D240" s="21"/>
      <c r="E240" s="92" t="str">
        <f t="shared" ca="1" si="24"/>
        <v>1.5.02d</v>
      </c>
      <c r="F240" s="98" t="str">
        <f t="shared" ca="1" si="25"/>
        <v>Sophisticated cyber security attacks (eg major organised crime, widespread disruption, critical damage to national infrastructure and even warfare)?</v>
      </c>
      <c r="G240" s="93"/>
      <c r="H240" s="91"/>
      <c r="I240" s="91"/>
      <c r="J240" s="91"/>
      <c r="K240" s="91"/>
      <c r="L240" s="91"/>
      <c r="M240" s="91"/>
      <c r="N240" s="91"/>
      <c r="O240" s="91"/>
      <c r="P240" s="91"/>
      <c r="Q240" s="91"/>
      <c r="R240" s="91"/>
      <c r="S240" s="91"/>
      <c r="T240" s="126" t="str">
        <f t="shared" ca="1" si="26"/>
        <v>1.5.02d</v>
      </c>
      <c r="U240" s="91"/>
      <c r="V240" s="91"/>
      <c r="W240" s="132">
        <v>3</v>
      </c>
      <c r="X240" s="133">
        <f t="shared" ca="1" si="27"/>
        <v>3</v>
      </c>
      <c r="Y240" s="132" t="str">
        <f t="shared" si="28"/>
        <v>x 3</v>
      </c>
    </row>
    <row r="241" spans="1:25" s="124" customFormat="1" ht="30" x14ac:dyDescent="0.25">
      <c r="A241" s="89">
        <v>234</v>
      </c>
      <c r="B241" s="90" t="str">
        <f t="shared" ca="1" si="22"/>
        <v>1.5.02e</v>
      </c>
      <c r="C241" s="91">
        <f t="shared" ca="1" si="23"/>
        <v>6</v>
      </c>
      <c r="D241" s="21"/>
      <c r="E241" s="92" t="str">
        <f t="shared" ca="1" si="24"/>
        <v>1.5.02e</v>
      </c>
      <c r="F241" s="98" t="str">
        <f t="shared" ca="1" si="25"/>
        <v>Difference between a cyber security and a traditional IT or information security incident (if any)?</v>
      </c>
      <c r="G241" s="93"/>
      <c r="H241" s="91"/>
      <c r="I241" s="91"/>
      <c r="J241" s="91"/>
      <c r="K241" s="91"/>
      <c r="L241" s="91"/>
      <c r="M241" s="91"/>
      <c r="N241" s="91"/>
      <c r="O241" s="91"/>
      <c r="P241" s="91"/>
      <c r="Q241" s="91"/>
      <c r="R241" s="91"/>
      <c r="S241" s="91"/>
      <c r="T241" s="126" t="str">
        <f t="shared" ca="1" si="26"/>
        <v>1.5.02e</v>
      </c>
      <c r="U241" s="91"/>
      <c r="V241" s="91"/>
      <c r="W241" s="132">
        <v>4</v>
      </c>
      <c r="X241" s="133">
        <f t="shared" ca="1" si="27"/>
        <v>4</v>
      </c>
      <c r="Y241" s="132" t="str">
        <f t="shared" si="28"/>
        <v>x 4</v>
      </c>
    </row>
    <row r="242" spans="1:25" s="124" customFormat="1" ht="30" x14ac:dyDescent="0.25">
      <c r="A242" s="89">
        <v>235</v>
      </c>
      <c r="B242" s="90" t="str">
        <f t="shared" ca="1" si="22"/>
        <v>1.5.03</v>
      </c>
      <c r="C242" s="91">
        <f t="shared" ca="1" si="23"/>
        <v>5</v>
      </c>
      <c r="D242" s="21"/>
      <c r="E242" s="92" t="str">
        <f t="shared" ca="1" si="24"/>
        <v>1.5.03</v>
      </c>
      <c r="F242" s="93" t="str">
        <f t="shared" ca="1" si="25"/>
        <v>Do you maintain an appropriate cyber security incident response capability?</v>
      </c>
      <c r="G242" s="93"/>
      <c r="H242" s="91"/>
      <c r="I242" s="91"/>
      <c r="J242" s="91"/>
      <c r="K242" s="91"/>
      <c r="L242" s="91"/>
      <c r="M242" s="91"/>
      <c r="N242" s="91"/>
      <c r="O242" s="91"/>
      <c r="P242" s="91"/>
      <c r="Q242" s="91"/>
      <c r="R242" s="91"/>
      <c r="S242" s="91"/>
      <c r="T242" s="126" t="str">
        <f t="shared" ca="1" si="26"/>
        <v>1.5.03</v>
      </c>
      <c r="U242" s="91"/>
      <c r="V242" s="91"/>
      <c r="W242" s="132">
        <v>2</v>
      </c>
      <c r="X242" s="133">
        <f t="shared" ca="1" si="27"/>
        <v>2</v>
      </c>
      <c r="Y242" s="132" t="str">
        <f t="shared" si="28"/>
        <v>x 2</v>
      </c>
    </row>
    <row r="243" spans="1:25" s="124" customFormat="1" ht="30" customHeight="1" x14ac:dyDescent="0.25">
      <c r="A243" s="89">
        <v>236</v>
      </c>
      <c r="B243" s="90" t="str">
        <f t="shared" ca="1" si="22"/>
        <v>1.5.04</v>
      </c>
      <c r="C243" s="91">
        <f t="shared" ca="1" si="23"/>
        <v>4</v>
      </c>
      <c r="D243" s="21"/>
      <c r="E243" s="92" t="str">
        <f t="shared" ca="1" si="24"/>
        <v>1.5.04</v>
      </c>
      <c r="F243" s="93" t="str">
        <f t="shared" ca="1" si="25"/>
        <v>Does your cyber security incident response capability include:</v>
      </c>
      <c r="G243" s="93"/>
      <c r="H243" s="91"/>
      <c r="I243" s="91"/>
      <c r="J243" s="91"/>
      <c r="K243" s="91"/>
      <c r="L243" s="91"/>
      <c r="M243" s="91"/>
      <c r="N243" s="91"/>
      <c r="O243" s="91"/>
      <c r="P243" s="91"/>
      <c r="Q243" s="91"/>
      <c r="R243" s="91"/>
      <c r="S243" s="91"/>
      <c r="T243" s="126" t="str">
        <f t="shared" ca="1" si="26"/>
        <v>1.5.04</v>
      </c>
      <c r="U243" s="91"/>
      <c r="V243" s="91"/>
      <c r="W243" s="132" t="s">
        <v>108</v>
      </c>
      <c r="X243" s="133" t="str">
        <f t="shared" ca="1" si="27"/>
        <v>N/A</v>
      </c>
      <c r="Y243" s="132" t="e">
        <f t="shared" si="28"/>
        <v>#N/A</v>
      </c>
    </row>
    <row r="244" spans="1:25" s="124" customFormat="1" ht="30" x14ac:dyDescent="0.25">
      <c r="A244" s="89">
        <v>237</v>
      </c>
      <c r="B244" s="90" t="str">
        <f t="shared" ca="1" si="22"/>
        <v>1.5.04a</v>
      </c>
      <c r="C244" s="91">
        <f t="shared" ca="1" si="23"/>
        <v>6</v>
      </c>
      <c r="D244" s="21"/>
      <c r="E244" s="92" t="str">
        <f t="shared" ca="1" si="24"/>
        <v>1.5.04a</v>
      </c>
      <c r="F244" s="98" t="str">
        <f t="shared" ca="1" si="25"/>
        <v>Appointing a cyber security incident response team (internal and / or external) and determining what services they should provide?</v>
      </c>
      <c r="G244" s="93"/>
      <c r="H244" s="91"/>
      <c r="I244" s="91"/>
      <c r="J244" s="91"/>
      <c r="K244" s="91"/>
      <c r="L244" s="91"/>
      <c r="M244" s="91"/>
      <c r="N244" s="91"/>
      <c r="O244" s="91"/>
      <c r="P244" s="91"/>
      <c r="Q244" s="91"/>
      <c r="R244" s="91"/>
      <c r="S244" s="91"/>
      <c r="T244" s="126" t="str">
        <f t="shared" ca="1" si="26"/>
        <v>1.5.04a</v>
      </c>
      <c r="U244" s="91"/>
      <c r="V244" s="91"/>
      <c r="W244" s="132">
        <v>2</v>
      </c>
      <c r="X244" s="133">
        <f t="shared" ca="1" si="27"/>
        <v>2</v>
      </c>
      <c r="Y244" s="132" t="str">
        <f t="shared" si="28"/>
        <v>x 2</v>
      </c>
    </row>
    <row r="245" spans="1:25" s="124" customFormat="1" ht="30" x14ac:dyDescent="0.25">
      <c r="A245" s="89">
        <v>238</v>
      </c>
      <c r="B245" s="90" t="str">
        <f t="shared" ca="1" si="22"/>
        <v>1.5.04b</v>
      </c>
      <c r="C245" s="91">
        <f t="shared" ca="1" si="23"/>
        <v>6</v>
      </c>
      <c r="D245" s="21"/>
      <c r="E245" s="92" t="str">
        <f t="shared" ca="1" si="24"/>
        <v>1.5.04b</v>
      </c>
      <c r="F245" s="98" t="str">
        <f t="shared" ca="1" si="25"/>
        <v>Raising awareness about the need for an effective cyber security response capability?</v>
      </c>
      <c r="G245" s="93"/>
      <c r="H245" s="91"/>
      <c r="I245" s="91"/>
      <c r="J245" s="91"/>
      <c r="K245" s="91"/>
      <c r="L245" s="91"/>
      <c r="M245" s="91"/>
      <c r="N245" s="91"/>
      <c r="O245" s="91"/>
      <c r="P245" s="91"/>
      <c r="Q245" s="91"/>
      <c r="R245" s="91"/>
      <c r="S245" s="91"/>
      <c r="T245" s="126" t="str">
        <f t="shared" ca="1" si="26"/>
        <v>1.5.04b</v>
      </c>
      <c r="U245" s="91"/>
      <c r="V245" s="91"/>
      <c r="W245" s="132">
        <v>2</v>
      </c>
      <c r="X245" s="133">
        <f t="shared" ca="1" si="27"/>
        <v>2</v>
      </c>
      <c r="Y245" s="132" t="str">
        <f t="shared" si="28"/>
        <v>x 2</v>
      </c>
    </row>
    <row r="246" spans="1:25" s="124" customFormat="1" ht="60" x14ac:dyDescent="0.25">
      <c r="A246" s="89">
        <v>239</v>
      </c>
      <c r="B246" s="90" t="str">
        <f t="shared" ca="1" si="22"/>
        <v>1.5.04c</v>
      </c>
      <c r="C246" s="91">
        <f t="shared" ca="1" si="23"/>
        <v>6</v>
      </c>
      <c r="D246" s="21"/>
      <c r="E246" s="92" t="str">
        <f t="shared" ca="1" si="24"/>
        <v>1.5.04c</v>
      </c>
      <c r="F246" s="98" t="str">
        <f t="shared" ca="1" si="25"/>
        <v>Developing a consistent, repeatable cyber security incident response process or methodology for handling cyber security incidents (or suspected incidents) as they occur, so that the appropriate actions are taken?</v>
      </c>
      <c r="G246" s="93"/>
      <c r="H246" s="91"/>
      <c r="I246" s="91"/>
      <c r="J246" s="91"/>
      <c r="K246" s="91"/>
      <c r="L246" s="91"/>
      <c r="M246" s="91"/>
      <c r="N246" s="91"/>
      <c r="O246" s="91"/>
      <c r="P246" s="91"/>
      <c r="Q246" s="91"/>
      <c r="R246" s="91"/>
      <c r="S246" s="91"/>
      <c r="T246" s="126" t="str">
        <f t="shared" ca="1" si="26"/>
        <v>1.5.04c</v>
      </c>
      <c r="U246" s="91"/>
      <c r="V246" s="91"/>
      <c r="W246" s="132">
        <v>3</v>
      </c>
      <c r="X246" s="133">
        <f t="shared" ca="1" si="27"/>
        <v>3</v>
      </c>
      <c r="Y246" s="132" t="str">
        <f t="shared" si="28"/>
        <v>x 3</v>
      </c>
    </row>
    <row r="247" spans="1:25" s="124" customFormat="1" ht="30" customHeight="1" x14ac:dyDescent="0.25">
      <c r="A247" s="89">
        <v>240</v>
      </c>
      <c r="B247" s="90" t="str">
        <f t="shared" ca="1" si="22"/>
        <v>1.5.04d</v>
      </c>
      <c r="C247" s="91">
        <f t="shared" ca="1" si="23"/>
        <v>6</v>
      </c>
      <c r="D247" s="21"/>
      <c r="E247" s="92" t="str">
        <f t="shared" ca="1" si="24"/>
        <v>1.5.04d</v>
      </c>
      <c r="F247" s="98" t="str">
        <f t="shared" ca="1" si="25"/>
        <v>Making effective use of relevant technologies?</v>
      </c>
      <c r="G247" s="93"/>
      <c r="H247" s="91"/>
      <c r="I247" s="91"/>
      <c r="J247" s="91"/>
      <c r="K247" s="91"/>
      <c r="L247" s="91"/>
      <c r="M247" s="91"/>
      <c r="N247" s="91"/>
      <c r="O247" s="91"/>
      <c r="P247" s="91"/>
      <c r="Q247" s="91"/>
      <c r="R247" s="91"/>
      <c r="S247" s="91"/>
      <c r="T247" s="126" t="str">
        <f t="shared" ca="1" si="26"/>
        <v>1.5.04d</v>
      </c>
      <c r="U247" s="91"/>
      <c r="V247" s="91"/>
      <c r="W247" s="132">
        <v>3</v>
      </c>
      <c r="X247" s="133">
        <f t="shared" ca="1" si="27"/>
        <v>3</v>
      </c>
      <c r="Y247" s="132" t="str">
        <f t="shared" si="28"/>
        <v>x 3</v>
      </c>
    </row>
    <row r="248" spans="1:25" s="124" customFormat="1" ht="30" x14ac:dyDescent="0.25">
      <c r="A248" s="89">
        <v>241</v>
      </c>
      <c r="B248" s="90" t="str">
        <f t="shared" ca="1" si="22"/>
        <v>1.5.04e</v>
      </c>
      <c r="C248" s="91">
        <f t="shared" ca="1" si="23"/>
        <v>6</v>
      </c>
      <c r="D248" s="21"/>
      <c r="E248" s="92" t="str">
        <f t="shared" ca="1" si="24"/>
        <v>1.5.04e</v>
      </c>
      <c r="F248" s="98" t="str">
        <f t="shared" ca="1" si="25"/>
        <v>Ensuring that cyber security incidents are properly followed up once they have been responded to effectively?</v>
      </c>
      <c r="G248" s="93"/>
      <c r="H248" s="91"/>
      <c r="I248" s="91"/>
      <c r="J248" s="91"/>
      <c r="K248" s="91"/>
      <c r="L248" s="91"/>
      <c r="M248" s="91"/>
      <c r="N248" s="91"/>
      <c r="O248" s="91"/>
      <c r="P248" s="91"/>
      <c r="Q248" s="91"/>
      <c r="R248" s="91"/>
      <c r="S248" s="91"/>
      <c r="T248" s="126" t="str">
        <f t="shared" ca="1" si="26"/>
        <v>1.5.04e</v>
      </c>
      <c r="U248" s="91"/>
      <c r="V248" s="91"/>
      <c r="W248" s="132">
        <v>3</v>
      </c>
      <c r="X248" s="133">
        <f t="shared" ca="1" si="27"/>
        <v>3</v>
      </c>
      <c r="Y248" s="132" t="str">
        <f t="shared" si="28"/>
        <v>x 3</v>
      </c>
    </row>
    <row r="249" spans="1:25" s="124" customFormat="1" ht="30" x14ac:dyDescent="0.25">
      <c r="A249" s="89">
        <v>242</v>
      </c>
      <c r="B249" s="90" t="str">
        <f t="shared" ca="1" si="22"/>
        <v>1.5.05</v>
      </c>
      <c r="C249" s="91">
        <f t="shared" ca="1" si="23"/>
        <v>5</v>
      </c>
      <c r="D249" s="21"/>
      <c r="E249" s="92" t="str">
        <f t="shared" ca="1" si="24"/>
        <v>1.5.05</v>
      </c>
      <c r="F249" s="93" t="str">
        <f t="shared" ca="1" si="25"/>
        <v>Have you obtained senior management commitment for your cyber security incident response capability?</v>
      </c>
      <c r="G249" s="93"/>
      <c r="H249" s="91"/>
      <c r="I249" s="91"/>
      <c r="J249" s="91"/>
      <c r="K249" s="91"/>
      <c r="L249" s="91"/>
      <c r="M249" s="91"/>
      <c r="N249" s="91"/>
      <c r="O249" s="91"/>
      <c r="P249" s="91"/>
      <c r="Q249" s="91"/>
      <c r="R249" s="91"/>
      <c r="S249" s="91"/>
      <c r="T249" s="126" t="str">
        <f t="shared" ca="1" si="26"/>
        <v>1.5.05</v>
      </c>
      <c r="U249" s="91"/>
      <c r="V249" s="91"/>
      <c r="W249" s="132">
        <v>4</v>
      </c>
      <c r="X249" s="133">
        <f t="shared" ca="1" si="27"/>
        <v>4</v>
      </c>
      <c r="Y249" s="132" t="str">
        <f t="shared" si="28"/>
        <v>x 4</v>
      </c>
    </row>
    <row r="250" spans="1:25" s="124" customFormat="1" ht="30" customHeight="1" x14ac:dyDescent="0.25">
      <c r="A250" s="89">
        <v>243</v>
      </c>
      <c r="B250" s="90" t="str">
        <f t="shared" ca="1" si="22"/>
        <v>1.5.06</v>
      </c>
      <c r="C250" s="91">
        <f t="shared" ca="1" si="23"/>
        <v>4</v>
      </c>
      <c r="D250" s="21"/>
      <c r="E250" s="92" t="str">
        <f t="shared" ca="1" si="24"/>
        <v>1.5.06</v>
      </c>
      <c r="F250" s="93" t="str">
        <f t="shared" ca="1" si="25"/>
        <v>Does senior management commitment include:</v>
      </c>
      <c r="G250" s="93"/>
      <c r="H250" s="91"/>
      <c r="I250" s="91"/>
      <c r="J250" s="91"/>
      <c r="K250" s="91"/>
      <c r="L250" s="91"/>
      <c r="M250" s="91"/>
      <c r="N250" s="91"/>
      <c r="O250" s="91"/>
      <c r="P250" s="91"/>
      <c r="Q250" s="91"/>
      <c r="R250" s="91"/>
      <c r="S250" s="91"/>
      <c r="T250" s="126" t="str">
        <f t="shared" ca="1" si="26"/>
        <v>1.5.06</v>
      </c>
      <c r="U250" s="91"/>
      <c r="V250" s="91"/>
      <c r="W250" s="132" t="s">
        <v>108</v>
      </c>
      <c r="X250" s="133" t="str">
        <f t="shared" ca="1" si="27"/>
        <v>N/A</v>
      </c>
      <c r="Y250" s="132" t="e">
        <f t="shared" si="28"/>
        <v>#N/A</v>
      </c>
    </row>
    <row r="251" spans="1:25" s="124" customFormat="1" ht="30" x14ac:dyDescent="0.25">
      <c r="A251" s="89">
        <v>244</v>
      </c>
      <c r="B251" s="90" t="str">
        <f t="shared" ca="1" si="22"/>
        <v>1.5.06a</v>
      </c>
      <c r="C251" s="91">
        <f t="shared" ca="1" si="23"/>
        <v>6</v>
      </c>
      <c r="D251" s="21"/>
      <c r="E251" s="92" t="str">
        <f t="shared" ca="1" si="24"/>
        <v>1.5.06a</v>
      </c>
      <c r="F251" s="98" t="str">
        <f t="shared" ca="1" si="25"/>
        <v>Providing sufficient funding and resources to deal with cyber security incidents effectively?</v>
      </c>
      <c r="G251" s="93"/>
      <c r="H251" s="91"/>
      <c r="I251" s="91"/>
      <c r="J251" s="91"/>
      <c r="K251" s="91"/>
      <c r="L251" s="91"/>
      <c r="M251" s="91"/>
      <c r="N251" s="91"/>
      <c r="O251" s="91"/>
      <c r="P251" s="91"/>
      <c r="Q251" s="91"/>
      <c r="R251" s="91"/>
      <c r="S251" s="91"/>
      <c r="T251" s="126" t="str">
        <f t="shared" ca="1" si="26"/>
        <v>1.5.06a</v>
      </c>
      <c r="U251" s="91"/>
      <c r="V251" s="91"/>
      <c r="W251" s="132">
        <v>5</v>
      </c>
      <c r="X251" s="133">
        <f t="shared" ca="1" si="27"/>
        <v>5</v>
      </c>
      <c r="Y251" s="132" t="str">
        <f t="shared" si="28"/>
        <v>x 5</v>
      </c>
    </row>
    <row r="252" spans="1:25" s="124" customFormat="1" ht="45" x14ac:dyDescent="0.25">
      <c r="A252" s="89">
        <v>245</v>
      </c>
      <c r="B252" s="90" t="str">
        <f t="shared" ca="1" si="22"/>
        <v>1.5.06b</v>
      </c>
      <c r="C252" s="91">
        <f t="shared" ca="1" si="23"/>
        <v>6</v>
      </c>
      <c r="D252" s="21"/>
      <c r="E252" s="92" t="str">
        <f t="shared" ca="1" si="24"/>
        <v>1.5.06b</v>
      </c>
      <c r="F252" s="98" t="str">
        <f t="shared" ca="1" si="25"/>
        <v>Determining whether to establish a specialised cyber security incident response capability or integrate cyber security incidents into existing incident management systems?</v>
      </c>
      <c r="G252" s="93"/>
      <c r="H252" s="91"/>
      <c r="I252" s="91"/>
      <c r="J252" s="91"/>
      <c r="K252" s="91"/>
      <c r="L252" s="91"/>
      <c r="M252" s="91"/>
      <c r="N252" s="91"/>
      <c r="O252" s="91"/>
      <c r="P252" s="91"/>
      <c r="Q252" s="91"/>
      <c r="R252" s="91"/>
      <c r="S252" s="91"/>
      <c r="T252" s="126" t="str">
        <f t="shared" ca="1" si="26"/>
        <v>1.5.06b</v>
      </c>
      <c r="U252" s="91"/>
      <c r="V252" s="91"/>
      <c r="W252" s="132">
        <v>5</v>
      </c>
      <c r="X252" s="133">
        <f t="shared" ca="1" si="27"/>
        <v>5</v>
      </c>
      <c r="Y252" s="132" t="str">
        <f t="shared" si="28"/>
        <v>x 5</v>
      </c>
    </row>
    <row r="253" spans="1:25" s="124" customFormat="1" ht="30" x14ac:dyDescent="0.25">
      <c r="A253" s="89">
        <v>246</v>
      </c>
      <c r="B253" s="90" t="str">
        <f t="shared" ca="1" si="22"/>
        <v>1.5.06c</v>
      </c>
      <c r="C253" s="91">
        <f t="shared" ca="1" si="23"/>
        <v>6</v>
      </c>
      <c r="D253" s="21"/>
      <c r="E253" s="92" t="str">
        <f t="shared" ca="1" si="24"/>
        <v>1.5.06c</v>
      </c>
      <c r="F253" s="98" t="str">
        <f t="shared" ca="1" si="25"/>
        <v>Finding appropriate external sources and levels of guidance to help you prepare for a cyber security incident</v>
      </c>
      <c r="G253" s="93"/>
      <c r="H253" s="91"/>
      <c r="I253" s="91"/>
      <c r="J253" s="91"/>
      <c r="K253" s="91"/>
      <c r="L253" s="91"/>
      <c r="M253" s="91"/>
      <c r="N253" s="91"/>
      <c r="O253" s="91"/>
      <c r="P253" s="91"/>
      <c r="Q253" s="91"/>
      <c r="R253" s="91"/>
      <c r="S253" s="91"/>
      <c r="T253" s="126" t="str">
        <f t="shared" ca="1" si="26"/>
        <v>1.5.06c</v>
      </c>
      <c r="U253" s="91"/>
      <c r="V253" s="91"/>
      <c r="W253" s="132">
        <v>5</v>
      </c>
      <c r="X253" s="133">
        <f t="shared" ca="1" si="27"/>
        <v>5</v>
      </c>
      <c r="Y253" s="132" t="str">
        <f t="shared" si="28"/>
        <v>x 5</v>
      </c>
    </row>
    <row r="254" spans="1:25" s="124" customFormat="1" ht="30" x14ac:dyDescent="0.25">
      <c r="A254" s="89">
        <v>247</v>
      </c>
      <c r="B254" s="90" t="str">
        <f t="shared" ca="1" si="22"/>
        <v>1.5.07</v>
      </c>
      <c r="C254" s="91">
        <f t="shared" ca="1" si="23"/>
        <v>5</v>
      </c>
      <c r="D254" s="21"/>
      <c r="E254" s="92" t="str">
        <f t="shared" ca="1" si="24"/>
        <v>1.5.07</v>
      </c>
      <c r="F254" s="93" t="str">
        <f t="shared" ca="1" si="25"/>
        <v>Do you know your state of readiness to be able to respond to a cyber security incident in a fast, effective manner?</v>
      </c>
      <c r="G254" s="93"/>
      <c r="H254" s="91"/>
      <c r="I254" s="91"/>
      <c r="J254" s="91"/>
      <c r="K254" s="91"/>
      <c r="L254" s="91"/>
      <c r="M254" s="91"/>
      <c r="N254" s="91"/>
      <c r="O254" s="91"/>
      <c r="P254" s="91"/>
      <c r="Q254" s="91"/>
      <c r="R254" s="91"/>
      <c r="S254" s="91"/>
      <c r="T254" s="126" t="str">
        <f t="shared" ca="1" si="26"/>
        <v>1.5.07</v>
      </c>
      <c r="U254" s="91"/>
      <c r="V254" s="91"/>
      <c r="W254" s="132">
        <v>4</v>
      </c>
      <c r="X254" s="133">
        <f t="shared" ca="1" si="27"/>
        <v>4</v>
      </c>
      <c r="Y254" s="132" t="str">
        <f t="shared" si="28"/>
        <v>x 4</v>
      </c>
    </row>
    <row r="255" spans="1:25" s="124" customFormat="1" ht="30" x14ac:dyDescent="0.25">
      <c r="A255" s="89">
        <v>248</v>
      </c>
      <c r="B255" s="90" t="str">
        <f t="shared" ca="1" si="22"/>
        <v>1.5.08</v>
      </c>
      <c r="C255" s="91">
        <f t="shared" ca="1" si="23"/>
        <v>5</v>
      </c>
      <c r="D255" s="21"/>
      <c r="E255" s="92" t="str">
        <f t="shared" ca="1" si="24"/>
        <v>1.5.08</v>
      </c>
      <c r="F255" s="93" t="str">
        <f t="shared" ca="1" si="25"/>
        <v>Do you determine the requirements you have for your cyber security incident response capability?</v>
      </c>
      <c r="G255" s="93"/>
      <c r="H255" s="91"/>
      <c r="I255" s="91"/>
      <c r="J255" s="91"/>
      <c r="K255" s="91"/>
      <c r="L255" s="91"/>
      <c r="M255" s="91"/>
      <c r="N255" s="91"/>
      <c r="O255" s="91"/>
      <c r="P255" s="91"/>
      <c r="Q255" s="91"/>
      <c r="R255" s="91"/>
      <c r="S255" s="91"/>
      <c r="T255" s="126" t="str">
        <f t="shared" ca="1" si="26"/>
        <v>1.5.08</v>
      </c>
      <c r="U255" s="91"/>
      <c r="V255" s="91"/>
      <c r="W255" s="132">
        <v>3</v>
      </c>
      <c r="X255" s="133">
        <f t="shared" ca="1" si="27"/>
        <v>3</v>
      </c>
      <c r="Y255" s="132" t="str">
        <f t="shared" si="28"/>
        <v>x 3</v>
      </c>
    </row>
    <row r="256" spans="1:25" s="124" customFormat="1" ht="30" x14ac:dyDescent="0.25">
      <c r="A256" s="89">
        <v>249</v>
      </c>
      <c r="B256" s="90" t="str">
        <f t="shared" ca="1" si="22"/>
        <v>1.5.09</v>
      </c>
      <c r="C256" s="91">
        <f t="shared" ca="1" si="23"/>
        <v>4</v>
      </c>
      <c r="D256" s="21"/>
      <c r="E256" s="92" t="str">
        <f t="shared" ca="1" si="24"/>
        <v>1.5.09</v>
      </c>
      <c r="F256" s="93" t="str">
        <f t="shared" ca="1" si="25"/>
        <v>Do you measure the level of maturity of your cyber security incident response capability in terms of:</v>
      </c>
      <c r="G256" s="93"/>
      <c r="H256" s="91"/>
      <c r="I256" s="91"/>
      <c r="J256" s="91"/>
      <c r="K256" s="91"/>
      <c r="L256" s="91"/>
      <c r="M256" s="91"/>
      <c r="N256" s="91"/>
      <c r="O256" s="91"/>
      <c r="P256" s="91"/>
      <c r="Q256" s="91"/>
      <c r="R256" s="91"/>
      <c r="S256" s="91"/>
      <c r="T256" s="126" t="str">
        <f t="shared" ca="1" si="26"/>
        <v>1.5.09</v>
      </c>
      <c r="U256" s="91"/>
      <c r="V256" s="91"/>
      <c r="W256" s="132" t="s">
        <v>108</v>
      </c>
      <c r="X256" s="133" t="str">
        <f t="shared" ca="1" si="27"/>
        <v>N/A</v>
      </c>
      <c r="Y256" s="132" t="e">
        <f t="shared" si="28"/>
        <v>#N/A</v>
      </c>
    </row>
    <row r="257" spans="1:25" s="124" customFormat="1" ht="30" x14ac:dyDescent="0.25">
      <c r="A257" s="89">
        <v>250</v>
      </c>
      <c r="B257" s="90" t="str">
        <f t="shared" ca="1" si="22"/>
        <v>1.5.09a</v>
      </c>
      <c r="C257" s="91">
        <f t="shared" ca="1" si="23"/>
        <v>6</v>
      </c>
      <c r="D257" s="21"/>
      <c r="E257" s="92" t="str">
        <f t="shared" ca="1" si="24"/>
        <v>1.5.09a</v>
      </c>
      <c r="F257" s="98" t="str">
        <f t="shared" ca="1" si="25"/>
        <v>People (eg an incident response team or individual, technical experts, fast access to decision-makers, representation from key suppliers)?</v>
      </c>
      <c r="G257" s="93"/>
      <c r="H257" s="91"/>
      <c r="I257" s="91"/>
      <c r="J257" s="91"/>
      <c r="K257" s="91"/>
      <c r="L257" s="91"/>
      <c r="M257" s="91"/>
      <c r="N257" s="91"/>
      <c r="O257" s="91"/>
      <c r="P257" s="91"/>
      <c r="Q257" s="91"/>
      <c r="R257" s="91"/>
      <c r="S257" s="91"/>
      <c r="T257" s="126" t="str">
        <f t="shared" ca="1" si="26"/>
        <v>1.5.09a</v>
      </c>
      <c r="U257" s="91"/>
      <c r="V257" s="91"/>
      <c r="W257" s="132">
        <v>4</v>
      </c>
      <c r="X257" s="133">
        <f t="shared" ca="1" si="27"/>
        <v>4</v>
      </c>
      <c r="Y257" s="132" t="str">
        <f t="shared" si="28"/>
        <v>x 4</v>
      </c>
    </row>
    <row r="258" spans="1:25" s="124" customFormat="1" ht="45" x14ac:dyDescent="0.25">
      <c r="A258" s="89">
        <v>251</v>
      </c>
      <c r="B258" s="90" t="str">
        <f t="shared" ca="1" si="22"/>
        <v>1.5.09b</v>
      </c>
      <c r="C258" s="91">
        <f t="shared" ca="1" si="23"/>
        <v>6</v>
      </c>
      <c r="D258" s="21"/>
      <c r="E258" s="92" t="str">
        <f t="shared" ca="1" si="24"/>
        <v>1.5.09b</v>
      </c>
      <c r="F258" s="98" t="str">
        <f t="shared" ca="1" si="25"/>
        <v>Process (eg knowing what to do, how to do it and when to do it – when detecting, containing, eradicating or recovering from a cyber security incident)?</v>
      </c>
      <c r="G258" s="93"/>
      <c r="H258" s="91"/>
      <c r="I258" s="91"/>
      <c r="J258" s="91"/>
      <c r="K258" s="91"/>
      <c r="L258" s="91"/>
      <c r="M258" s="91"/>
      <c r="N258" s="91"/>
      <c r="O258" s="91"/>
      <c r="P258" s="91"/>
      <c r="Q258" s="91"/>
      <c r="R258" s="91"/>
      <c r="S258" s="91"/>
      <c r="T258" s="126" t="str">
        <f t="shared" ca="1" si="26"/>
        <v>1.5.09b</v>
      </c>
      <c r="U258" s="91"/>
      <c r="V258" s="91"/>
      <c r="W258" s="132">
        <v>4</v>
      </c>
      <c r="X258" s="133">
        <f t="shared" ca="1" si="27"/>
        <v>4</v>
      </c>
      <c r="Y258" s="132" t="str">
        <f t="shared" si="28"/>
        <v>x 4</v>
      </c>
    </row>
    <row r="259" spans="1:25" s="124" customFormat="1" ht="30" x14ac:dyDescent="0.25">
      <c r="A259" s="89">
        <v>252</v>
      </c>
      <c r="B259" s="90" t="str">
        <f t="shared" ca="1" si="22"/>
        <v>1.5.09c</v>
      </c>
      <c r="C259" s="91">
        <f t="shared" ca="1" si="23"/>
        <v>6</v>
      </c>
      <c r="D259" s="21"/>
      <c r="E259" s="92" t="str">
        <f t="shared" ca="1" si="24"/>
        <v>1.5.09c</v>
      </c>
      <c r="F259" s="98" t="str">
        <f t="shared" ca="1" si="25"/>
        <v>Technology (eg knowing their network topology, providing the right event logs)?</v>
      </c>
      <c r="G259" s="93"/>
      <c r="H259" s="91"/>
      <c r="I259" s="91"/>
      <c r="J259" s="91"/>
      <c r="K259" s="91"/>
      <c r="L259" s="91"/>
      <c r="M259" s="91"/>
      <c r="N259" s="91"/>
      <c r="O259" s="91"/>
      <c r="P259" s="91"/>
      <c r="Q259" s="91"/>
      <c r="R259" s="91"/>
      <c r="S259" s="91"/>
      <c r="T259" s="126" t="str">
        <f t="shared" ca="1" si="26"/>
        <v>1.5.09c</v>
      </c>
      <c r="U259" s="91"/>
      <c r="V259" s="91"/>
      <c r="W259" s="132">
        <v>4</v>
      </c>
      <c r="X259" s="133">
        <f t="shared" ca="1" si="27"/>
        <v>4</v>
      </c>
      <c r="Y259" s="132" t="str">
        <f t="shared" si="28"/>
        <v>x 4</v>
      </c>
    </row>
    <row r="260" spans="1:25" s="124" customFormat="1" ht="60" x14ac:dyDescent="0.25">
      <c r="A260" s="89">
        <v>253</v>
      </c>
      <c r="B260" s="90" t="str">
        <f t="shared" ca="1" si="22"/>
        <v>1.5.09d</v>
      </c>
      <c r="C260" s="91">
        <f t="shared" ca="1" si="23"/>
        <v>6</v>
      </c>
      <c r="D260" s="21"/>
      <c r="E260" s="92" t="str">
        <f t="shared" ca="1" si="24"/>
        <v>1.5.09d</v>
      </c>
      <c r="F260" s="98" t="str">
        <f t="shared" ca="1" si="25"/>
        <v>Information (eg having information close to hand about business operations and priorities; critical assets; and key dependencies, such as on third parties, important locations or where relevant information resides)?</v>
      </c>
      <c r="G260" s="93"/>
      <c r="H260" s="91"/>
      <c r="I260" s="91"/>
      <c r="J260" s="91"/>
      <c r="K260" s="91"/>
      <c r="L260" s="91"/>
      <c r="M260" s="91"/>
      <c r="N260" s="91"/>
      <c r="O260" s="91"/>
      <c r="P260" s="91"/>
      <c r="Q260" s="91"/>
      <c r="R260" s="91"/>
      <c r="S260" s="91"/>
      <c r="T260" s="126" t="str">
        <f t="shared" ca="1" si="26"/>
        <v>1.5.09d</v>
      </c>
      <c r="U260" s="91"/>
      <c r="V260" s="91"/>
      <c r="W260" s="132">
        <v>4</v>
      </c>
      <c r="X260" s="133">
        <f t="shared" ca="1" si="27"/>
        <v>4</v>
      </c>
      <c r="Y260" s="132" t="str">
        <f t="shared" si="28"/>
        <v>x 4</v>
      </c>
    </row>
    <row r="261" spans="1:25" s="124" customFormat="1" ht="30" customHeight="1" x14ac:dyDescent="0.25">
      <c r="A261" s="89">
        <v>254</v>
      </c>
      <c r="B261" s="90" t="str">
        <f t="shared" ca="1" si="22"/>
        <v>1.5.09e</v>
      </c>
      <c r="C261" s="91">
        <f t="shared" ca="1" si="23"/>
        <v>6</v>
      </c>
      <c r="D261" s="21"/>
      <c r="E261" s="92" t="str">
        <f t="shared" ca="1" si="24"/>
        <v>1.5.09e</v>
      </c>
      <c r="F261" s="98" t="str">
        <f t="shared" ca="1" si="25"/>
        <v>Preparedness, response and follow up activities?</v>
      </c>
      <c r="G261" s="93"/>
      <c r="H261" s="91"/>
      <c r="I261" s="91"/>
      <c r="J261" s="91"/>
      <c r="K261" s="91"/>
      <c r="L261" s="91"/>
      <c r="M261" s="91"/>
      <c r="N261" s="91"/>
      <c r="O261" s="91"/>
      <c r="P261" s="91"/>
      <c r="Q261" s="91"/>
      <c r="R261" s="91"/>
      <c r="S261" s="91"/>
      <c r="T261" s="126" t="str">
        <f t="shared" ca="1" si="26"/>
        <v>1.5.09e</v>
      </c>
      <c r="U261" s="91"/>
      <c r="V261" s="91"/>
      <c r="W261" s="132">
        <v>4</v>
      </c>
      <c r="X261" s="133">
        <f t="shared" ca="1" si="27"/>
        <v>4</v>
      </c>
      <c r="Y261" s="132" t="str">
        <f t="shared" si="28"/>
        <v>x 4</v>
      </c>
    </row>
    <row r="262" spans="1:25" s="124" customFormat="1" ht="30" x14ac:dyDescent="0.25">
      <c r="A262" s="89">
        <v>255</v>
      </c>
      <c r="B262" s="90" t="str">
        <f t="shared" ca="1" si="22"/>
        <v>1.5.09f</v>
      </c>
      <c r="C262" s="91">
        <f t="shared" ca="1" si="23"/>
        <v>6</v>
      </c>
      <c r="D262" s="21"/>
      <c r="E262" s="92" t="str">
        <f t="shared" ca="1" si="24"/>
        <v>1.5.09f</v>
      </c>
      <c r="F262" s="98" t="str">
        <f t="shared" ca="1" si="25"/>
        <v>Ability to adopt a systematic, structured approach to cyber security incident response?</v>
      </c>
      <c r="G262" s="93"/>
      <c r="H262" s="91"/>
      <c r="I262" s="91"/>
      <c r="J262" s="91"/>
      <c r="K262" s="91"/>
      <c r="L262" s="91"/>
      <c r="M262" s="91"/>
      <c r="N262" s="91"/>
      <c r="O262" s="91"/>
      <c r="P262" s="91"/>
      <c r="Q262" s="91"/>
      <c r="R262" s="91"/>
      <c r="S262" s="91"/>
      <c r="T262" s="126" t="str">
        <f t="shared" ca="1" si="26"/>
        <v>1.5.09f</v>
      </c>
      <c r="U262" s="91"/>
      <c r="V262" s="91"/>
      <c r="W262" s="132">
        <v>4</v>
      </c>
      <c r="X262" s="133">
        <f t="shared" ca="1" si="27"/>
        <v>4</v>
      </c>
      <c r="Y262" s="132" t="str">
        <f t="shared" si="28"/>
        <v>x 4</v>
      </c>
    </row>
    <row r="263" spans="1:25" s="124" customFormat="1" ht="30" x14ac:dyDescent="0.25">
      <c r="A263" s="89">
        <v>256</v>
      </c>
      <c r="B263" s="90" t="str">
        <f t="shared" ca="1" si="22"/>
        <v>1.5.10</v>
      </c>
      <c r="C263" s="91">
        <f t="shared" ca="1" si="23"/>
        <v>4</v>
      </c>
      <c r="D263" s="21"/>
      <c r="E263" s="92" t="str">
        <f t="shared" ca="1" si="24"/>
        <v>1.5.10</v>
      </c>
      <c r="F263" s="93" t="str">
        <f t="shared" ca="1" si="25"/>
        <v>Do you compare the maturity of your cyber security incident response capability:</v>
      </c>
      <c r="G263" s="93"/>
      <c r="H263" s="91"/>
      <c r="I263" s="91"/>
      <c r="J263" s="91"/>
      <c r="K263" s="91"/>
      <c r="L263" s="91"/>
      <c r="M263" s="91"/>
      <c r="N263" s="91"/>
      <c r="O263" s="91"/>
      <c r="P263" s="91"/>
      <c r="Q263" s="91"/>
      <c r="R263" s="91"/>
      <c r="S263" s="91"/>
      <c r="T263" s="126" t="str">
        <f t="shared" ca="1" si="26"/>
        <v>1.5.10</v>
      </c>
      <c r="U263" s="91"/>
      <c r="V263" s="91"/>
      <c r="W263" s="132" t="s">
        <v>108</v>
      </c>
      <c r="X263" s="133" t="str">
        <f t="shared" ca="1" si="27"/>
        <v>N/A</v>
      </c>
      <c r="Y263" s="132" t="e">
        <f t="shared" si="28"/>
        <v>#N/A</v>
      </c>
    </row>
    <row r="264" spans="1:25" s="124" customFormat="1" ht="30" customHeight="1" x14ac:dyDescent="0.25">
      <c r="A264" s="89">
        <v>257</v>
      </c>
      <c r="B264" s="90" t="str">
        <f t="shared" ref="B264:B327" ca="1" si="29">VLOOKUP(A264,Contents_Text,2,FALSE)</f>
        <v>1.5.10a</v>
      </c>
      <c r="C264" s="91">
        <f t="shared" ref="C264:C327" ca="1" si="30">VLOOKUP(A264,Contents_Text,15,FALSE)</f>
        <v>6</v>
      </c>
      <c r="D264" s="21"/>
      <c r="E264" s="92" t="str">
        <f t="shared" ref="E264:E327" ca="1" si="31">IF(C264=1,"Phase "&amp;B264,IF(C264=2,"Step "&amp;VLOOKUP(A264,Contents_Text,4,FALSE),B264))</f>
        <v>1.5.10a</v>
      </c>
      <c r="F264" s="98" t="str">
        <f t="shared" ref="F264:F327" ca="1" si="32">VLOOKUP(A264,Contents_Text,7,FALSE)</f>
        <v>To your requirements for such a capability?</v>
      </c>
      <c r="G264" s="93"/>
      <c r="H264" s="91"/>
      <c r="I264" s="91"/>
      <c r="J264" s="91"/>
      <c r="K264" s="91"/>
      <c r="L264" s="91"/>
      <c r="M264" s="91"/>
      <c r="N264" s="91"/>
      <c r="O264" s="91"/>
      <c r="P264" s="91"/>
      <c r="Q264" s="91"/>
      <c r="R264" s="91"/>
      <c r="S264" s="91"/>
      <c r="T264" s="126" t="str">
        <f t="shared" ref="T264:T327" ca="1" si="33">E264</f>
        <v>1.5.10a</v>
      </c>
      <c r="U264" s="91"/>
      <c r="V264" s="91"/>
      <c r="W264" s="132">
        <v>5</v>
      </c>
      <c r="X264" s="133">
        <f t="shared" ref="X264:X327" ca="1" si="34">VLOOKUP(A264,Contents_Text,8,FALSE)</f>
        <v>5</v>
      </c>
      <c r="Y264" s="132" t="str">
        <f t="shared" ref="Y264:Y327" si="35">VLOOKUP(W264,weighting_response_reverse,2,FALSE)</f>
        <v>x 5</v>
      </c>
    </row>
    <row r="265" spans="1:25" s="124" customFormat="1" ht="30" x14ac:dyDescent="0.25">
      <c r="A265" s="89">
        <v>258</v>
      </c>
      <c r="B265" s="90" t="str">
        <f t="shared" ca="1" si="29"/>
        <v>1.5.10b</v>
      </c>
      <c r="C265" s="91">
        <f t="shared" ca="1" si="30"/>
        <v>6</v>
      </c>
      <c r="D265" s="21"/>
      <c r="E265" s="92" t="str">
        <f t="shared" ca="1" si="31"/>
        <v>1.5.10b</v>
      </c>
      <c r="F265" s="98" t="str">
        <f t="shared" ca="1" si="32"/>
        <v>With similar organisation to help determine if this level of maturity is appropriate for your organisation?</v>
      </c>
      <c r="G265" s="93"/>
      <c r="H265" s="91"/>
      <c r="I265" s="91"/>
      <c r="J265" s="91"/>
      <c r="K265" s="91"/>
      <c r="L265" s="91"/>
      <c r="M265" s="91"/>
      <c r="N265" s="91"/>
      <c r="O265" s="91"/>
      <c r="P265" s="91"/>
      <c r="Q265" s="91"/>
      <c r="R265" s="91"/>
      <c r="S265" s="91"/>
      <c r="T265" s="126" t="str">
        <f t="shared" ca="1" si="33"/>
        <v>1.5.10b</v>
      </c>
      <c r="U265" s="91"/>
      <c r="V265" s="91"/>
      <c r="W265" s="132">
        <v>5</v>
      </c>
      <c r="X265" s="133">
        <f t="shared" ca="1" si="34"/>
        <v>5</v>
      </c>
      <c r="Y265" s="132" t="str">
        <f t="shared" si="35"/>
        <v>x 5</v>
      </c>
    </row>
    <row r="266" spans="1:25" s="124" customFormat="1" ht="45" x14ac:dyDescent="0.25">
      <c r="A266" s="89">
        <v>259</v>
      </c>
      <c r="B266" s="90" t="str">
        <f t="shared" ca="1" si="29"/>
        <v>1.5.11</v>
      </c>
      <c r="C266" s="91">
        <f t="shared" ca="1" si="30"/>
        <v>5</v>
      </c>
      <c r="D266" s="21"/>
      <c r="E266" s="92" t="str">
        <f t="shared" ca="1" si="31"/>
        <v>1.5.11</v>
      </c>
      <c r="F266" s="93" t="str">
        <f t="shared" ca="1" si="32"/>
        <v>Does the make-up of your your cyber security incident response capability take into account what can and cannot be done with the time, resources and money available?</v>
      </c>
      <c r="G266" s="93"/>
      <c r="H266" s="91"/>
      <c r="I266" s="91"/>
      <c r="J266" s="91"/>
      <c r="K266" s="91"/>
      <c r="L266" s="91"/>
      <c r="M266" s="91"/>
      <c r="N266" s="91"/>
      <c r="O266" s="91"/>
      <c r="P266" s="91"/>
      <c r="Q266" s="91"/>
      <c r="R266" s="91"/>
      <c r="S266" s="91"/>
      <c r="T266" s="126" t="str">
        <f t="shared" ca="1" si="33"/>
        <v>1.5.11</v>
      </c>
      <c r="U266" s="91"/>
      <c r="V266" s="91"/>
      <c r="W266" s="132">
        <v>5</v>
      </c>
      <c r="X266" s="133">
        <f t="shared" ca="1" si="34"/>
        <v>5</v>
      </c>
      <c r="Y266" s="132" t="str">
        <f t="shared" si="35"/>
        <v>x 5</v>
      </c>
    </row>
    <row r="267" spans="1:25" s="124" customFormat="1" ht="30" x14ac:dyDescent="0.25">
      <c r="A267" s="89">
        <v>260</v>
      </c>
      <c r="B267" s="90" t="str">
        <f t="shared" ca="1" si="29"/>
        <v>1.5.12</v>
      </c>
      <c r="C267" s="91">
        <f t="shared" ca="1" si="30"/>
        <v>5</v>
      </c>
      <c r="D267" s="21"/>
      <c r="E267" s="100" t="str">
        <f t="shared" ca="1" si="31"/>
        <v>1.5.12</v>
      </c>
      <c r="F267" s="102" t="str">
        <f t="shared" ca="1" si="32"/>
        <v>Do you continually review the internal capabilities and capacity of your cyber security incident response team?</v>
      </c>
      <c r="G267" s="102"/>
      <c r="H267" s="99"/>
      <c r="I267" s="99"/>
      <c r="J267" s="99"/>
      <c r="K267" s="99"/>
      <c r="L267" s="99"/>
      <c r="M267" s="99"/>
      <c r="N267" s="99"/>
      <c r="O267" s="99"/>
      <c r="P267" s="99"/>
      <c r="Q267" s="99"/>
      <c r="R267" s="99"/>
      <c r="S267" s="99"/>
      <c r="T267" s="152" t="str">
        <f t="shared" ca="1" si="33"/>
        <v>1.5.12</v>
      </c>
      <c r="U267" s="99"/>
      <c r="V267" s="99"/>
      <c r="W267" s="237">
        <v>4</v>
      </c>
      <c r="X267" s="236">
        <f t="shared" ca="1" si="34"/>
        <v>4</v>
      </c>
      <c r="Y267" s="237" t="str">
        <f t="shared" si="35"/>
        <v>x 4</v>
      </c>
    </row>
    <row r="268" spans="1:25" s="124" customFormat="1" ht="35.1" customHeight="1" x14ac:dyDescent="0.25">
      <c r="A268" s="89">
        <v>261</v>
      </c>
      <c r="B268" s="90">
        <f t="shared" ca="1" si="29"/>
        <v>2</v>
      </c>
      <c r="C268" s="91">
        <f t="shared" ca="1" si="30"/>
        <v>1</v>
      </c>
      <c r="D268" s="21"/>
      <c r="E268" s="238" t="str">
        <f t="shared" ca="1" si="31"/>
        <v>Phase 2</v>
      </c>
      <c r="F268" s="240" t="str">
        <f t="shared" ca="1" si="32"/>
        <v>Respond</v>
      </c>
      <c r="G268" s="241"/>
      <c r="H268" s="242"/>
      <c r="I268" s="242"/>
      <c r="J268" s="242"/>
      <c r="K268" s="242"/>
      <c r="L268" s="242"/>
      <c r="M268" s="241"/>
      <c r="N268" s="241"/>
      <c r="O268" s="241"/>
      <c r="P268" s="241"/>
      <c r="Q268" s="241"/>
      <c r="R268" s="241"/>
      <c r="S268" s="241"/>
      <c r="T268" s="153" t="str">
        <f t="shared" ca="1" si="33"/>
        <v>Phase 2</v>
      </c>
      <c r="U268" s="241"/>
      <c r="V268" s="241"/>
      <c r="W268" s="131" t="s">
        <v>695</v>
      </c>
      <c r="X268" s="131" t="str">
        <f t="shared" ca="1" si="34"/>
        <v/>
      </c>
      <c r="Y268" s="130" t="e">
        <f t="shared" si="35"/>
        <v>#N/A</v>
      </c>
    </row>
    <row r="269" spans="1:25" s="124" customFormat="1" ht="30" customHeight="1" x14ac:dyDescent="0.25">
      <c r="A269" s="89">
        <v>262</v>
      </c>
      <c r="B269" s="90" t="str">
        <f t="shared" ca="1" si="29"/>
        <v>2.1</v>
      </c>
      <c r="C269" s="91">
        <f t="shared" ca="1" si="30"/>
        <v>2</v>
      </c>
      <c r="D269" s="21"/>
      <c r="E269" s="232" t="str">
        <f t="shared" ca="1" si="31"/>
        <v>Step 1</v>
      </c>
      <c r="F269" s="224" t="str">
        <f t="shared" ca="1" si="32"/>
        <v>Identification</v>
      </c>
      <c r="G269" s="225"/>
      <c r="H269" s="226"/>
      <c r="I269" s="226"/>
      <c r="J269" s="226"/>
      <c r="K269" s="226"/>
      <c r="L269" s="226"/>
      <c r="M269" s="225"/>
      <c r="N269" s="225"/>
      <c r="O269" s="225"/>
      <c r="P269" s="225"/>
      <c r="Q269" s="225"/>
      <c r="R269" s="225"/>
      <c r="S269" s="225"/>
      <c r="T269" s="152" t="str">
        <f t="shared" ca="1" si="33"/>
        <v>Step 1</v>
      </c>
      <c r="U269" s="225"/>
      <c r="V269" s="225"/>
      <c r="W269" s="236" t="s">
        <v>695</v>
      </c>
      <c r="X269" s="236" t="str">
        <f t="shared" ca="1" si="34"/>
        <v/>
      </c>
      <c r="Y269" s="237" t="e">
        <f t="shared" si="35"/>
        <v>#N/A</v>
      </c>
    </row>
    <row r="270" spans="1:25" s="124" customFormat="1" ht="30" customHeight="1" x14ac:dyDescent="0.25">
      <c r="A270" s="89">
        <v>263</v>
      </c>
      <c r="B270" s="90" t="str">
        <f t="shared" ca="1" si="29"/>
        <v>2.1.01</v>
      </c>
      <c r="C270" s="91">
        <f t="shared" ca="1" si="30"/>
        <v>5</v>
      </c>
      <c r="D270" s="21"/>
      <c r="E270" s="106" t="str">
        <f t="shared" ca="1" si="31"/>
        <v>2.1.01</v>
      </c>
      <c r="F270" s="107" t="str">
        <f t="shared" ca="1" si="32"/>
        <v>Do you identify suspected cyber security incidents?</v>
      </c>
      <c r="G270" s="107"/>
      <c r="H270" s="105"/>
      <c r="I270" s="105"/>
      <c r="J270" s="105"/>
      <c r="K270" s="105"/>
      <c r="L270" s="105"/>
      <c r="M270" s="105"/>
      <c r="N270" s="105"/>
      <c r="O270" s="105"/>
      <c r="P270" s="105"/>
      <c r="Q270" s="105"/>
      <c r="R270" s="105"/>
      <c r="S270" s="105"/>
      <c r="T270" s="153" t="str">
        <f t="shared" ca="1" si="33"/>
        <v>2.1.01</v>
      </c>
      <c r="U270" s="105"/>
      <c r="V270" s="105"/>
      <c r="W270" s="130">
        <v>1</v>
      </c>
      <c r="X270" s="131">
        <f t="shared" ca="1" si="34"/>
        <v>1</v>
      </c>
      <c r="Y270" s="130" t="str">
        <f t="shared" si="35"/>
        <v>x 1</v>
      </c>
    </row>
    <row r="271" spans="1:25" s="124" customFormat="1" ht="30" customHeight="1" x14ac:dyDescent="0.25">
      <c r="A271" s="89">
        <v>264</v>
      </c>
      <c r="B271" s="90" t="str">
        <f t="shared" ca="1" si="29"/>
        <v>2.1.02</v>
      </c>
      <c r="C271" s="91">
        <f t="shared" ca="1" si="30"/>
        <v>4</v>
      </c>
      <c r="D271" s="21"/>
      <c r="E271" s="92" t="str">
        <f t="shared" ca="1" si="31"/>
        <v>2.1.02</v>
      </c>
      <c r="F271" s="93" t="str">
        <f t="shared" ca="1" si="32"/>
        <v>Do you inform users that they should:</v>
      </c>
      <c r="G271" s="93"/>
      <c r="H271" s="91"/>
      <c r="I271" s="91"/>
      <c r="J271" s="91"/>
      <c r="K271" s="91"/>
      <c r="L271" s="91"/>
      <c r="M271" s="91"/>
      <c r="N271" s="91"/>
      <c r="O271" s="91"/>
      <c r="P271" s="91"/>
      <c r="Q271" s="91"/>
      <c r="R271" s="91"/>
      <c r="S271" s="91"/>
      <c r="T271" s="126" t="str">
        <f t="shared" ca="1" si="33"/>
        <v>2.1.02</v>
      </c>
      <c r="U271" s="91"/>
      <c r="V271" s="91"/>
      <c r="W271" s="132" t="s">
        <v>108</v>
      </c>
      <c r="X271" s="133" t="str">
        <f t="shared" ca="1" si="34"/>
        <v>N/A</v>
      </c>
      <c r="Y271" s="132" t="e">
        <f t="shared" si="35"/>
        <v>#N/A</v>
      </c>
    </row>
    <row r="272" spans="1:25" s="124" customFormat="1" ht="60" x14ac:dyDescent="0.25">
      <c r="A272" s="89">
        <v>265</v>
      </c>
      <c r="B272" s="90" t="str">
        <f t="shared" ca="1" si="29"/>
        <v>2.1.02a</v>
      </c>
      <c r="C272" s="91">
        <f t="shared" ca="1" si="30"/>
        <v>6</v>
      </c>
      <c r="D272" s="21"/>
      <c r="E272" s="92" t="str">
        <f t="shared" ca="1" si="31"/>
        <v>2.1.02a</v>
      </c>
      <c r="F272" s="98" t="str">
        <f t="shared" ca="1" si="32"/>
        <v>Report all suspected cyber security breaches to a central point (eg information failures; loss of services; detection of malicious code; denial of service attacks; errors from incomplete or inaccurate business data)?</v>
      </c>
      <c r="G272" s="93"/>
      <c r="H272" s="91"/>
      <c r="I272" s="91"/>
      <c r="J272" s="91"/>
      <c r="K272" s="91"/>
      <c r="L272" s="91"/>
      <c r="M272" s="91"/>
      <c r="N272" s="91"/>
      <c r="O272" s="91"/>
      <c r="P272" s="91"/>
      <c r="Q272" s="91"/>
      <c r="R272" s="91"/>
      <c r="S272" s="91"/>
      <c r="T272" s="126" t="str">
        <f t="shared" ca="1" si="33"/>
        <v>2.1.02a</v>
      </c>
      <c r="U272" s="91"/>
      <c r="V272" s="91"/>
      <c r="W272" s="132">
        <v>1</v>
      </c>
      <c r="X272" s="133">
        <f t="shared" ca="1" si="34"/>
        <v>1</v>
      </c>
      <c r="Y272" s="132" t="str">
        <f t="shared" si="35"/>
        <v>x 1</v>
      </c>
    </row>
    <row r="273" spans="1:25" s="124" customFormat="1" ht="30" x14ac:dyDescent="0.25">
      <c r="A273" s="89">
        <v>266</v>
      </c>
      <c r="B273" s="90" t="str">
        <f t="shared" ca="1" si="29"/>
        <v>2.1.02b</v>
      </c>
      <c r="C273" s="91">
        <f t="shared" ca="1" si="30"/>
        <v>6</v>
      </c>
      <c r="D273" s="21"/>
      <c r="E273" s="92" t="str">
        <f t="shared" ca="1" si="31"/>
        <v>2.1.02b</v>
      </c>
      <c r="F273" s="98" t="str">
        <f t="shared" ca="1" si="32"/>
        <v>Note all important details (eg type of breach, messages on screen, and details of unusual occurrences)?</v>
      </c>
      <c r="G273" s="93"/>
      <c r="H273" s="91"/>
      <c r="I273" s="91"/>
      <c r="J273" s="91"/>
      <c r="K273" s="91"/>
      <c r="L273" s="91"/>
      <c r="M273" s="91"/>
      <c r="N273" s="91"/>
      <c r="O273" s="91"/>
      <c r="P273" s="91"/>
      <c r="Q273" s="91"/>
      <c r="R273" s="91"/>
      <c r="S273" s="91"/>
      <c r="T273" s="126" t="str">
        <f t="shared" ca="1" si="33"/>
        <v>2.1.02b</v>
      </c>
      <c r="U273" s="91"/>
      <c r="V273" s="91"/>
      <c r="W273" s="132">
        <v>2</v>
      </c>
      <c r="X273" s="133">
        <f t="shared" ca="1" si="34"/>
        <v>2</v>
      </c>
      <c r="Y273" s="132" t="str">
        <f t="shared" si="35"/>
        <v>x 2</v>
      </c>
    </row>
    <row r="274" spans="1:25" s="124" customFormat="1" ht="30" customHeight="1" x14ac:dyDescent="0.25">
      <c r="A274" s="89">
        <v>267</v>
      </c>
      <c r="B274" s="90" t="str">
        <f t="shared" ca="1" si="29"/>
        <v>2.1.02c</v>
      </c>
      <c r="C274" s="91">
        <f t="shared" ca="1" si="30"/>
        <v>6</v>
      </c>
      <c r="D274" s="21"/>
      <c r="E274" s="92" t="str">
        <f t="shared" ca="1" si="31"/>
        <v>2.1.02c</v>
      </c>
      <c r="F274" s="98" t="str">
        <f t="shared" ca="1" si="32"/>
        <v>Restrain from attempting to take remedial actions themselves?</v>
      </c>
      <c r="G274" s="93"/>
      <c r="H274" s="91"/>
      <c r="I274" s="91"/>
      <c r="J274" s="91"/>
      <c r="K274" s="91"/>
      <c r="L274" s="91"/>
      <c r="M274" s="91"/>
      <c r="N274" s="91"/>
      <c r="O274" s="91"/>
      <c r="P274" s="91"/>
      <c r="Q274" s="91"/>
      <c r="R274" s="91"/>
      <c r="S274" s="91"/>
      <c r="T274" s="126" t="str">
        <f t="shared" ca="1" si="33"/>
        <v>2.1.02c</v>
      </c>
      <c r="U274" s="91"/>
      <c r="V274" s="91"/>
      <c r="W274" s="132">
        <v>2</v>
      </c>
      <c r="X274" s="133">
        <f t="shared" ca="1" si="34"/>
        <v>2</v>
      </c>
      <c r="Y274" s="132" t="str">
        <f t="shared" si="35"/>
        <v>x 2</v>
      </c>
    </row>
    <row r="275" spans="1:25" s="124" customFormat="1" ht="30" x14ac:dyDescent="0.25">
      <c r="A275" s="89">
        <v>268</v>
      </c>
      <c r="B275" s="90" t="str">
        <f t="shared" ca="1" si="29"/>
        <v>2.1.03</v>
      </c>
      <c r="C275" s="91">
        <f t="shared" ca="1" si="30"/>
        <v>5</v>
      </c>
      <c r="D275" s="21"/>
      <c r="E275" s="92" t="str">
        <f t="shared" ca="1" si="31"/>
        <v>2.1.03</v>
      </c>
      <c r="F275" s="93" t="str">
        <f t="shared" ca="1" si="32"/>
        <v>Do you identify cyber security incidents by analysing suspicious events reported by users to the IT help desk (or equivalent)?</v>
      </c>
      <c r="G275" s="93"/>
      <c r="H275" s="91"/>
      <c r="I275" s="91"/>
      <c r="J275" s="91"/>
      <c r="K275" s="91"/>
      <c r="L275" s="91"/>
      <c r="M275" s="91"/>
      <c r="N275" s="91"/>
      <c r="O275" s="91"/>
      <c r="P275" s="91"/>
      <c r="Q275" s="91"/>
      <c r="R275" s="91"/>
      <c r="S275" s="91"/>
      <c r="T275" s="126" t="str">
        <f t="shared" ca="1" si="33"/>
        <v>2.1.03</v>
      </c>
      <c r="U275" s="91"/>
      <c r="V275" s="91"/>
      <c r="W275" s="132">
        <v>2</v>
      </c>
      <c r="X275" s="133">
        <f t="shared" ca="1" si="34"/>
        <v>2</v>
      </c>
      <c r="Y275" s="132" t="str">
        <f t="shared" si="35"/>
        <v>x 2</v>
      </c>
    </row>
    <row r="276" spans="1:25" s="124" customFormat="1" ht="30" customHeight="1" x14ac:dyDescent="0.25">
      <c r="A276" s="89">
        <v>269</v>
      </c>
      <c r="B276" s="90" t="str">
        <f t="shared" ca="1" si="29"/>
        <v>2.1.04</v>
      </c>
      <c r="C276" s="91">
        <f t="shared" ca="1" si="30"/>
        <v>4</v>
      </c>
      <c r="D276" s="21"/>
      <c r="E276" s="92" t="str">
        <f t="shared" ca="1" si="31"/>
        <v>2.1.04</v>
      </c>
      <c r="F276" s="93" t="str">
        <f t="shared" ca="1" si="32"/>
        <v>Is this analysis based on:</v>
      </c>
      <c r="G276" s="93"/>
      <c r="H276" s="91"/>
      <c r="I276" s="91"/>
      <c r="J276" s="91"/>
      <c r="K276" s="91"/>
      <c r="L276" s="91"/>
      <c r="M276" s="91"/>
      <c r="N276" s="91"/>
      <c r="O276" s="91"/>
      <c r="P276" s="91"/>
      <c r="Q276" s="91"/>
      <c r="R276" s="91"/>
      <c r="S276" s="91"/>
      <c r="T276" s="126" t="str">
        <f t="shared" ca="1" si="33"/>
        <v>2.1.04</v>
      </c>
      <c r="U276" s="91"/>
      <c r="V276" s="91"/>
      <c r="W276" s="132" t="s">
        <v>108</v>
      </c>
      <c r="X276" s="133" t="str">
        <f t="shared" ca="1" si="34"/>
        <v>N/A</v>
      </c>
      <c r="Y276" s="132" t="e">
        <f t="shared" si="35"/>
        <v>#N/A</v>
      </c>
    </row>
    <row r="277" spans="1:25" s="124" customFormat="1" ht="30" x14ac:dyDescent="0.25">
      <c r="A277" s="89">
        <v>270</v>
      </c>
      <c r="B277" s="90" t="str">
        <f t="shared" ca="1" si="29"/>
        <v>2.1.04a</v>
      </c>
      <c r="C277" s="91">
        <f t="shared" ca="1" si="30"/>
        <v>6</v>
      </c>
      <c r="D277" s="21"/>
      <c r="E277" s="92" t="str">
        <f t="shared" ca="1" si="31"/>
        <v>2.1.04a</v>
      </c>
      <c r="F277" s="98" t="str">
        <f t="shared" ca="1" si="32"/>
        <v>Comparing characteristics of the suspicious event to known ‘normal’ system and network behaviour?</v>
      </c>
      <c r="G277" s="93"/>
      <c r="H277" s="91"/>
      <c r="I277" s="91"/>
      <c r="J277" s="91"/>
      <c r="K277" s="91"/>
      <c r="L277" s="91"/>
      <c r="M277" s="91"/>
      <c r="N277" s="91"/>
      <c r="O277" s="91"/>
      <c r="P277" s="91"/>
      <c r="Q277" s="91"/>
      <c r="R277" s="91"/>
      <c r="S277" s="91"/>
      <c r="T277" s="126" t="str">
        <f t="shared" ca="1" si="33"/>
        <v>2.1.04a</v>
      </c>
      <c r="U277" s="91"/>
      <c r="V277" s="91"/>
      <c r="W277" s="132">
        <v>4</v>
      </c>
      <c r="X277" s="133">
        <f t="shared" ca="1" si="34"/>
        <v>4</v>
      </c>
      <c r="Y277" s="132" t="str">
        <f t="shared" si="35"/>
        <v>x 4</v>
      </c>
    </row>
    <row r="278" spans="1:25" s="124" customFormat="1" ht="30" x14ac:dyDescent="0.25">
      <c r="A278" s="89">
        <v>271</v>
      </c>
      <c r="B278" s="90" t="str">
        <f t="shared" ca="1" si="29"/>
        <v>2.1.04b</v>
      </c>
      <c r="C278" s="91">
        <f t="shared" ca="1" si="30"/>
        <v>6</v>
      </c>
      <c r="D278" s="21"/>
      <c r="E278" s="92" t="str">
        <f t="shared" ca="1" si="31"/>
        <v>2.1.04b</v>
      </c>
      <c r="F278" s="98" t="str">
        <f t="shared" ca="1" si="32"/>
        <v>A good working knowledge of what indictors of compromise (IOCs) would look like?</v>
      </c>
      <c r="G278" s="93"/>
      <c r="H278" s="91"/>
      <c r="I278" s="91"/>
      <c r="J278" s="91"/>
      <c r="K278" s="91"/>
      <c r="L278" s="91"/>
      <c r="M278" s="91"/>
      <c r="N278" s="91"/>
      <c r="O278" s="91"/>
      <c r="P278" s="91"/>
      <c r="Q278" s="91"/>
      <c r="R278" s="91"/>
      <c r="S278" s="91"/>
      <c r="T278" s="126" t="str">
        <f t="shared" ca="1" si="33"/>
        <v>2.1.04b</v>
      </c>
      <c r="U278" s="91"/>
      <c r="V278" s="91"/>
      <c r="W278" s="132">
        <v>4</v>
      </c>
      <c r="X278" s="133">
        <f t="shared" ca="1" si="34"/>
        <v>4</v>
      </c>
      <c r="Y278" s="132" t="str">
        <f t="shared" si="35"/>
        <v>x 4</v>
      </c>
    </row>
    <row r="279" spans="1:25" s="124" customFormat="1" ht="30" x14ac:dyDescent="0.25">
      <c r="A279" s="89">
        <v>272</v>
      </c>
      <c r="B279" s="90" t="str">
        <f t="shared" ca="1" si="29"/>
        <v>2.1.05</v>
      </c>
      <c r="C279" s="91">
        <f t="shared" ca="1" si="30"/>
        <v>4</v>
      </c>
      <c r="D279" s="21"/>
      <c r="E279" s="92" t="str">
        <f t="shared" ca="1" si="31"/>
        <v>2.1.05</v>
      </c>
      <c r="F279" s="93" t="str">
        <f t="shared" ca="1" si="32"/>
        <v>To help identify potential cyber security incidents do you monitor information from a variety of sources, including:</v>
      </c>
      <c r="G279" s="93"/>
      <c r="H279" s="91"/>
      <c r="I279" s="91"/>
      <c r="J279" s="91"/>
      <c r="K279" s="91"/>
      <c r="L279" s="91"/>
      <c r="M279" s="91"/>
      <c r="N279" s="91"/>
      <c r="O279" s="91"/>
      <c r="P279" s="91"/>
      <c r="Q279" s="91"/>
      <c r="R279" s="91"/>
      <c r="S279" s="91"/>
      <c r="T279" s="126" t="str">
        <f t="shared" ca="1" si="33"/>
        <v>2.1.05</v>
      </c>
      <c r="U279" s="91"/>
      <c r="V279" s="91"/>
      <c r="W279" s="132" t="s">
        <v>108</v>
      </c>
      <c r="X279" s="133" t="str">
        <f t="shared" ca="1" si="34"/>
        <v>N/A</v>
      </c>
      <c r="Y279" s="132" t="e">
        <f t="shared" si="35"/>
        <v>#N/A</v>
      </c>
    </row>
    <row r="280" spans="1:25" s="124" customFormat="1" ht="30" x14ac:dyDescent="0.25">
      <c r="A280" s="89">
        <v>273</v>
      </c>
      <c r="B280" s="90" t="str">
        <f t="shared" ca="1" si="29"/>
        <v>2.1.05a</v>
      </c>
      <c r="C280" s="91">
        <f t="shared" ca="1" si="30"/>
        <v>6</v>
      </c>
      <c r="D280" s="21"/>
      <c r="E280" s="92" t="str">
        <f t="shared" ca="1" si="31"/>
        <v>2.1.05a</v>
      </c>
      <c r="F280" s="98" t="str">
        <f t="shared" ca="1" si="32"/>
        <v>System logs (eg operating system logs, service and application logs, network device logs and network flows)</v>
      </c>
      <c r="G280" s="93"/>
      <c r="H280" s="91"/>
      <c r="I280" s="91"/>
      <c r="J280" s="91"/>
      <c r="K280" s="91"/>
      <c r="L280" s="91"/>
      <c r="M280" s="91"/>
      <c r="N280" s="91"/>
      <c r="O280" s="91"/>
      <c r="P280" s="91"/>
      <c r="Q280" s="91"/>
      <c r="R280" s="91"/>
      <c r="S280" s="91"/>
      <c r="T280" s="126" t="str">
        <f t="shared" ca="1" si="33"/>
        <v>2.1.05a</v>
      </c>
      <c r="U280" s="91"/>
      <c r="V280" s="91"/>
      <c r="W280" s="132">
        <v>3</v>
      </c>
      <c r="X280" s="133">
        <f t="shared" ca="1" si="34"/>
        <v>3</v>
      </c>
      <c r="Y280" s="132" t="str">
        <f t="shared" si="35"/>
        <v>x 3</v>
      </c>
    </row>
    <row r="281" spans="1:25" s="124" customFormat="1" ht="45" x14ac:dyDescent="0.25">
      <c r="A281" s="89">
        <v>274</v>
      </c>
      <c r="B281" s="90" t="str">
        <f t="shared" ca="1" si="29"/>
        <v>2.1.05b</v>
      </c>
      <c r="C281" s="91">
        <f t="shared" ca="1" si="30"/>
        <v>6</v>
      </c>
      <c r="D281" s="21"/>
      <c r="E281" s="92" t="str">
        <f t="shared" ca="1" si="31"/>
        <v>2.1.05b</v>
      </c>
      <c r="F281" s="98" t="str">
        <f t="shared" ca="1" si="32"/>
        <v>Alerts generated by technical security software (eg IDS, IPS, DLP, SIEM, antivirus and spam software), file integrity checking software, monitoring services (often provided by a third party)?</v>
      </c>
      <c r="G281" s="93"/>
      <c r="H281" s="91"/>
      <c r="I281" s="91"/>
      <c r="J281" s="91"/>
      <c r="K281" s="91"/>
      <c r="L281" s="91"/>
      <c r="M281" s="91"/>
      <c r="N281" s="91"/>
      <c r="O281" s="91"/>
      <c r="P281" s="91"/>
      <c r="Q281" s="91"/>
      <c r="R281" s="91"/>
      <c r="S281" s="91"/>
      <c r="T281" s="126" t="str">
        <f t="shared" ca="1" si="33"/>
        <v>2.1.05b</v>
      </c>
      <c r="U281" s="91"/>
      <c r="V281" s="91"/>
      <c r="W281" s="132">
        <v>4</v>
      </c>
      <c r="X281" s="133">
        <f t="shared" ca="1" si="34"/>
        <v>4</v>
      </c>
      <c r="Y281" s="132" t="str">
        <f t="shared" si="35"/>
        <v>x 4</v>
      </c>
    </row>
    <row r="282" spans="1:25" s="124" customFormat="1" ht="30" x14ac:dyDescent="0.25">
      <c r="A282" s="89">
        <v>275</v>
      </c>
      <c r="B282" s="90" t="str">
        <f t="shared" ca="1" si="29"/>
        <v>2.1.05c</v>
      </c>
      <c r="C282" s="91">
        <f t="shared" ca="1" si="30"/>
        <v>6</v>
      </c>
      <c r="D282" s="21"/>
      <c r="E282" s="92" t="str">
        <f t="shared" ca="1" si="31"/>
        <v>2.1.05c</v>
      </c>
      <c r="F282" s="98" t="str">
        <f t="shared" ca="1" si="32"/>
        <v>Data provided by monitoring services or a Security Operations Centre (often provided by third parties)?</v>
      </c>
      <c r="G282" s="93"/>
      <c r="H282" s="91"/>
      <c r="I282" s="91"/>
      <c r="J282" s="91"/>
      <c r="K282" s="91"/>
      <c r="L282" s="91"/>
      <c r="M282" s="91"/>
      <c r="N282" s="91"/>
      <c r="O282" s="91"/>
      <c r="P282" s="91"/>
      <c r="Q282" s="91"/>
      <c r="R282" s="91"/>
      <c r="S282" s="91"/>
      <c r="T282" s="126" t="str">
        <f t="shared" ca="1" si="33"/>
        <v>2.1.05c</v>
      </c>
      <c r="U282" s="91"/>
      <c r="V282" s="91"/>
      <c r="W282" s="132">
        <v>5</v>
      </c>
      <c r="X282" s="133">
        <f t="shared" ca="1" si="34"/>
        <v>5</v>
      </c>
      <c r="Y282" s="132" t="str">
        <f t="shared" si="35"/>
        <v>x 5</v>
      </c>
    </row>
    <row r="283" spans="1:25" s="124" customFormat="1" ht="45" x14ac:dyDescent="0.25">
      <c r="A283" s="89">
        <v>276</v>
      </c>
      <c r="B283" s="90" t="str">
        <f t="shared" ca="1" si="29"/>
        <v>2.1.05d</v>
      </c>
      <c r="C283" s="91">
        <f t="shared" ca="1" si="30"/>
        <v>6</v>
      </c>
      <c r="D283" s="21"/>
      <c r="E283" s="92" t="str">
        <f t="shared" ca="1" si="31"/>
        <v>2.1.05d</v>
      </c>
      <c r="F283" s="98" t="str">
        <f t="shared" ca="1" si="32"/>
        <v>Publicly available information (eg information on new exploits, information exchange groups, third party organisations, governments)?</v>
      </c>
      <c r="G283" s="93"/>
      <c r="H283" s="91"/>
      <c r="I283" s="91"/>
      <c r="J283" s="91"/>
      <c r="K283" s="91"/>
      <c r="L283" s="91"/>
      <c r="M283" s="91"/>
      <c r="N283" s="91"/>
      <c r="O283" s="91"/>
      <c r="P283" s="91"/>
      <c r="Q283" s="91"/>
      <c r="R283" s="91"/>
      <c r="S283" s="91"/>
      <c r="T283" s="126" t="str">
        <f t="shared" ca="1" si="33"/>
        <v>2.1.05d</v>
      </c>
      <c r="U283" s="91"/>
      <c r="V283" s="91"/>
      <c r="W283" s="132">
        <v>4</v>
      </c>
      <c r="X283" s="133">
        <f t="shared" ca="1" si="34"/>
        <v>4</v>
      </c>
      <c r="Y283" s="132" t="str">
        <f t="shared" si="35"/>
        <v>x 4</v>
      </c>
    </row>
    <row r="284" spans="1:25" s="124" customFormat="1" ht="30" customHeight="1" x14ac:dyDescent="0.25">
      <c r="A284" s="89">
        <v>277</v>
      </c>
      <c r="B284" s="90" t="str">
        <f t="shared" ca="1" si="29"/>
        <v>2.1.05e</v>
      </c>
      <c r="C284" s="91">
        <f t="shared" ca="1" si="30"/>
        <v>6</v>
      </c>
      <c r="D284" s="21"/>
      <c r="E284" s="92" t="str">
        <f t="shared" ca="1" si="31"/>
        <v>2.1.05e</v>
      </c>
      <c r="F284" s="98" t="str">
        <f t="shared" ca="1" si="32"/>
        <v>People from within your organisation?</v>
      </c>
      <c r="G284" s="93"/>
      <c r="H284" s="91"/>
      <c r="I284" s="91"/>
      <c r="J284" s="91"/>
      <c r="K284" s="91"/>
      <c r="L284" s="91"/>
      <c r="M284" s="91"/>
      <c r="N284" s="91"/>
      <c r="O284" s="91"/>
      <c r="P284" s="91"/>
      <c r="Q284" s="91"/>
      <c r="R284" s="91"/>
      <c r="S284" s="91"/>
      <c r="T284" s="126" t="str">
        <f t="shared" ca="1" si="33"/>
        <v>2.1.05e</v>
      </c>
      <c r="U284" s="91"/>
      <c r="V284" s="91"/>
      <c r="W284" s="132">
        <v>3</v>
      </c>
      <c r="X284" s="133">
        <f t="shared" ca="1" si="34"/>
        <v>3</v>
      </c>
      <c r="Y284" s="132" t="str">
        <f t="shared" si="35"/>
        <v>x 3</v>
      </c>
    </row>
    <row r="285" spans="1:25" s="124" customFormat="1" ht="30" x14ac:dyDescent="0.25">
      <c r="A285" s="89">
        <v>278</v>
      </c>
      <c r="B285" s="90" t="str">
        <f t="shared" ca="1" si="29"/>
        <v>2.1.05f</v>
      </c>
      <c r="C285" s="91">
        <f t="shared" ca="1" si="30"/>
        <v>6</v>
      </c>
      <c r="D285" s="21"/>
      <c r="E285" s="92" t="str">
        <f t="shared" ca="1" si="31"/>
        <v>2.1.05f</v>
      </c>
      <c r="F285" s="98" t="str">
        <f t="shared" ca="1" si="32"/>
        <v>A variety of third parties (eg customers, suppliers, IT providers, ISPs, partners; government bodies)?</v>
      </c>
      <c r="G285" s="93"/>
      <c r="H285" s="91"/>
      <c r="I285" s="91"/>
      <c r="J285" s="91"/>
      <c r="K285" s="91"/>
      <c r="L285" s="91"/>
      <c r="M285" s="91"/>
      <c r="N285" s="91"/>
      <c r="O285" s="91"/>
      <c r="P285" s="91"/>
      <c r="Q285" s="91"/>
      <c r="R285" s="91"/>
      <c r="S285" s="91"/>
      <c r="T285" s="126" t="str">
        <f t="shared" ca="1" si="33"/>
        <v>2.1.05f</v>
      </c>
      <c r="U285" s="91"/>
      <c r="V285" s="91"/>
      <c r="W285" s="132">
        <v>3</v>
      </c>
      <c r="X285" s="133">
        <f t="shared" ca="1" si="34"/>
        <v>3</v>
      </c>
      <c r="Y285" s="132" t="str">
        <f t="shared" si="35"/>
        <v>x 3</v>
      </c>
    </row>
    <row r="286" spans="1:25" s="124" customFormat="1" ht="30" customHeight="1" x14ac:dyDescent="0.25">
      <c r="A286" s="89">
        <v>279</v>
      </c>
      <c r="B286" s="90" t="str">
        <f t="shared" ca="1" si="29"/>
        <v>2.1.05g</v>
      </c>
      <c r="C286" s="91">
        <f t="shared" ca="1" si="30"/>
        <v>6</v>
      </c>
      <c r="D286" s="21"/>
      <c r="E286" s="92" t="str">
        <f t="shared" ca="1" si="31"/>
        <v>2.1.05g</v>
      </c>
      <c r="F286" s="98" t="str">
        <f t="shared" ca="1" si="32"/>
        <v>Anomalies detected by audits, investigations or reviews?</v>
      </c>
      <c r="G286" s="93"/>
      <c r="H286" s="91"/>
      <c r="I286" s="91"/>
      <c r="J286" s="91"/>
      <c r="K286" s="91"/>
      <c r="L286" s="91"/>
      <c r="M286" s="91"/>
      <c r="N286" s="91"/>
      <c r="O286" s="91"/>
      <c r="P286" s="91"/>
      <c r="Q286" s="91"/>
      <c r="R286" s="91"/>
      <c r="S286" s="91"/>
      <c r="T286" s="126" t="str">
        <f t="shared" ca="1" si="33"/>
        <v>2.1.05g</v>
      </c>
      <c r="U286" s="91"/>
      <c r="V286" s="91"/>
      <c r="W286" s="132">
        <v>3</v>
      </c>
      <c r="X286" s="133">
        <f t="shared" ca="1" si="34"/>
        <v>3</v>
      </c>
      <c r="Y286" s="132" t="str">
        <f t="shared" si="35"/>
        <v>x 3</v>
      </c>
    </row>
    <row r="287" spans="1:25" s="124" customFormat="1" ht="30" customHeight="1" x14ac:dyDescent="0.25">
      <c r="A287" s="89">
        <v>280</v>
      </c>
      <c r="B287" s="90" t="str">
        <f t="shared" ca="1" si="29"/>
        <v>2.1.06</v>
      </c>
      <c r="C287" s="91">
        <f t="shared" ca="1" si="30"/>
        <v>4</v>
      </c>
      <c r="D287" s="21"/>
      <c r="E287" s="92" t="str">
        <f t="shared" ca="1" si="31"/>
        <v>2.1.06</v>
      </c>
      <c r="F287" s="93" t="str">
        <f t="shared" ca="1" si="32"/>
        <v>Having identified a suspected cyber security incident, do you:</v>
      </c>
      <c r="G287" s="93"/>
      <c r="H287" s="91"/>
      <c r="I287" s="91"/>
      <c r="J287" s="91"/>
      <c r="K287" s="91"/>
      <c r="L287" s="91"/>
      <c r="M287" s="91"/>
      <c r="N287" s="91"/>
      <c r="O287" s="91"/>
      <c r="P287" s="91"/>
      <c r="Q287" s="91"/>
      <c r="R287" s="91"/>
      <c r="S287" s="91"/>
      <c r="T287" s="126" t="str">
        <f t="shared" ca="1" si="33"/>
        <v>2.1.06</v>
      </c>
      <c r="U287" s="91"/>
      <c r="V287" s="91"/>
      <c r="W287" s="132" t="s">
        <v>108</v>
      </c>
      <c r="X287" s="133" t="str">
        <f t="shared" ca="1" si="34"/>
        <v>N/A</v>
      </c>
      <c r="Y287" s="132" t="e">
        <f t="shared" si="35"/>
        <v>#N/A</v>
      </c>
    </row>
    <row r="288" spans="1:25" s="124" customFormat="1" ht="30" x14ac:dyDescent="0.25">
      <c r="A288" s="89">
        <v>281</v>
      </c>
      <c r="B288" s="90" t="str">
        <f t="shared" ca="1" si="29"/>
        <v>2.1.06a</v>
      </c>
      <c r="C288" s="91">
        <f t="shared" ca="1" si="30"/>
        <v>6</v>
      </c>
      <c r="D288" s="21"/>
      <c r="E288" s="92" t="str">
        <f t="shared" ca="1" si="31"/>
        <v>2.1.06a</v>
      </c>
      <c r="F288" s="98" t="str">
        <f t="shared" ca="1" si="32"/>
        <v>Investigate different types of technical information, such as IP addresses?</v>
      </c>
      <c r="G288" s="93"/>
      <c r="H288" s="91"/>
      <c r="I288" s="91"/>
      <c r="J288" s="91"/>
      <c r="K288" s="91"/>
      <c r="L288" s="91"/>
      <c r="M288" s="91"/>
      <c r="N288" s="91"/>
      <c r="O288" s="91"/>
      <c r="P288" s="91"/>
      <c r="Q288" s="91"/>
      <c r="R288" s="91"/>
      <c r="S288" s="91"/>
      <c r="T288" s="126" t="str">
        <f t="shared" ca="1" si="33"/>
        <v>2.1.06a</v>
      </c>
      <c r="U288" s="91"/>
      <c r="V288" s="91"/>
      <c r="W288" s="132">
        <v>4</v>
      </c>
      <c r="X288" s="133">
        <f t="shared" ca="1" si="34"/>
        <v>4</v>
      </c>
      <c r="Y288" s="132" t="str">
        <f t="shared" si="35"/>
        <v>x 4</v>
      </c>
    </row>
    <row r="289" spans="1:25" s="124" customFormat="1" ht="30" x14ac:dyDescent="0.25">
      <c r="A289" s="89">
        <v>282</v>
      </c>
      <c r="B289" s="90" t="str">
        <f t="shared" ca="1" si="29"/>
        <v>2.1.06b</v>
      </c>
      <c r="C289" s="91">
        <f t="shared" ca="1" si="30"/>
        <v>6</v>
      </c>
      <c r="D289" s="21"/>
      <c r="E289" s="92" t="str">
        <f t="shared" ca="1" si="31"/>
        <v>2.1.06b</v>
      </c>
      <c r="F289" s="98" t="str">
        <f t="shared" ca="1" si="32"/>
        <v>Analyse all available information related to a potential cyber security incident?</v>
      </c>
      <c r="G289" s="93"/>
      <c r="H289" s="91"/>
      <c r="I289" s="91"/>
      <c r="J289" s="91"/>
      <c r="K289" s="91"/>
      <c r="L289" s="91"/>
      <c r="M289" s="91"/>
      <c r="N289" s="91"/>
      <c r="O289" s="91"/>
      <c r="P289" s="91"/>
      <c r="Q289" s="91"/>
      <c r="R289" s="91"/>
      <c r="S289" s="91"/>
      <c r="T289" s="126" t="str">
        <f t="shared" ca="1" si="33"/>
        <v>2.1.06b</v>
      </c>
      <c r="U289" s="91"/>
      <c r="V289" s="91"/>
      <c r="W289" s="132">
        <v>3</v>
      </c>
      <c r="X289" s="133">
        <f t="shared" ca="1" si="34"/>
        <v>3</v>
      </c>
      <c r="Y289" s="132" t="str">
        <f t="shared" si="35"/>
        <v>x 3</v>
      </c>
    </row>
    <row r="290" spans="1:25" s="124" customFormat="1" ht="30" x14ac:dyDescent="0.25">
      <c r="A290" s="89">
        <v>283</v>
      </c>
      <c r="B290" s="90" t="str">
        <f t="shared" ca="1" si="29"/>
        <v>2.1.06c</v>
      </c>
      <c r="C290" s="91">
        <f t="shared" ca="1" si="30"/>
        <v>6</v>
      </c>
      <c r="D290" s="21"/>
      <c r="E290" s="92" t="str">
        <f t="shared" ca="1" si="31"/>
        <v>2.1.06c</v>
      </c>
      <c r="F290" s="98" t="str">
        <f t="shared" ca="1" si="32"/>
        <v>Determine what has actually happened (eg a DDOS, malware attack, system hack, session hijack or data corruption)?</v>
      </c>
      <c r="G290" s="93"/>
      <c r="H290" s="91"/>
      <c r="I290" s="91"/>
      <c r="J290" s="91"/>
      <c r="K290" s="91"/>
      <c r="L290" s="91"/>
      <c r="M290" s="91"/>
      <c r="N290" s="91"/>
      <c r="O290" s="91"/>
      <c r="P290" s="91"/>
      <c r="Q290" s="91"/>
      <c r="R290" s="91"/>
      <c r="S290" s="91"/>
      <c r="T290" s="126" t="str">
        <f t="shared" ca="1" si="33"/>
        <v>2.1.06c</v>
      </c>
      <c r="U290" s="91"/>
      <c r="V290" s="91"/>
      <c r="W290" s="132">
        <v>3</v>
      </c>
      <c r="X290" s="133">
        <f t="shared" ca="1" si="34"/>
        <v>3</v>
      </c>
      <c r="Y290" s="132" t="str">
        <f t="shared" si="35"/>
        <v>x 3</v>
      </c>
    </row>
    <row r="291" spans="1:25" s="124" customFormat="1" ht="30" x14ac:dyDescent="0.25">
      <c r="A291" s="89">
        <v>284</v>
      </c>
      <c r="B291" s="90" t="str">
        <f t="shared" ca="1" si="29"/>
        <v>2.1.06d</v>
      </c>
      <c r="C291" s="91">
        <f t="shared" ca="1" si="30"/>
        <v>6</v>
      </c>
      <c r="D291" s="21"/>
      <c r="E291" s="92" t="str">
        <f t="shared" ca="1" si="31"/>
        <v>2.1.06d</v>
      </c>
      <c r="F291" s="98" t="str">
        <f t="shared" ca="1" si="32"/>
        <v>Confirm that they have actually been subject to a cyber security attack or had a cyber-related breach (the unknown element)?</v>
      </c>
      <c r="G291" s="93"/>
      <c r="H291" s="91"/>
      <c r="I291" s="91"/>
      <c r="J291" s="91"/>
      <c r="K291" s="91"/>
      <c r="L291" s="91"/>
      <c r="M291" s="91"/>
      <c r="N291" s="91"/>
      <c r="O291" s="91"/>
      <c r="P291" s="91"/>
      <c r="Q291" s="91"/>
      <c r="R291" s="91"/>
      <c r="S291" s="91"/>
      <c r="T291" s="126" t="str">
        <f t="shared" ca="1" si="33"/>
        <v>2.1.06d</v>
      </c>
      <c r="U291" s="91"/>
      <c r="V291" s="91"/>
      <c r="W291" s="132">
        <v>3</v>
      </c>
      <c r="X291" s="133">
        <f t="shared" ca="1" si="34"/>
        <v>3</v>
      </c>
      <c r="Y291" s="132" t="str">
        <f t="shared" si="35"/>
        <v>x 3</v>
      </c>
    </row>
    <row r="292" spans="1:25" s="124" customFormat="1" ht="30" x14ac:dyDescent="0.25">
      <c r="A292" s="89">
        <v>285</v>
      </c>
      <c r="B292" s="90" t="str">
        <f t="shared" ca="1" si="29"/>
        <v>2.1.07</v>
      </c>
      <c r="C292" s="91">
        <f t="shared" ca="1" si="30"/>
        <v>4</v>
      </c>
      <c r="D292" s="21"/>
      <c r="E292" s="92" t="str">
        <f t="shared" ca="1" si="31"/>
        <v>2.1.07</v>
      </c>
      <c r="F292" s="93" t="str">
        <f t="shared" ca="1" si="32"/>
        <v>When monitoring information from relevant technical sources, such as specialised security software (eg SIEM or IDS) do you:</v>
      </c>
      <c r="G292" s="93"/>
      <c r="H292" s="91"/>
      <c r="I292" s="91"/>
      <c r="J292" s="91"/>
      <c r="K292" s="91"/>
      <c r="L292" s="91"/>
      <c r="M292" s="91"/>
      <c r="N292" s="91"/>
      <c r="O292" s="91"/>
      <c r="P292" s="91"/>
      <c r="Q292" s="91"/>
      <c r="R292" s="91"/>
      <c r="S292" s="91"/>
      <c r="T292" s="126" t="str">
        <f t="shared" ca="1" si="33"/>
        <v>2.1.07</v>
      </c>
      <c r="U292" s="91"/>
      <c r="V292" s="91"/>
      <c r="W292" s="132" t="s">
        <v>108</v>
      </c>
      <c r="X292" s="133" t="str">
        <f t="shared" ca="1" si="34"/>
        <v>N/A</v>
      </c>
      <c r="Y292" s="132" t="e">
        <f t="shared" si="35"/>
        <v>#N/A</v>
      </c>
    </row>
    <row r="293" spans="1:25" s="124" customFormat="1" ht="30" customHeight="1" x14ac:dyDescent="0.25">
      <c r="A293" s="89">
        <v>286</v>
      </c>
      <c r="B293" s="90" t="str">
        <f t="shared" ca="1" si="29"/>
        <v>2.1.07a</v>
      </c>
      <c r="C293" s="91">
        <f t="shared" ca="1" si="30"/>
        <v>6</v>
      </c>
      <c r="D293" s="21"/>
      <c r="E293" s="92" t="str">
        <f t="shared" ca="1" si="31"/>
        <v>2.1.07a</v>
      </c>
      <c r="F293" s="98" t="str">
        <f t="shared" ca="1" si="32"/>
        <v>Monitor all relevant events?</v>
      </c>
      <c r="G293" s="93"/>
      <c r="H293" s="91"/>
      <c r="I293" s="91"/>
      <c r="J293" s="91"/>
      <c r="K293" s="91"/>
      <c r="L293" s="91"/>
      <c r="M293" s="91"/>
      <c r="N293" s="91"/>
      <c r="O293" s="91"/>
      <c r="P293" s="91"/>
      <c r="Q293" s="91"/>
      <c r="R293" s="91"/>
      <c r="S293" s="91"/>
      <c r="T293" s="126" t="str">
        <f t="shared" ca="1" si="33"/>
        <v>2.1.07a</v>
      </c>
      <c r="U293" s="91"/>
      <c r="V293" s="91"/>
      <c r="W293" s="132">
        <v>4</v>
      </c>
      <c r="X293" s="133">
        <f t="shared" ca="1" si="34"/>
        <v>4</v>
      </c>
      <c r="Y293" s="132" t="str">
        <f t="shared" si="35"/>
        <v>x 4</v>
      </c>
    </row>
    <row r="294" spans="1:25" s="124" customFormat="1" ht="30" customHeight="1" x14ac:dyDescent="0.25">
      <c r="A294" s="89">
        <v>287</v>
      </c>
      <c r="B294" s="90" t="str">
        <f t="shared" ca="1" si="29"/>
        <v>2.1.07b</v>
      </c>
      <c r="C294" s="91">
        <f t="shared" ca="1" si="30"/>
        <v>6</v>
      </c>
      <c r="D294" s="21"/>
      <c r="E294" s="92" t="str">
        <f t="shared" ca="1" si="31"/>
        <v>2.1.07b</v>
      </c>
      <c r="F294" s="98" t="str">
        <f t="shared" ca="1" si="32"/>
        <v>Carry out monitoring regularly?</v>
      </c>
      <c r="G294" s="93"/>
      <c r="H294" s="91"/>
      <c r="I294" s="91"/>
      <c r="J294" s="91"/>
      <c r="K294" s="91"/>
      <c r="L294" s="91"/>
      <c r="M294" s="91"/>
      <c r="N294" s="91"/>
      <c r="O294" s="91"/>
      <c r="P294" s="91"/>
      <c r="Q294" s="91"/>
      <c r="R294" s="91"/>
      <c r="S294" s="91"/>
      <c r="T294" s="126" t="str">
        <f t="shared" ca="1" si="33"/>
        <v>2.1.07b</v>
      </c>
      <c r="U294" s="91"/>
      <c r="V294" s="91"/>
      <c r="W294" s="132">
        <v>4</v>
      </c>
      <c r="X294" s="133">
        <f t="shared" ca="1" si="34"/>
        <v>4</v>
      </c>
      <c r="Y294" s="132" t="str">
        <f t="shared" si="35"/>
        <v>x 4</v>
      </c>
    </row>
    <row r="295" spans="1:25" s="124" customFormat="1" ht="30" x14ac:dyDescent="0.25">
      <c r="A295" s="89">
        <v>288</v>
      </c>
      <c r="B295" s="90" t="str">
        <f t="shared" ca="1" si="29"/>
        <v>2.1.07c</v>
      </c>
      <c r="C295" s="91">
        <f t="shared" ca="1" si="30"/>
        <v>6</v>
      </c>
      <c r="D295" s="21"/>
      <c r="E295" s="92" t="str">
        <f t="shared" ca="1" si="31"/>
        <v>2.1.07c</v>
      </c>
      <c r="F295" s="98" t="str">
        <f t="shared" ca="1" si="32"/>
        <v>Carry out monitoring in an appropriate manner, focusing on finding anomalies?</v>
      </c>
      <c r="G295" s="93"/>
      <c r="H295" s="91"/>
      <c r="I295" s="91"/>
      <c r="J295" s="91"/>
      <c r="K295" s="91"/>
      <c r="L295" s="91"/>
      <c r="M295" s="91"/>
      <c r="N295" s="91"/>
      <c r="O295" s="91"/>
      <c r="P295" s="91"/>
      <c r="Q295" s="91"/>
      <c r="R295" s="91"/>
      <c r="S295" s="91"/>
      <c r="T295" s="126" t="str">
        <f t="shared" ca="1" si="33"/>
        <v>2.1.07c</v>
      </c>
      <c r="U295" s="91"/>
      <c r="V295" s="91"/>
      <c r="W295" s="132">
        <v>4</v>
      </c>
      <c r="X295" s="133">
        <f t="shared" ca="1" si="34"/>
        <v>4</v>
      </c>
      <c r="Y295" s="132" t="str">
        <f t="shared" si="35"/>
        <v>x 4</v>
      </c>
    </row>
    <row r="296" spans="1:25" s="124" customFormat="1" ht="30" x14ac:dyDescent="0.25">
      <c r="A296" s="89">
        <v>289</v>
      </c>
      <c r="B296" s="90" t="str">
        <f t="shared" ca="1" si="29"/>
        <v>2.1.07d</v>
      </c>
      <c r="C296" s="91">
        <f t="shared" ca="1" si="30"/>
        <v>6</v>
      </c>
      <c r="D296" s="21"/>
      <c r="E296" s="92" t="str">
        <f t="shared" ca="1" si="31"/>
        <v>2.1.07d</v>
      </c>
      <c r="F296" s="98" t="str">
        <f t="shared" ca="1" si="32"/>
        <v>Respond to alerts correctly (avoiding the risk of overlooking indicative alerts or over-reacting to benign alerts)?</v>
      </c>
      <c r="G296" s="93"/>
      <c r="H296" s="91"/>
      <c r="I296" s="91"/>
      <c r="J296" s="91"/>
      <c r="K296" s="91"/>
      <c r="L296" s="91"/>
      <c r="M296" s="91"/>
      <c r="N296" s="91"/>
      <c r="O296" s="91"/>
      <c r="P296" s="91"/>
      <c r="Q296" s="91"/>
      <c r="R296" s="91"/>
      <c r="S296" s="91"/>
      <c r="T296" s="126" t="str">
        <f t="shared" ca="1" si="33"/>
        <v>2.1.07d</v>
      </c>
      <c r="U296" s="91"/>
      <c r="V296" s="91"/>
      <c r="W296" s="132">
        <v>4</v>
      </c>
      <c r="X296" s="133">
        <f t="shared" ca="1" si="34"/>
        <v>4</v>
      </c>
      <c r="Y296" s="132" t="str">
        <f t="shared" si="35"/>
        <v>x 4</v>
      </c>
    </row>
    <row r="297" spans="1:25" s="124" customFormat="1" ht="30" x14ac:dyDescent="0.25">
      <c r="A297" s="89">
        <v>290</v>
      </c>
      <c r="B297" s="90" t="str">
        <f t="shared" ca="1" si="29"/>
        <v>2.1.07e</v>
      </c>
      <c r="C297" s="91">
        <f t="shared" ca="1" si="30"/>
        <v>6</v>
      </c>
      <c r="D297" s="21"/>
      <c r="E297" s="92" t="str">
        <f t="shared" ca="1" si="31"/>
        <v>2.1.07e</v>
      </c>
      <c r="F297" s="98" t="str">
        <f t="shared" ca="1" si="32"/>
        <v>Aggregate what may seem like benign alerts into what is a coherent threat message?</v>
      </c>
      <c r="G297" s="93"/>
      <c r="H297" s="91"/>
      <c r="I297" s="91"/>
      <c r="J297" s="91"/>
      <c r="K297" s="91"/>
      <c r="L297" s="91"/>
      <c r="M297" s="91"/>
      <c r="N297" s="91"/>
      <c r="O297" s="91"/>
      <c r="P297" s="91"/>
      <c r="Q297" s="91"/>
      <c r="R297" s="91"/>
      <c r="S297" s="91"/>
      <c r="T297" s="126" t="str">
        <f t="shared" ca="1" si="33"/>
        <v>2.1.07e</v>
      </c>
      <c r="U297" s="91"/>
      <c r="V297" s="91"/>
      <c r="W297" s="132">
        <v>5</v>
      </c>
      <c r="X297" s="133">
        <f t="shared" ca="1" si="34"/>
        <v>5</v>
      </c>
      <c r="Y297" s="132" t="str">
        <f t="shared" si="35"/>
        <v>x 5</v>
      </c>
    </row>
    <row r="298" spans="1:25" s="124" customFormat="1" ht="30" customHeight="1" x14ac:dyDescent="0.25">
      <c r="A298" s="89">
        <v>291</v>
      </c>
      <c r="B298" s="90" t="str">
        <f t="shared" ca="1" si="29"/>
        <v>2.1.08</v>
      </c>
      <c r="C298" s="91">
        <f t="shared" ca="1" si="30"/>
        <v>4</v>
      </c>
      <c r="D298" s="21"/>
      <c r="E298" s="92" t="str">
        <f t="shared" ca="1" si="31"/>
        <v>2.1.08</v>
      </c>
      <c r="F298" s="93" t="str">
        <f t="shared" ca="1" si="32"/>
        <v>Do you take additional steps to identify cyber security incidents by:</v>
      </c>
      <c r="G298" s="93"/>
      <c r="H298" s="91"/>
      <c r="I298" s="91"/>
      <c r="J298" s="91"/>
      <c r="K298" s="91"/>
      <c r="L298" s="91"/>
      <c r="M298" s="91"/>
      <c r="N298" s="91"/>
      <c r="O298" s="91"/>
      <c r="P298" s="91"/>
      <c r="Q298" s="91"/>
      <c r="R298" s="91"/>
      <c r="S298" s="91"/>
      <c r="T298" s="126" t="str">
        <f t="shared" ca="1" si="33"/>
        <v>2.1.08</v>
      </c>
      <c r="U298" s="91"/>
      <c r="V298" s="91"/>
      <c r="W298" s="132" t="s">
        <v>108</v>
      </c>
      <c r="X298" s="133" t="str">
        <f t="shared" ca="1" si="34"/>
        <v>N/A</v>
      </c>
      <c r="Y298" s="132" t="e">
        <f t="shared" si="35"/>
        <v>#N/A</v>
      </c>
    </row>
    <row r="299" spans="1:25" s="124" customFormat="1" ht="30" x14ac:dyDescent="0.25">
      <c r="A299" s="89">
        <v>292</v>
      </c>
      <c r="B299" s="90" t="str">
        <f t="shared" ca="1" si="29"/>
        <v>2.1.08a</v>
      </c>
      <c r="C299" s="91">
        <f t="shared" ca="1" si="30"/>
        <v>6</v>
      </c>
      <c r="D299" s="21"/>
      <c r="E299" s="92" t="str">
        <f t="shared" ca="1" si="31"/>
        <v>2.1.08a</v>
      </c>
      <c r="F299" s="98" t="str">
        <f t="shared" ca="1" si="32"/>
        <v>Providing situational awareness (particularly through cyber intelligence)?</v>
      </c>
      <c r="G299" s="93"/>
      <c r="H299" s="91"/>
      <c r="I299" s="91"/>
      <c r="J299" s="91"/>
      <c r="K299" s="91"/>
      <c r="L299" s="91"/>
      <c r="M299" s="91"/>
      <c r="N299" s="91"/>
      <c r="O299" s="91"/>
      <c r="P299" s="91"/>
      <c r="Q299" s="91"/>
      <c r="R299" s="91"/>
      <c r="S299" s="91"/>
      <c r="T299" s="126" t="str">
        <f t="shared" ca="1" si="33"/>
        <v>2.1.08a</v>
      </c>
      <c r="U299" s="91"/>
      <c r="V299" s="91"/>
      <c r="W299" s="132">
        <v>5</v>
      </c>
      <c r="X299" s="133">
        <f t="shared" ca="1" si="34"/>
        <v>5</v>
      </c>
      <c r="Y299" s="132" t="str">
        <f t="shared" si="35"/>
        <v>x 5</v>
      </c>
    </row>
    <row r="300" spans="1:25" s="124" customFormat="1" ht="30" x14ac:dyDescent="0.25">
      <c r="A300" s="89">
        <v>293</v>
      </c>
      <c r="B300" s="90" t="str">
        <f t="shared" ca="1" si="29"/>
        <v>2.1.08b</v>
      </c>
      <c r="C300" s="91">
        <f t="shared" ca="1" si="30"/>
        <v>6</v>
      </c>
      <c r="D300" s="21"/>
      <c r="E300" s="92" t="str">
        <f t="shared" ca="1" si="31"/>
        <v>2.1.08b</v>
      </c>
      <c r="F300" s="98" t="str">
        <f t="shared" ca="1" si="32"/>
        <v>Continuously monitoring events that could result in your organisation being affected by a cyber security incident?</v>
      </c>
      <c r="G300" s="93"/>
      <c r="H300" s="91"/>
      <c r="I300" s="91"/>
      <c r="J300" s="91"/>
      <c r="K300" s="91"/>
      <c r="L300" s="91"/>
      <c r="M300" s="91"/>
      <c r="N300" s="91"/>
      <c r="O300" s="91"/>
      <c r="P300" s="91"/>
      <c r="Q300" s="91"/>
      <c r="R300" s="91"/>
      <c r="S300" s="91"/>
      <c r="T300" s="126" t="str">
        <f t="shared" ca="1" si="33"/>
        <v>2.1.08b</v>
      </c>
      <c r="U300" s="91"/>
      <c r="V300" s="91"/>
      <c r="W300" s="132">
        <v>5</v>
      </c>
      <c r="X300" s="133">
        <f t="shared" ca="1" si="34"/>
        <v>5</v>
      </c>
      <c r="Y300" s="132" t="str">
        <f t="shared" si="35"/>
        <v>x 5</v>
      </c>
    </row>
    <row r="301" spans="1:25" s="124" customFormat="1" ht="45" x14ac:dyDescent="0.25">
      <c r="A301" s="89">
        <v>294</v>
      </c>
      <c r="B301" s="90" t="str">
        <f t="shared" ca="1" si="29"/>
        <v>2.1.08c</v>
      </c>
      <c r="C301" s="91">
        <f t="shared" ca="1" si="30"/>
        <v>6</v>
      </c>
      <c r="D301" s="21"/>
      <c r="E301" s="92" t="str">
        <f t="shared" ca="1" si="31"/>
        <v>2.1.08c</v>
      </c>
      <c r="F301" s="98" t="str">
        <f t="shared" ca="1" si="32"/>
        <v>Evaluating threat analytics (typically based on the threat model of the behaviour of attacks), helping to determine both symptoms and behaviour?</v>
      </c>
      <c r="G301" s="93"/>
      <c r="H301" s="91"/>
      <c r="I301" s="91"/>
      <c r="J301" s="91"/>
      <c r="K301" s="91"/>
      <c r="L301" s="91"/>
      <c r="M301" s="91"/>
      <c r="N301" s="91"/>
      <c r="O301" s="91"/>
      <c r="P301" s="91"/>
      <c r="Q301" s="91"/>
      <c r="R301" s="91"/>
      <c r="S301" s="91"/>
      <c r="T301" s="126" t="str">
        <f t="shared" ca="1" si="33"/>
        <v>2.1.08c</v>
      </c>
      <c r="U301" s="91"/>
      <c r="V301" s="91"/>
      <c r="W301" s="132">
        <v>5</v>
      </c>
      <c r="X301" s="133">
        <f t="shared" ca="1" si="34"/>
        <v>5</v>
      </c>
      <c r="Y301" s="132" t="str">
        <f t="shared" si="35"/>
        <v>x 5</v>
      </c>
    </row>
    <row r="302" spans="1:25" s="124" customFormat="1" ht="30" x14ac:dyDescent="0.25">
      <c r="A302" s="89">
        <v>295</v>
      </c>
      <c r="B302" s="90" t="str">
        <f t="shared" ca="1" si="29"/>
        <v>2.1.08d</v>
      </c>
      <c r="C302" s="91">
        <f t="shared" ca="1" si="30"/>
        <v>6</v>
      </c>
      <c r="D302" s="21"/>
      <c r="E302" s="92" t="str">
        <f t="shared" ca="1" si="31"/>
        <v>2.1.08d</v>
      </c>
      <c r="F302" s="98" t="str">
        <f t="shared" ca="1" si="32"/>
        <v>Performing specialised analysis of host assets, network data and attack files (eg malware)?</v>
      </c>
      <c r="G302" s="93"/>
      <c r="H302" s="91"/>
      <c r="I302" s="91"/>
      <c r="J302" s="91"/>
      <c r="K302" s="91"/>
      <c r="L302" s="91"/>
      <c r="M302" s="91"/>
      <c r="N302" s="91"/>
      <c r="O302" s="91"/>
      <c r="P302" s="91"/>
      <c r="Q302" s="91"/>
      <c r="R302" s="91"/>
      <c r="S302" s="91"/>
      <c r="T302" s="126" t="str">
        <f t="shared" ca="1" si="33"/>
        <v>2.1.08d</v>
      </c>
      <c r="U302" s="91"/>
      <c r="V302" s="91"/>
      <c r="W302" s="132">
        <v>5</v>
      </c>
      <c r="X302" s="133">
        <f t="shared" ca="1" si="34"/>
        <v>5</v>
      </c>
      <c r="Y302" s="132" t="str">
        <f t="shared" si="35"/>
        <v>x 5</v>
      </c>
    </row>
    <row r="303" spans="1:25" s="124" customFormat="1" ht="30" customHeight="1" x14ac:dyDescent="0.25">
      <c r="A303" s="89">
        <v>296</v>
      </c>
      <c r="B303" s="90" t="str">
        <f t="shared" ca="1" si="29"/>
        <v>2.1.08e</v>
      </c>
      <c r="C303" s="91">
        <f t="shared" ca="1" si="30"/>
        <v>6</v>
      </c>
      <c r="D303" s="21"/>
      <c r="E303" s="92" t="str">
        <f t="shared" ca="1" si="31"/>
        <v>2.1.08e</v>
      </c>
      <c r="F303" s="98" t="str">
        <f t="shared" ca="1" si="32"/>
        <v>Prioritising assets to be investigated?</v>
      </c>
      <c r="G303" s="93"/>
      <c r="H303" s="91"/>
      <c r="I303" s="91"/>
      <c r="J303" s="91"/>
      <c r="K303" s="91"/>
      <c r="L303" s="91"/>
      <c r="M303" s="91"/>
      <c r="N303" s="91"/>
      <c r="O303" s="91"/>
      <c r="P303" s="91"/>
      <c r="Q303" s="91"/>
      <c r="R303" s="91"/>
      <c r="S303" s="91"/>
      <c r="T303" s="126" t="str">
        <f t="shared" ca="1" si="33"/>
        <v>2.1.08e</v>
      </c>
      <c r="U303" s="91"/>
      <c r="V303" s="91"/>
      <c r="W303" s="132">
        <v>5</v>
      </c>
      <c r="X303" s="133">
        <f t="shared" ca="1" si="34"/>
        <v>5</v>
      </c>
      <c r="Y303" s="132" t="str">
        <f t="shared" si="35"/>
        <v>x 5</v>
      </c>
    </row>
    <row r="304" spans="1:25" s="124" customFormat="1" ht="30" x14ac:dyDescent="0.25">
      <c r="A304" s="89">
        <v>297</v>
      </c>
      <c r="B304" s="90" t="str">
        <f t="shared" ca="1" si="29"/>
        <v>2.1.08f</v>
      </c>
      <c r="C304" s="91">
        <f t="shared" ca="1" si="30"/>
        <v>6</v>
      </c>
      <c r="D304" s="21"/>
      <c r="E304" s="92" t="str">
        <f t="shared" ca="1" si="31"/>
        <v>2.1.08f</v>
      </c>
      <c r="F304" s="98" t="str">
        <f t="shared" ca="1" si="32"/>
        <v>Addressing unusual or novel problems (eg to do with bespoke file types or encryption)?</v>
      </c>
      <c r="G304" s="93"/>
      <c r="H304" s="91"/>
      <c r="I304" s="91"/>
      <c r="J304" s="91"/>
      <c r="K304" s="91"/>
      <c r="L304" s="91"/>
      <c r="M304" s="91"/>
      <c r="N304" s="91"/>
      <c r="O304" s="91"/>
      <c r="P304" s="91"/>
      <c r="Q304" s="91"/>
      <c r="R304" s="91"/>
      <c r="S304" s="91"/>
      <c r="T304" s="126" t="str">
        <f t="shared" ca="1" si="33"/>
        <v>2.1.08f</v>
      </c>
      <c r="U304" s="91"/>
      <c r="V304" s="91"/>
      <c r="W304" s="132">
        <v>5</v>
      </c>
      <c r="X304" s="133">
        <f t="shared" ca="1" si="34"/>
        <v>5</v>
      </c>
      <c r="Y304" s="132" t="str">
        <f t="shared" si="35"/>
        <v>x 5</v>
      </c>
    </row>
    <row r="305" spans="1:25" s="124" customFormat="1" ht="30" customHeight="1" x14ac:dyDescent="0.25">
      <c r="A305" s="89">
        <v>298</v>
      </c>
      <c r="B305" s="90" t="str">
        <f t="shared" ca="1" si="29"/>
        <v>2.1.09</v>
      </c>
      <c r="C305" s="91">
        <f t="shared" ca="1" si="30"/>
        <v>5</v>
      </c>
      <c r="D305" s="21"/>
      <c r="E305" s="92" t="str">
        <f t="shared" ca="1" si="31"/>
        <v>2.1.09</v>
      </c>
      <c r="F305" s="93" t="str">
        <f t="shared" ca="1" si="32"/>
        <v>Do you use security analytics?</v>
      </c>
      <c r="G305" s="93"/>
      <c r="H305" s="91"/>
      <c r="I305" s="91"/>
      <c r="J305" s="91"/>
      <c r="K305" s="91"/>
      <c r="L305" s="91"/>
      <c r="M305" s="91"/>
      <c r="N305" s="91"/>
      <c r="O305" s="91"/>
      <c r="P305" s="91"/>
      <c r="Q305" s="91"/>
      <c r="R305" s="91"/>
      <c r="S305" s="91"/>
      <c r="T305" s="126" t="str">
        <f t="shared" ca="1" si="33"/>
        <v>2.1.09</v>
      </c>
      <c r="U305" s="91"/>
      <c r="V305" s="91"/>
      <c r="W305" s="132">
        <v>4</v>
      </c>
      <c r="X305" s="133">
        <f t="shared" ca="1" si="34"/>
        <v>4</v>
      </c>
      <c r="Y305" s="132" t="str">
        <f t="shared" si="35"/>
        <v>x 4</v>
      </c>
    </row>
    <row r="306" spans="1:25" s="124" customFormat="1" ht="30" customHeight="1" x14ac:dyDescent="0.25">
      <c r="A306" s="89">
        <v>299</v>
      </c>
      <c r="B306" s="90" t="str">
        <f t="shared" ca="1" si="29"/>
        <v>2.1.10</v>
      </c>
      <c r="C306" s="91">
        <f t="shared" ca="1" si="30"/>
        <v>4</v>
      </c>
      <c r="D306" s="21"/>
      <c r="E306" s="92" t="str">
        <f t="shared" ca="1" si="31"/>
        <v>2.1.10</v>
      </c>
      <c r="F306" s="93" t="str">
        <f t="shared" ca="1" si="32"/>
        <v>Does your security analytics include:</v>
      </c>
      <c r="G306" s="93"/>
      <c r="H306" s="91"/>
      <c r="I306" s="91"/>
      <c r="J306" s="91"/>
      <c r="K306" s="91"/>
      <c r="L306" s="91"/>
      <c r="M306" s="91"/>
      <c r="N306" s="91"/>
      <c r="O306" s="91"/>
      <c r="P306" s="91"/>
      <c r="Q306" s="91"/>
      <c r="R306" s="91"/>
      <c r="S306" s="91"/>
      <c r="T306" s="126" t="str">
        <f t="shared" ca="1" si="33"/>
        <v>2.1.10</v>
      </c>
      <c r="U306" s="91"/>
      <c r="V306" s="91"/>
      <c r="W306" s="132" t="s">
        <v>108</v>
      </c>
      <c r="X306" s="133" t="str">
        <f t="shared" ca="1" si="34"/>
        <v>N/A</v>
      </c>
      <c r="Y306" s="132" t="e">
        <f t="shared" si="35"/>
        <v>#N/A</v>
      </c>
    </row>
    <row r="307" spans="1:25" s="124" customFormat="1" ht="30" x14ac:dyDescent="0.25">
      <c r="A307" s="89">
        <v>300</v>
      </c>
      <c r="B307" s="90" t="str">
        <f t="shared" ca="1" si="29"/>
        <v>2.1.10a</v>
      </c>
      <c r="C307" s="91">
        <f t="shared" ca="1" si="30"/>
        <v>6</v>
      </c>
      <c r="D307" s="21"/>
      <c r="E307" s="92" t="str">
        <f t="shared" ca="1" si="31"/>
        <v>2.1.10a</v>
      </c>
      <c r="F307" s="98" t="str">
        <f t="shared" ca="1" si="32"/>
        <v>Testing for possible attackers or poor user behaviour (eg users opening ‘honey pot’ attachments, or similar)?</v>
      </c>
      <c r="G307" s="93"/>
      <c r="H307" s="91"/>
      <c r="I307" s="91"/>
      <c r="J307" s="91"/>
      <c r="K307" s="91"/>
      <c r="L307" s="91"/>
      <c r="M307" s="91"/>
      <c r="N307" s="91"/>
      <c r="O307" s="91"/>
      <c r="P307" s="91"/>
      <c r="Q307" s="91"/>
      <c r="R307" s="91"/>
      <c r="S307" s="91"/>
      <c r="T307" s="126" t="str">
        <f t="shared" ca="1" si="33"/>
        <v>2.1.10a</v>
      </c>
      <c r="U307" s="91"/>
      <c r="V307" s="91"/>
      <c r="W307" s="132">
        <v>5</v>
      </c>
      <c r="X307" s="133">
        <f t="shared" ca="1" si="34"/>
        <v>5</v>
      </c>
      <c r="Y307" s="132" t="str">
        <f t="shared" si="35"/>
        <v>x 5</v>
      </c>
    </row>
    <row r="308" spans="1:25" s="124" customFormat="1" ht="30" customHeight="1" x14ac:dyDescent="0.25">
      <c r="A308" s="89">
        <v>301</v>
      </c>
      <c r="B308" s="90" t="str">
        <f t="shared" ca="1" si="29"/>
        <v>2.1.10b</v>
      </c>
      <c r="C308" s="91">
        <f t="shared" ca="1" si="30"/>
        <v>6</v>
      </c>
      <c r="D308" s="21"/>
      <c r="E308" s="92" t="str">
        <f t="shared" ca="1" si="31"/>
        <v>2.1.10b</v>
      </c>
      <c r="F308" s="98" t="str">
        <f t="shared" ca="1" si="32"/>
        <v>Automated analytics platform (more than just a SIEM)?</v>
      </c>
      <c r="G308" s="93"/>
      <c r="H308" s="91"/>
      <c r="I308" s="91"/>
      <c r="J308" s="91"/>
      <c r="K308" s="91"/>
      <c r="L308" s="91"/>
      <c r="M308" s="91"/>
      <c r="N308" s="91"/>
      <c r="O308" s="91"/>
      <c r="P308" s="91"/>
      <c r="Q308" s="91"/>
      <c r="R308" s="91"/>
      <c r="S308" s="91"/>
      <c r="T308" s="126" t="str">
        <f t="shared" ca="1" si="33"/>
        <v>2.1.10b</v>
      </c>
      <c r="U308" s="91"/>
      <c r="V308" s="91"/>
      <c r="W308" s="132">
        <v>5</v>
      </c>
      <c r="X308" s="133">
        <f t="shared" ca="1" si="34"/>
        <v>5</v>
      </c>
      <c r="Y308" s="132" t="str">
        <f t="shared" si="35"/>
        <v>x 5</v>
      </c>
    </row>
    <row r="309" spans="1:25" s="124" customFormat="1" ht="45" x14ac:dyDescent="0.25">
      <c r="A309" s="89">
        <v>302</v>
      </c>
      <c r="B309" s="90" t="str">
        <f t="shared" ca="1" si="29"/>
        <v>2.1.10c</v>
      </c>
      <c r="C309" s="91">
        <f t="shared" ca="1" si="30"/>
        <v>6</v>
      </c>
      <c r="D309" s="21"/>
      <c r="E309" s="100" t="str">
        <f t="shared" ca="1" si="31"/>
        <v>2.1.10c</v>
      </c>
      <c r="F309" s="101" t="str">
        <f t="shared" ca="1" si="32"/>
        <v>Evaluating threat analytics (typically based on the threat model of the behaviour of attacks), helping to determine both symptoms and behaviour?</v>
      </c>
      <c r="G309" s="102"/>
      <c r="H309" s="99"/>
      <c r="I309" s="99"/>
      <c r="J309" s="99"/>
      <c r="K309" s="99"/>
      <c r="L309" s="99"/>
      <c r="M309" s="99"/>
      <c r="N309" s="99"/>
      <c r="O309" s="99"/>
      <c r="P309" s="99"/>
      <c r="Q309" s="99"/>
      <c r="R309" s="99"/>
      <c r="S309" s="99"/>
      <c r="T309" s="152" t="str">
        <f t="shared" ca="1" si="33"/>
        <v>2.1.10c</v>
      </c>
      <c r="U309" s="99"/>
      <c r="V309" s="99"/>
      <c r="W309" s="237">
        <v>5</v>
      </c>
      <c r="X309" s="236">
        <f t="shared" ca="1" si="34"/>
        <v>5</v>
      </c>
      <c r="Y309" s="237" t="str">
        <f t="shared" si="35"/>
        <v>x 5</v>
      </c>
    </row>
    <row r="310" spans="1:25" s="124" customFormat="1" ht="30" customHeight="1" x14ac:dyDescent="0.25">
      <c r="A310" s="89">
        <v>303</v>
      </c>
      <c r="B310" s="90" t="str">
        <f t="shared" ca="1" si="29"/>
        <v>2.2</v>
      </c>
      <c r="C310" s="91">
        <f t="shared" ca="1" si="30"/>
        <v>2</v>
      </c>
      <c r="D310" s="21"/>
      <c r="E310" s="88" t="str">
        <f t="shared" ca="1" si="31"/>
        <v>Step 2</v>
      </c>
      <c r="F310" s="114" t="str">
        <f t="shared" ca="1" si="32"/>
        <v>Investigation</v>
      </c>
      <c r="G310" s="115"/>
      <c r="H310" s="116"/>
      <c r="I310" s="116"/>
      <c r="J310" s="116"/>
      <c r="K310" s="116"/>
      <c r="L310" s="116"/>
      <c r="M310" s="115"/>
      <c r="N310" s="115"/>
      <c r="O310" s="115"/>
      <c r="P310" s="115"/>
      <c r="Q310" s="115"/>
      <c r="R310" s="115"/>
      <c r="S310" s="115"/>
      <c r="T310" s="217" t="str">
        <f t="shared" ca="1" si="33"/>
        <v>Step 2</v>
      </c>
      <c r="U310" s="115"/>
      <c r="V310" s="115"/>
      <c r="W310" s="129" t="s">
        <v>695</v>
      </c>
      <c r="X310" s="129" t="str">
        <f t="shared" ca="1" si="34"/>
        <v/>
      </c>
      <c r="Y310" s="239" t="e">
        <f t="shared" si="35"/>
        <v>#N/A</v>
      </c>
    </row>
    <row r="311" spans="1:25" s="124" customFormat="1" ht="18.75" customHeight="1" x14ac:dyDescent="0.25">
      <c r="A311" s="91">
        <v>304</v>
      </c>
      <c r="B311" s="91" t="str">
        <f t="shared" ca="1" si="29"/>
        <v/>
      </c>
      <c r="C311" s="91">
        <f t="shared" ca="1" si="30"/>
        <v>3</v>
      </c>
      <c r="D311" s="21"/>
      <c r="E311" s="108" t="str">
        <f t="shared" ca="1" si="31"/>
        <v/>
      </c>
      <c r="F311" s="109" t="str">
        <f t="shared" ca="1" si="32"/>
        <v>Understanding</v>
      </c>
      <c r="G311" s="105"/>
      <c r="H311" s="105"/>
      <c r="I311" s="105"/>
      <c r="J311" s="105"/>
      <c r="K311" s="105"/>
      <c r="L311" s="105"/>
      <c r="M311" s="105"/>
      <c r="N311" s="105"/>
      <c r="O311" s="105"/>
      <c r="P311" s="105"/>
      <c r="Q311" s="105"/>
      <c r="R311" s="105"/>
      <c r="S311" s="105"/>
      <c r="T311" s="153" t="str">
        <f t="shared" ca="1" si="33"/>
        <v/>
      </c>
      <c r="U311" s="105"/>
      <c r="V311" s="105"/>
      <c r="W311" s="130" t="s">
        <v>695</v>
      </c>
      <c r="X311" s="130" t="str">
        <f t="shared" ca="1" si="34"/>
        <v/>
      </c>
      <c r="Y311" s="130" t="e">
        <f t="shared" si="35"/>
        <v>#N/A</v>
      </c>
    </row>
    <row r="312" spans="1:25" s="124" customFormat="1" ht="30" customHeight="1" x14ac:dyDescent="0.25">
      <c r="A312" s="89">
        <v>305</v>
      </c>
      <c r="B312" s="90" t="str">
        <f t="shared" ca="1" si="29"/>
        <v>2.2.01</v>
      </c>
      <c r="C312" s="91">
        <f t="shared" ca="1" si="30"/>
        <v>5</v>
      </c>
      <c r="D312" s="21"/>
      <c r="E312" s="92" t="str">
        <f t="shared" ca="1" si="31"/>
        <v>2.2.01</v>
      </c>
      <c r="F312" s="93" t="str">
        <f t="shared" ca="1" si="32"/>
        <v>Do you take steps to investigate the cyber security incident?</v>
      </c>
      <c r="G312" s="93"/>
      <c r="H312" s="91"/>
      <c r="I312" s="91"/>
      <c r="J312" s="91"/>
      <c r="K312" s="91"/>
      <c r="L312" s="91"/>
      <c r="M312" s="91"/>
      <c r="N312" s="91"/>
      <c r="O312" s="91"/>
      <c r="P312" s="91"/>
      <c r="Q312" s="91"/>
      <c r="R312" s="91"/>
      <c r="S312" s="91"/>
      <c r="T312" s="126" t="str">
        <f t="shared" ca="1" si="33"/>
        <v>2.2.01</v>
      </c>
      <c r="U312" s="91"/>
      <c r="V312" s="91"/>
      <c r="W312" s="132">
        <v>1</v>
      </c>
      <c r="X312" s="133">
        <f t="shared" ca="1" si="34"/>
        <v>1</v>
      </c>
      <c r="Y312" s="132" t="str">
        <f t="shared" si="35"/>
        <v>x 1</v>
      </c>
    </row>
    <row r="313" spans="1:25" s="124" customFormat="1" ht="30" customHeight="1" x14ac:dyDescent="0.25">
      <c r="A313" s="89">
        <v>306</v>
      </c>
      <c r="B313" s="90" t="str">
        <f t="shared" ca="1" si="29"/>
        <v>2.2.02</v>
      </c>
      <c r="C313" s="91">
        <f t="shared" ca="1" si="30"/>
        <v>4</v>
      </c>
      <c r="D313" s="21"/>
      <c r="E313" s="92" t="str">
        <f t="shared" ca="1" si="31"/>
        <v>2.2.02</v>
      </c>
      <c r="F313" s="93" t="str">
        <f t="shared" ca="1" si="32"/>
        <v>Does your investigation of the event include:</v>
      </c>
      <c r="G313" s="93"/>
      <c r="H313" s="91"/>
      <c r="I313" s="91"/>
      <c r="J313" s="91"/>
      <c r="K313" s="91"/>
      <c r="L313" s="91"/>
      <c r="M313" s="91"/>
      <c r="N313" s="91"/>
      <c r="O313" s="91"/>
      <c r="P313" s="91"/>
      <c r="Q313" s="91"/>
      <c r="R313" s="91"/>
      <c r="S313" s="91"/>
      <c r="T313" s="126" t="str">
        <f t="shared" ca="1" si="33"/>
        <v>2.2.02</v>
      </c>
      <c r="U313" s="91"/>
      <c r="V313" s="91"/>
      <c r="W313" s="132" t="s">
        <v>108</v>
      </c>
      <c r="X313" s="133" t="str">
        <f t="shared" ca="1" si="34"/>
        <v>N/A</v>
      </c>
      <c r="Y313" s="132" t="e">
        <f t="shared" si="35"/>
        <v>#N/A</v>
      </c>
    </row>
    <row r="314" spans="1:25" s="124" customFormat="1" ht="30" customHeight="1" x14ac:dyDescent="0.25">
      <c r="A314" s="89">
        <v>307</v>
      </c>
      <c r="B314" s="90" t="str">
        <f t="shared" ca="1" si="29"/>
        <v>2.2.02a</v>
      </c>
      <c r="C314" s="91">
        <f t="shared" ca="1" si="30"/>
        <v>6</v>
      </c>
      <c r="D314" s="21"/>
      <c r="E314" s="92" t="str">
        <f t="shared" ca="1" si="31"/>
        <v>2.2.02a</v>
      </c>
      <c r="F314" s="98" t="str">
        <f t="shared" ca="1" si="32"/>
        <v>Establishing the objectives of the investigation?</v>
      </c>
      <c r="G314" s="93"/>
      <c r="H314" s="91"/>
      <c r="I314" s="91"/>
      <c r="J314" s="91"/>
      <c r="K314" s="91"/>
      <c r="L314" s="91"/>
      <c r="M314" s="91"/>
      <c r="N314" s="91"/>
      <c r="O314" s="91"/>
      <c r="P314" s="91"/>
      <c r="Q314" s="91"/>
      <c r="R314" s="91"/>
      <c r="S314" s="91"/>
      <c r="T314" s="126" t="str">
        <f t="shared" ca="1" si="33"/>
        <v>2.2.02a</v>
      </c>
      <c r="U314" s="91"/>
      <c r="V314" s="91"/>
      <c r="W314" s="132">
        <v>2</v>
      </c>
      <c r="X314" s="133">
        <f t="shared" ca="1" si="34"/>
        <v>2</v>
      </c>
      <c r="Y314" s="132" t="str">
        <f t="shared" si="35"/>
        <v>x 2</v>
      </c>
    </row>
    <row r="315" spans="1:25" s="124" customFormat="1" ht="30" customHeight="1" x14ac:dyDescent="0.25">
      <c r="A315" s="89">
        <v>308</v>
      </c>
      <c r="B315" s="90" t="str">
        <f t="shared" ca="1" si="29"/>
        <v>2.2.02b</v>
      </c>
      <c r="C315" s="91">
        <f t="shared" ca="1" si="30"/>
        <v>6</v>
      </c>
      <c r="D315" s="21"/>
      <c r="E315" s="92" t="str">
        <f t="shared" ca="1" si="31"/>
        <v>2.2.02b</v>
      </c>
      <c r="F315" s="98" t="str">
        <f t="shared" ca="1" si="32"/>
        <v>Performing detailed analysis of the cyber security incident?</v>
      </c>
      <c r="G315" s="93"/>
      <c r="H315" s="91"/>
      <c r="I315" s="91"/>
      <c r="J315" s="91"/>
      <c r="K315" s="91"/>
      <c r="L315" s="91"/>
      <c r="M315" s="91"/>
      <c r="N315" s="91"/>
      <c r="O315" s="91"/>
      <c r="P315" s="91"/>
      <c r="Q315" s="91"/>
      <c r="R315" s="91"/>
      <c r="S315" s="91"/>
      <c r="T315" s="126" t="str">
        <f t="shared" ca="1" si="33"/>
        <v>2.2.02b</v>
      </c>
      <c r="U315" s="91"/>
      <c r="V315" s="91"/>
      <c r="W315" s="132">
        <v>2</v>
      </c>
      <c r="X315" s="133">
        <f t="shared" ca="1" si="34"/>
        <v>2</v>
      </c>
      <c r="Y315" s="132" t="str">
        <f t="shared" si="35"/>
        <v>x 2</v>
      </c>
    </row>
    <row r="316" spans="1:25" s="124" customFormat="1" ht="30" customHeight="1" x14ac:dyDescent="0.25">
      <c r="A316" s="89">
        <v>309</v>
      </c>
      <c r="B316" s="90" t="str">
        <f t="shared" ca="1" si="29"/>
        <v>2.2.02c</v>
      </c>
      <c r="C316" s="91">
        <f t="shared" ca="1" si="30"/>
        <v>6</v>
      </c>
      <c r="D316" s="21"/>
      <c r="E316" s="92" t="str">
        <f t="shared" ca="1" si="31"/>
        <v>2.2.02c</v>
      </c>
      <c r="F316" s="98" t="str">
        <f t="shared" ca="1" si="32"/>
        <v>Placing priority on the speed of investigation?</v>
      </c>
      <c r="G316" s="93"/>
      <c r="H316" s="91"/>
      <c r="I316" s="91"/>
      <c r="J316" s="91"/>
      <c r="K316" s="91"/>
      <c r="L316" s="91"/>
      <c r="M316" s="91"/>
      <c r="N316" s="91"/>
      <c r="O316" s="91"/>
      <c r="P316" s="91"/>
      <c r="Q316" s="91"/>
      <c r="R316" s="91"/>
      <c r="S316" s="91"/>
      <c r="T316" s="126" t="str">
        <f t="shared" ca="1" si="33"/>
        <v>2.2.02c</v>
      </c>
      <c r="U316" s="91"/>
      <c r="V316" s="91"/>
      <c r="W316" s="132">
        <v>3</v>
      </c>
      <c r="X316" s="133">
        <f t="shared" ca="1" si="34"/>
        <v>3</v>
      </c>
      <c r="Y316" s="132" t="str">
        <f t="shared" si="35"/>
        <v>x 3</v>
      </c>
    </row>
    <row r="317" spans="1:25" s="124" customFormat="1" ht="30" customHeight="1" x14ac:dyDescent="0.25">
      <c r="A317" s="89">
        <v>310</v>
      </c>
      <c r="B317" s="90" t="str">
        <f t="shared" ca="1" si="29"/>
        <v>2.2.03</v>
      </c>
      <c r="C317" s="91">
        <f t="shared" ca="1" si="30"/>
        <v>4</v>
      </c>
      <c r="D317" s="21"/>
      <c r="E317" s="92" t="str">
        <f t="shared" ca="1" si="31"/>
        <v>2.2.03</v>
      </c>
      <c r="F317" s="93" t="str">
        <f t="shared" ca="1" si="32"/>
        <v>Does your analysis of the cyber security incident include:</v>
      </c>
      <c r="G317" s="93"/>
      <c r="H317" s="91"/>
      <c r="I317" s="91"/>
      <c r="J317" s="91"/>
      <c r="K317" s="91"/>
      <c r="L317" s="91"/>
      <c r="M317" s="91"/>
      <c r="N317" s="91"/>
      <c r="O317" s="91"/>
      <c r="P317" s="91"/>
      <c r="Q317" s="91"/>
      <c r="R317" s="91"/>
      <c r="S317" s="91"/>
      <c r="T317" s="126" t="str">
        <f t="shared" ca="1" si="33"/>
        <v>2.2.03</v>
      </c>
      <c r="U317" s="91"/>
      <c r="V317" s="91"/>
      <c r="W317" s="132" t="s">
        <v>108</v>
      </c>
      <c r="X317" s="133" t="str">
        <f t="shared" ca="1" si="34"/>
        <v>N/A</v>
      </c>
      <c r="Y317" s="132" t="e">
        <f t="shared" si="35"/>
        <v>#N/A</v>
      </c>
    </row>
    <row r="318" spans="1:25" s="124" customFormat="1" ht="30" x14ac:dyDescent="0.25">
      <c r="A318" s="89">
        <v>311</v>
      </c>
      <c r="B318" s="90" t="str">
        <f t="shared" ca="1" si="29"/>
        <v>2.2.03a</v>
      </c>
      <c r="C318" s="91">
        <f t="shared" ca="1" si="30"/>
        <v>6</v>
      </c>
      <c r="D318" s="21"/>
      <c r="E318" s="92" t="str">
        <f t="shared" ca="1" si="31"/>
        <v>2.2.03a</v>
      </c>
      <c r="F318" s="98" t="str">
        <f t="shared" ca="1" si="32"/>
        <v>Identifying what systems, networks and information (assets) have been compromised?</v>
      </c>
      <c r="G318" s="93"/>
      <c r="H318" s="91"/>
      <c r="I318" s="91"/>
      <c r="J318" s="91"/>
      <c r="K318" s="91"/>
      <c r="L318" s="91"/>
      <c r="M318" s="91"/>
      <c r="N318" s="91"/>
      <c r="O318" s="91"/>
      <c r="P318" s="91"/>
      <c r="Q318" s="91"/>
      <c r="R318" s="91"/>
      <c r="S318" s="91"/>
      <c r="T318" s="126" t="str">
        <f t="shared" ca="1" si="33"/>
        <v>2.2.03a</v>
      </c>
      <c r="U318" s="91"/>
      <c r="V318" s="91"/>
      <c r="W318" s="132">
        <v>2</v>
      </c>
      <c r="X318" s="133">
        <f t="shared" ca="1" si="34"/>
        <v>2</v>
      </c>
      <c r="Y318" s="132" t="str">
        <f t="shared" si="35"/>
        <v>x 2</v>
      </c>
    </row>
    <row r="319" spans="1:25" s="124" customFormat="1" ht="30" x14ac:dyDescent="0.25">
      <c r="A319" s="89">
        <v>312</v>
      </c>
      <c r="B319" s="90" t="str">
        <f t="shared" ca="1" si="29"/>
        <v>2.2.03b</v>
      </c>
      <c r="C319" s="91">
        <f t="shared" ca="1" si="30"/>
        <v>6</v>
      </c>
      <c r="D319" s="21"/>
      <c r="E319" s="92" t="str">
        <f t="shared" ca="1" si="31"/>
        <v>2.2.03b</v>
      </c>
      <c r="F319" s="98" t="str">
        <f t="shared" ca="1" si="32"/>
        <v>Determining what information has been disclosed to unauthorised parties, stolen, deleted or corrupted?</v>
      </c>
      <c r="G319" s="93"/>
      <c r="H319" s="91"/>
      <c r="I319" s="91"/>
      <c r="J319" s="91"/>
      <c r="K319" s="91"/>
      <c r="L319" s="91"/>
      <c r="M319" s="91"/>
      <c r="N319" s="91"/>
      <c r="O319" s="91"/>
      <c r="P319" s="91"/>
      <c r="Q319" s="91"/>
      <c r="R319" s="91"/>
      <c r="S319" s="91"/>
      <c r="T319" s="126" t="str">
        <f t="shared" ca="1" si="33"/>
        <v>2.2.03b</v>
      </c>
      <c r="U319" s="91"/>
      <c r="V319" s="91"/>
      <c r="W319" s="132">
        <v>3</v>
      </c>
      <c r="X319" s="133">
        <f t="shared" ca="1" si="34"/>
        <v>3</v>
      </c>
      <c r="Y319" s="132" t="str">
        <f t="shared" si="35"/>
        <v>x 3</v>
      </c>
    </row>
    <row r="320" spans="1:25" s="124" customFormat="1" ht="30" x14ac:dyDescent="0.25">
      <c r="A320" s="89">
        <v>313</v>
      </c>
      <c r="B320" s="90" t="str">
        <f t="shared" ca="1" si="29"/>
        <v>2.2.03c</v>
      </c>
      <c r="C320" s="91">
        <f t="shared" ca="1" si="30"/>
        <v>6</v>
      </c>
      <c r="D320" s="21"/>
      <c r="E320" s="92" t="str">
        <f t="shared" ca="1" si="31"/>
        <v>2.2.03c</v>
      </c>
      <c r="F320" s="98" t="str">
        <f t="shared" ca="1" si="32"/>
        <v>Working out how it happened (eg how did the attacker gain entry to the system)?</v>
      </c>
      <c r="G320" s="93"/>
      <c r="H320" s="91"/>
      <c r="I320" s="91"/>
      <c r="J320" s="91"/>
      <c r="K320" s="91"/>
      <c r="L320" s="91"/>
      <c r="M320" s="91"/>
      <c r="N320" s="91"/>
      <c r="O320" s="91"/>
      <c r="P320" s="91"/>
      <c r="Q320" s="91"/>
      <c r="R320" s="91"/>
      <c r="S320" s="91"/>
      <c r="T320" s="126" t="str">
        <f t="shared" ca="1" si="33"/>
        <v>2.2.03c</v>
      </c>
      <c r="U320" s="91"/>
      <c r="V320" s="91"/>
      <c r="W320" s="132">
        <v>3</v>
      </c>
      <c r="X320" s="133">
        <f t="shared" ca="1" si="34"/>
        <v>3</v>
      </c>
      <c r="Y320" s="132" t="str">
        <f t="shared" si="35"/>
        <v>x 3</v>
      </c>
    </row>
    <row r="321" spans="1:25" s="124" customFormat="1" ht="30" customHeight="1" x14ac:dyDescent="0.25">
      <c r="A321" s="89">
        <v>314</v>
      </c>
      <c r="B321" s="90" t="str">
        <f t="shared" ca="1" si="29"/>
        <v>2.2.03d</v>
      </c>
      <c r="C321" s="91">
        <f t="shared" ca="1" si="30"/>
        <v>6</v>
      </c>
      <c r="D321" s="21"/>
      <c r="E321" s="92" t="str">
        <f t="shared" ca="1" si="31"/>
        <v>2.2.03d</v>
      </c>
      <c r="F321" s="98" t="str">
        <f t="shared" ca="1" si="32"/>
        <v>Finding out who did it (ie which threat agent or agents)?</v>
      </c>
      <c r="G321" s="93"/>
      <c r="H321" s="91"/>
      <c r="I321" s="91"/>
      <c r="J321" s="91"/>
      <c r="K321" s="91"/>
      <c r="L321" s="91"/>
      <c r="M321" s="91"/>
      <c r="N321" s="91"/>
      <c r="O321" s="91"/>
      <c r="P321" s="91"/>
      <c r="Q321" s="91"/>
      <c r="R321" s="91"/>
      <c r="S321" s="91"/>
      <c r="T321" s="126" t="str">
        <f t="shared" ca="1" si="33"/>
        <v>2.2.03d</v>
      </c>
      <c r="U321" s="91"/>
      <c r="V321" s="91"/>
      <c r="W321" s="132">
        <v>3</v>
      </c>
      <c r="X321" s="133">
        <f t="shared" ca="1" si="34"/>
        <v>3</v>
      </c>
      <c r="Y321" s="132" t="str">
        <f t="shared" si="35"/>
        <v>x 3</v>
      </c>
    </row>
    <row r="322" spans="1:25" s="124" customFormat="1" ht="45" x14ac:dyDescent="0.25">
      <c r="A322" s="89">
        <v>315</v>
      </c>
      <c r="B322" s="90" t="str">
        <f t="shared" ca="1" si="29"/>
        <v>2.2.03e</v>
      </c>
      <c r="C322" s="91">
        <f t="shared" ca="1" si="30"/>
        <v>6</v>
      </c>
      <c r="D322" s="21"/>
      <c r="E322" s="92" t="str">
        <f t="shared" ca="1" si="31"/>
        <v>2.2.03e</v>
      </c>
      <c r="F322" s="98" t="str">
        <f t="shared" ca="1" si="32"/>
        <v>Determining why they did it, such as financial crime (eg fraud or extortion), theft of intellectual property, personal attack (eg revenge), or disruption to critical services?</v>
      </c>
      <c r="G322" s="93"/>
      <c r="H322" s="91"/>
      <c r="I322" s="91"/>
      <c r="J322" s="91"/>
      <c r="K322" s="91"/>
      <c r="L322" s="91"/>
      <c r="M322" s="91"/>
      <c r="N322" s="91"/>
      <c r="O322" s="91"/>
      <c r="P322" s="91"/>
      <c r="Q322" s="91"/>
      <c r="R322" s="91"/>
      <c r="S322" s="91"/>
      <c r="T322" s="126" t="str">
        <f t="shared" ca="1" si="33"/>
        <v>2.2.03e</v>
      </c>
      <c r="U322" s="91"/>
      <c r="V322" s="91"/>
      <c r="W322" s="132">
        <v>3</v>
      </c>
      <c r="X322" s="133">
        <f t="shared" ca="1" si="34"/>
        <v>3</v>
      </c>
      <c r="Y322" s="132" t="str">
        <f t="shared" si="35"/>
        <v>x 3</v>
      </c>
    </row>
    <row r="323" spans="1:25" s="124" customFormat="1" ht="30" x14ac:dyDescent="0.25">
      <c r="A323" s="89">
        <v>316</v>
      </c>
      <c r="B323" s="90" t="str">
        <f t="shared" ca="1" si="29"/>
        <v>2.2.03f</v>
      </c>
      <c r="C323" s="91">
        <f t="shared" ca="1" si="30"/>
        <v>6</v>
      </c>
      <c r="D323" s="21"/>
      <c r="E323" s="92" t="str">
        <f t="shared" ca="1" si="31"/>
        <v>2.2.03f</v>
      </c>
      <c r="F323" s="98" t="str">
        <f t="shared" ca="1" si="32"/>
        <v>Estimating the potential business impact of the cyber security incident?</v>
      </c>
      <c r="G323" s="93"/>
      <c r="H323" s="91"/>
      <c r="I323" s="91"/>
      <c r="J323" s="91"/>
      <c r="K323" s="91"/>
      <c r="L323" s="91"/>
      <c r="M323" s="91"/>
      <c r="N323" s="91"/>
      <c r="O323" s="91"/>
      <c r="P323" s="91"/>
      <c r="Q323" s="91"/>
      <c r="R323" s="91"/>
      <c r="S323" s="91"/>
      <c r="T323" s="126" t="str">
        <f t="shared" ca="1" si="33"/>
        <v>2.2.03f</v>
      </c>
      <c r="U323" s="91"/>
      <c r="V323" s="91"/>
      <c r="W323" s="132">
        <v>3</v>
      </c>
      <c r="X323" s="133">
        <f t="shared" ca="1" si="34"/>
        <v>3</v>
      </c>
      <c r="Y323" s="132" t="str">
        <f t="shared" si="35"/>
        <v>x 3</v>
      </c>
    </row>
    <row r="324" spans="1:25" s="124" customFormat="1" ht="30" customHeight="1" x14ac:dyDescent="0.25">
      <c r="A324" s="89">
        <v>317</v>
      </c>
      <c r="B324" s="90" t="str">
        <f t="shared" ca="1" si="29"/>
        <v>2.2.04</v>
      </c>
      <c r="C324" s="91">
        <f t="shared" ca="1" si="30"/>
        <v>4</v>
      </c>
      <c r="D324" s="21"/>
      <c r="E324" s="92" t="str">
        <f t="shared" ca="1" si="31"/>
        <v>2.2.04</v>
      </c>
      <c r="F324" s="93" t="str">
        <f t="shared" ca="1" si="32"/>
        <v>Do your investigation determine what:</v>
      </c>
      <c r="G324" s="93"/>
      <c r="H324" s="91"/>
      <c r="I324" s="91"/>
      <c r="J324" s="91"/>
      <c r="K324" s="91"/>
      <c r="L324" s="91"/>
      <c r="M324" s="91"/>
      <c r="N324" s="91"/>
      <c r="O324" s="91"/>
      <c r="P324" s="91"/>
      <c r="Q324" s="91"/>
      <c r="R324" s="91"/>
      <c r="S324" s="91"/>
      <c r="T324" s="126" t="str">
        <f t="shared" ca="1" si="33"/>
        <v>2.2.04</v>
      </c>
      <c r="U324" s="91"/>
      <c r="V324" s="91"/>
      <c r="W324" s="132" t="s">
        <v>108</v>
      </c>
      <c r="X324" s="133" t="str">
        <f t="shared" ca="1" si="34"/>
        <v>N/A</v>
      </c>
      <c r="Y324" s="132" t="e">
        <f t="shared" si="35"/>
        <v>#N/A</v>
      </c>
    </row>
    <row r="325" spans="1:25" s="124" customFormat="1" ht="30" customHeight="1" x14ac:dyDescent="0.25">
      <c r="A325" s="89">
        <v>318</v>
      </c>
      <c r="B325" s="90" t="str">
        <f t="shared" ca="1" si="29"/>
        <v>2.2.04a</v>
      </c>
      <c r="C325" s="91">
        <f t="shared" ca="1" si="30"/>
        <v>6</v>
      </c>
      <c r="D325" s="21"/>
      <c r="E325" s="92" t="str">
        <f t="shared" ca="1" si="31"/>
        <v>2.2.04a</v>
      </c>
      <c r="F325" s="98" t="str">
        <f t="shared" ca="1" si="32"/>
        <v>Methodologies the attackers are using?</v>
      </c>
      <c r="G325" s="93"/>
      <c r="H325" s="91"/>
      <c r="I325" s="91"/>
      <c r="J325" s="91"/>
      <c r="K325" s="91"/>
      <c r="L325" s="91"/>
      <c r="M325" s="91"/>
      <c r="N325" s="91"/>
      <c r="O325" s="91"/>
      <c r="P325" s="91"/>
      <c r="Q325" s="91"/>
      <c r="R325" s="91"/>
      <c r="S325" s="91"/>
      <c r="T325" s="126" t="str">
        <f t="shared" ca="1" si="33"/>
        <v>2.2.04a</v>
      </c>
      <c r="U325" s="91"/>
      <c r="V325" s="91"/>
      <c r="W325" s="132">
        <v>4</v>
      </c>
      <c r="X325" s="133">
        <f t="shared" ca="1" si="34"/>
        <v>4</v>
      </c>
      <c r="Y325" s="132" t="str">
        <f t="shared" si="35"/>
        <v>x 4</v>
      </c>
    </row>
    <row r="326" spans="1:25" s="124" customFormat="1" ht="30" x14ac:dyDescent="0.25">
      <c r="A326" s="89">
        <v>319</v>
      </c>
      <c r="B326" s="90" t="str">
        <f t="shared" ca="1" si="29"/>
        <v>2.2.04b</v>
      </c>
      <c r="C326" s="91">
        <f t="shared" ca="1" si="30"/>
        <v>6</v>
      </c>
      <c r="D326" s="21"/>
      <c r="E326" s="92" t="str">
        <f t="shared" ca="1" si="31"/>
        <v>2.2.04b</v>
      </c>
      <c r="F326" s="98" t="str">
        <f t="shared" ca="1" si="32"/>
        <v>Who their target is for the attack (eg an individual, the whole organisation, your market sector or the government)?</v>
      </c>
      <c r="G326" s="93"/>
      <c r="H326" s="91"/>
      <c r="I326" s="91"/>
      <c r="J326" s="91"/>
      <c r="K326" s="91"/>
      <c r="L326" s="91"/>
      <c r="M326" s="91"/>
      <c r="N326" s="91"/>
      <c r="O326" s="91"/>
      <c r="P326" s="91"/>
      <c r="Q326" s="91"/>
      <c r="R326" s="91"/>
      <c r="S326" s="91"/>
      <c r="T326" s="126" t="str">
        <f t="shared" ca="1" si="33"/>
        <v>2.2.04b</v>
      </c>
      <c r="U326" s="91"/>
      <c r="V326" s="91"/>
      <c r="W326" s="132">
        <v>4</v>
      </c>
      <c r="X326" s="133">
        <f t="shared" ca="1" si="34"/>
        <v>4</v>
      </c>
      <c r="Y326" s="132" t="str">
        <f t="shared" si="35"/>
        <v>x 4</v>
      </c>
    </row>
    <row r="327" spans="1:25" s="124" customFormat="1" ht="30" customHeight="1" x14ac:dyDescent="0.25">
      <c r="A327" s="89">
        <v>320</v>
      </c>
      <c r="B327" s="90" t="str">
        <f t="shared" ca="1" si="29"/>
        <v>2.2.05</v>
      </c>
      <c r="C327" s="91">
        <f t="shared" ca="1" si="30"/>
        <v>5</v>
      </c>
      <c r="D327" s="21"/>
      <c r="E327" s="92" t="str">
        <f t="shared" ca="1" si="31"/>
        <v>2.2.05</v>
      </c>
      <c r="F327" s="93" t="str">
        <f t="shared" ca="1" si="32"/>
        <v>Do you have access to cyber threat intelligence?</v>
      </c>
      <c r="G327" s="93"/>
      <c r="H327" s="91"/>
      <c r="I327" s="91"/>
      <c r="J327" s="91"/>
      <c r="K327" s="91"/>
      <c r="L327" s="91"/>
      <c r="M327" s="91"/>
      <c r="N327" s="91"/>
      <c r="O327" s="91"/>
      <c r="P327" s="91"/>
      <c r="Q327" s="91"/>
      <c r="R327" s="91"/>
      <c r="S327" s="91"/>
      <c r="T327" s="126" t="str">
        <f t="shared" ca="1" si="33"/>
        <v>2.2.05</v>
      </c>
      <c r="U327" s="91"/>
      <c r="V327" s="91"/>
      <c r="W327" s="132">
        <v>4</v>
      </c>
      <c r="X327" s="133">
        <f t="shared" ca="1" si="34"/>
        <v>4</v>
      </c>
      <c r="Y327" s="132" t="str">
        <f t="shared" si="35"/>
        <v>x 4</v>
      </c>
    </row>
    <row r="328" spans="1:25" s="124" customFormat="1" ht="45" x14ac:dyDescent="0.25">
      <c r="A328" s="89">
        <v>321</v>
      </c>
      <c r="B328" s="90" t="str">
        <f t="shared" ref="B328:B391" ca="1" si="36">VLOOKUP(A328,Contents_Text,2,FALSE)</f>
        <v>2.2.06</v>
      </c>
      <c r="C328" s="91">
        <f t="shared" ref="C328:C391" ca="1" si="37">VLOOKUP(A328,Contents_Text,15,FALSE)</f>
        <v>5</v>
      </c>
      <c r="D328" s="21"/>
      <c r="E328" s="92" t="str">
        <f t="shared" ref="E328:E391" ca="1" si="38">IF(C328=1,"Phase "&amp;B328,IF(C328=2,"Step "&amp;VLOOKUP(A328,Contents_Text,4,FALSE),B328))</f>
        <v>2.2.06</v>
      </c>
      <c r="F328" s="93" t="str">
        <f t="shared" ref="F328:F391" ca="1" si="39">VLOOKUP(A328,Contents_Text,7,FALSE)</f>
        <v>Does your cyber threat intelligence come from a variety of reputable sources, such as government, CERTS, collaborative groups or expert third parties?</v>
      </c>
      <c r="G328" s="93"/>
      <c r="H328" s="91"/>
      <c r="I328" s="91"/>
      <c r="J328" s="91"/>
      <c r="K328" s="91"/>
      <c r="L328" s="91"/>
      <c r="M328" s="91"/>
      <c r="N328" s="91"/>
      <c r="O328" s="91"/>
      <c r="P328" s="91"/>
      <c r="Q328" s="91"/>
      <c r="R328" s="91"/>
      <c r="S328" s="91"/>
      <c r="T328" s="126" t="str">
        <f t="shared" ref="T328:T391" ca="1" si="40">E328</f>
        <v>2.2.06</v>
      </c>
      <c r="U328" s="91"/>
      <c r="V328" s="91"/>
      <c r="W328" s="132">
        <v>5</v>
      </c>
      <c r="X328" s="133">
        <f t="shared" ref="X328:X391" ca="1" si="41">VLOOKUP(A328,Contents_Text,8,FALSE)</f>
        <v>5</v>
      </c>
      <c r="Y328" s="132" t="str">
        <f t="shared" ref="Y328:Y391" si="42">VLOOKUP(W328,weighting_response_reverse,2,FALSE)</f>
        <v>x 5</v>
      </c>
    </row>
    <row r="329" spans="1:25" s="124" customFormat="1" ht="30" x14ac:dyDescent="0.25">
      <c r="A329" s="89">
        <v>322</v>
      </c>
      <c r="B329" s="90" t="str">
        <f t="shared" ca="1" si="36"/>
        <v>2.2.07</v>
      </c>
      <c r="C329" s="91">
        <f t="shared" ca="1" si="37"/>
        <v>4</v>
      </c>
      <c r="D329" s="21"/>
      <c r="E329" s="92" t="str">
        <f t="shared" ca="1" si="38"/>
        <v>2.2.07</v>
      </c>
      <c r="F329" s="93" t="str">
        <f t="shared" ca="1" si="39"/>
        <v>Does your cyber threat intelligence help you to determine the attacker(s):</v>
      </c>
      <c r="G329" s="93"/>
      <c r="H329" s="91"/>
      <c r="I329" s="91"/>
      <c r="J329" s="91"/>
      <c r="K329" s="91"/>
      <c r="L329" s="91"/>
      <c r="M329" s="91"/>
      <c r="N329" s="91"/>
      <c r="O329" s="91"/>
      <c r="P329" s="91"/>
      <c r="Q329" s="91"/>
      <c r="R329" s="91"/>
      <c r="S329" s="91"/>
      <c r="T329" s="126" t="str">
        <f t="shared" ca="1" si="40"/>
        <v>2.2.07</v>
      </c>
      <c r="U329" s="91"/>
      <c r="V329" s="91"/>
      <c r="W329" s="132" t="s">
        <v>108</v>
      </c>
      <c r="X329" s="133" t="str">
        <f t="shared" ca="1" si="41"/>
        <v>N/A</v>
      </c>
      <c r="Y329" s="132" t="e">
        <f t="shared" si="42"/>
        <v>#N/A</v>
      </c>
    </row>
    <row r="330" spans="1:25" s="124" customFormat="1" ht="30" customHeight="1" x14ac:dyDescent="0.25">
      <c r="A330" s="89">
        <v>323</v>
      </c>
      <c r="B330" s="90" t="str">
        <f t="shared" ca="1" si="36"/>
        <v>2.2.07a</v>
      </c>
      <c r="C330" s="91">
        <f t="shared" ca="1" si="37"/>
        <v>6</v>
      </c>
      <c r="D330" s="21"/>
      <c r="E330" s="92" t="str">
        <f t="shared" ca="1" si="38"/>
        <v>2.2.07a</v>
      </c>
      <c r="F330" s="98" t="str">
        <f t="shared" ca="1" si="39"/>
        <v>Capabilities (what can they actually do)?</v>
      </c>
      <c r="G330" s="93"/>
      <c r="H330" s="91"/>
      <c r="I330" s="91"/>
      <c r="J330" s="91"/>
      <c r="K330" s="91"/>
      <c r="L330" s="91"/>
      <c r="M330" s="91"/>
      <c r="N330" s="91"/>
      <c r="O330" s="91"/>
      <c r="P330" s="91"/>
      <c r="Q330" s="91"/>
      <c r="R330" s="91"/>
      <c r="S330" s="91"/>
      <c r="T330" s="126" t="str">
        <f t="shared" ca="1" si="40"/>
        <v>2.2.07a</v>
      </c>
      <c r="U330" s="91"/>
      <c r="V330" s="91"/>
      <c r="W330" s="132">
        <v>5</v>
      </c>
      <c r="X330" s="133">
        <f t="shared" ca="1" si="41"/>
        <v>5</v>
      </c>
      <c r="Y330" s="132" t="str">
        <f t="shared" si="42"/>
        <v>x 5</v>
      </c>
    </row>
    <row r="331" spans="1:25" s="124" customFormat="1" ht="30" customHeight="1" x14ac:dyDescent="0.25">
      <c r="A331" s="89">
        <v>324</v>
      </c>
      <c r="B331" s="90" t="str">
        <f t="shared" ca="1" si="36"/>
        <v>2.2.07b</v>
      </c>
      <c r="C331" s="91">
        <f t="shared" ca="1" si="37"/>
        <v>6</v>
      </c>
      <c r="D331" s="21"/>
      <c r="E331" s="92" t="str">
        <f t="shared" ca="1" si="38"/>
        <v>2.2.07b</v>
      </c>
      <c r="F331" s="98" t="str">
        <f t="shared" ca="1" si="39"/>
        <v>Motives (why are they attacking you)?</v>
      </c>
      <c r="G331" s="93"/>
      <c r="H331" s="91"/>
      <c r="I331" s="91"/>
      <c r="J331" s="91"/>
      <c r="K331" s="91"/>
      <c r="L331" s="91"/>
      <c r="M331" s="91"/>
      <c r="N331" s="91"/>
      <c r="O331" s="91"/>
      <c r="P331" s="91"/>
      <c r="Q331" s="91"/>
      <c r="R331" s="91"/>
      <c r="S331" s="91"/>
      <c r="T331" s="126" t="str">
        <f t="shared" ca="1" si="40"/>
        <v>2.2.07b</v>
      </c>
      <c r="U331" s="91"/>
      <c r="V331" s="91"/>
      <c r="W331" s="132">
        <v>5</v>
      </c>
      <c r="X331" s="133">
        <f t="shared" ca="1" si="41"/>
        <v>5</v>
      </c>
      <c r="Y331" s="132" t="str">
        <f t="shared" si="42"/>
        <v>x 5</v>
      </c>
    </row>
    <row r="332" spans="1:25" s="124" customFormat="1" ht="30" customHeight="1" x14ac:dyDescent="0.25">
      <c r="A332" s="89">
        <v>325</v>
      </c>
      <c r="B332" s="90" t="str">
        <f t="shared" ca="1" si="36"/>
        <v>2.2.07c</v>
      </c>
      <c r="C332" s="91">
        <f t="shared" ca="1" si="37"/>
        <v>6</v>
      </c>
      <c r="D332" s="21"/>
      <c r="E332" s="92" t="str">
        <f t="shared" ca="1" si="38"/>
        <v>2.2.07c</v>
      </c>
      <c r="F332" s="98" t="str">
        <f t="shared" ca="1" si="39"/>
        <v>Likely actions (eg their tactics, techniques and procedures)?</v>
      </c>
      <c r="G332" s="93"/>
      <c r="H332" s="91"/>
      <c r="I332" s="91"/>
      <c r="J332" s="91"/>
      <c r="K332" s="91"/>
      <c r="L332" s="91"/>
      <c r="M332" s="91"/>
      <c r="N332" s="91"/>
      <c r="O332" s="91"/>
      <c r="P332" s="91"/>
      <c r="Q332" s="91"/>
      <c r="R332" s="91"/>
      <c r="S332" s="91"/>
      <c r="T332" s="126" t="str">
        <f t="shared" ca="1" si="40"/>
        <v>2.2.07c</v>
      </c>
      <c r="U332" s="91"/>
      <c r="V332" s="91"/>
      <c r="W332" s="132">
        <v>5</v>
      </c>
      <c r="X332" s="133">
        <f t="shared" ca="1" si="41"/>
        <v>5</v>
      </c>
      <c r="Y332" s="132" t="str">
        <f t="shared" si="42"/>
        <v>x 5</v>
      </c>
    </row>
    <row r="333" spans="1:25" s="124" customFormat="1" ht="18.75" customHeight="1" x14ac:dyDescent="0.25">
      <c r="A333" s="91">
        <v>326</v>
      </c>
      <c r="B333" s="91" t="str">
        <f t="shared" ca="1" si="36"/>
        <v/>
      </c>
      <c r="C333" s="91">
        <f t="shared" ca="1" si="37"/>
        <v>3</v>
      </c>
      <c r="D333" s="21"/>
      <c r="E333" s="96" t="str">
        <f t="shared" ca="1" si="38"/>
        <v/>
      </c>
      <c r="F333" s="97" t="str">
        <f t="shared" ca="1" si="39"/>
        <v>Triage</v>
      </c>
      <c r="G333" s="91"/>
      <c r="H333" s="91"/>
      <c r="I333" s="91"/>
      <c r="J333" s="91"/>
      <c r="K333" s="91"/>
      <c r="L333" s="91"/>
      <c r="M333" s="91"/>
      <c r="N333" s="91"/>
      <c r="O333" s="91"/>
      <c r="P333" s="91"/>
      <c r="Q333" s="91"/>
      <c r="R333" s="91"/>
      <c r="S333" s="91"/>
      <c r="T333" s="126" t="str">
        <f t="shared" ca="1" si="40"/>
        <v/>
      </c>
      <c r="U333" s="91"/>
      <c r="V333" s="91"/>
      <c r="W333" s="132" t="s">
        <v>695</v>
      </c>
      <c r="X333" s="132" t="str">
        <f t="shared" ca="1" si="41"/>
        <v/>
      </c>
      <c r="Y333" s="132" t="e">
        <f t="shared" si="42"/>
        <v>#N/A</v>
      </c>
    </row>
    <row r="334" spans="1:25" s="124" customFormat="1" ht="30" x14ac:dyDescent="0.25">
      <c r="A334" s="89">
        <v>327</v>
      </c>
      <c r="B334" s="90" t="str">
        <f t="shared" ca="1" si="36"/>
        <v>2.2.08</v>
      </c>
      <c r="C334" s="91">
        <f t="shared" ca="1" si="37"/>
        <v>5</v>
      </c>
      <c r="D334" s="21"/>
      <c r="E334" s="92" t="str">
        <f t="shared" ca="1" si="38"/>
        <v>2.2.08</v>
      </c>
      <c r="F334" s="93" t="str">
        <f t="shared" ca="1" si="39"/>
        <v>Do you perform Triage on the cyber security incident in the early part of an investigation?</v>
      </c>
      <c r="G334" s="93"/>
      <c r="H334" s="91"/>
      <c r="I334" s="91"/>
      <c r="J334" s="91"/>
      <c r="K334" s="91"/>
      <c r="L334" s="91"/>
      <c r="M334" s="91"/>
      <c r="N334" s="91"/>
      <c r="O334" s="91"/>
      <c r="P334" s="91"/>
      <c r="Q334" s="91"/>
      <c r="R334" s="91"/>
      <c r="S334" s="91"/>
      <c r="T334" s="126" t="str">
        <f t="shared" ca="1" si="40"/>
        <v>2.2.08</v>
      </c>
      <c r="U334" s="91"/>
      <c r="V334" s="91"/>
      <c r="W334" s="132">
        <v>2</v>
      </c>
      <c r="X334" s="133">
        <f t="shared" ca="1" si="41"/>
        <v>2</v>
      </c>
      <c r="Y334" s="132" t="str">
        <f t="shared" si="42"/>
        <v>x 2</v>
      </c>
    </row>
    <row r="335" spans="1:25" s="124" customFormat="1" ht="30" customHeight="1" x14ac:dyDescent="0.25">
      <c r="A335" s="89">
        <v>328</v>
      </c>
      <c r="B335" s="90" t="str">
        <f t="shared" ca="1" si="36"/>
        <v>2.2.09</v>
      </c>
      <c r="C335" s="91">
        <f t="shared" ca="1" si="37"/>
        <v>4</v>
      </c>
      <c r="D335" s="21"/>
      <c r="E335" s="92" t="str">
        <f t="shared" ca="1" si="38"/>
        <v>2.2.09</v>
      </c>
      <c r="F335" s="93" t="str">
        <f t="shared" ca="1" si="39"/>
        <v>Do the actions you carry out as part of Triage include:</v>
      </c>
      <c r="G335" s="93"/>
      <c r="H335" s="91"/>
      <c r="I335" s="91"/>
      <c r="J335" s="91"/>
      <c r="K335" s="91"/>
      <c r="L335" s="91"/>
      <c r="M335" s="91"/>
      <c r="N335" s="91"/>
      <c r="O335" s="91"/>
      <c r="P335" s="91"/>
      <c r="Q335" s="91"/>
      <c r="R335" s="91"/>
      <c r="S335" s="91"/>
      <c r="T335" s="126" t="str">
        <f t="shared" ca="1" si="40"/>
        <v>2.2.09</v>
      </c>
      <c r="U335" s="91"/>
      <c r="V335" s="91"/>
      <c r="W335" s="132" t="s">
        <v>108</v>
      </c>
      <c r="X335" s="133" t="str">
        <f t="shared" ca="1" si="41"/>
        <v>N/A</v>
      </c>
      <c r="Y335" s="132" t="e">
        <f t="shared" si="42"/>
        <v>#N/A</v>
      </c>
    </row>
    <row r="336" spans="1:25" s="124" customFormat="1" ht="30" x14ac:dyDescent="0.25">
      <c r="A336" s="89">
        <v>329</v>
      </c>
      <c r="B336" s="90" t="str">
        <f t="shared" ca="1" si="36"/>
        <v>2.2.09a</v>
      </c>
      <c r="C336" s="91">
        <f t="shared" ca="1" si="37"/>
        <v>6</v>
      </c>
      <c r="D336" s="21"/>
      <c r="E336" s="92" t="str">
        <f t="shared" ca="1" si="38"/>
        <v>2.2.09a</v>
      </c>
      <c r="F336" s="98" t="str">
        <f t="shared" ca="1" si="39"/>
        <v>Classifying cyber security incidents (eg critical, significant, normal or negligible impact)?</v>
      </c>
      <c r="G336" s="93"/>
      <c r="H336" s="91"/>
      <c r="I336" s="91"/>
      <c r="J336" s="91"/>
      <c r="K336" s="91"/>
      <c r="L336" s="91"/>
      <c r="M336" s="91"/>
      <c r="N336" s="91"/>
      <c r="O336" s="91"/>
      <c r="P336" s="91"/>
      <c r="Q336" s="91"/>
      <c r="R336" s="91"/>
      <c r="S336" s="91"/>
      <c r="T336" s="126" t="str">
        <f t="shared" ca="1" si="40"/>
        <v>2.2.09a</v>
      </c>
      <c r="U336" s="91"/>
      <c r="V336" s="91"/>
      <c r="W336" s="132">
        <v>3</v>
      </c>
      <c r="X336" s="133">
        <f t="shared" ca="1" si="41"/>
        <v>3</v>
      </c>
      <c r="Y336" s="132" t="str">
        <f t="shared" si="42"/>
        <v>x 3</v>
      </c>
    </row>
    <row r="337" spans="1:25" s="124" customFormat="1" ht="30" customHeight="1" x14ac:dyDescent="0.25">
      <c r="A337" s="89">
        <v>330</v>
      </c>
      <c r="B337" s="90" t="str">
        <f t="shared" ca="1" si="36"/>
        <v>2.2.09b</v>
      </c>
      <c r="C337" s="91">
        <f t="shared" ca="1" si="37"/>
        <v>6</v>
      </c>
      <c r="D337" s="21"/>
      <c r="E337" s="92" t="str">
        <f t="shared" ca="1" si="38"/>
        <v>2.2.09b</v>
      </c>
      <c r="F337" s="98" t="str">
        <f t="shared" ca="1" si="39"/>
        <v>Prioritising these incidents (eg high, medium or low)?</v>
      </c>
      <c r="G337" s="93"/>
      <c r="H337" s="91"/>
      <c r="I337" s="91"/>
      <c r="J337" s="91"/>
      <c r="K337" s="91"/>
      <c r="L337" s="91"/>
      <c r="M337" s="91"/>
      <c r="N337" s="91"/>
      <c r="O337" s="91"/>
      <c r="P337" s="91"/>
      <c r="Q337" s="91"/>
      <c r="R337" s="91"/>
      <c r="S337" s="91"/>
      <c r="T337" s="126" t="str">
        <f t="shared" ca="1" si="40"/>
        <v>2.2.09b</v>
      </c>
      <c r="U337" s="91"/>
      <c r="V337" s="91"/>
      <c r="W337" s="132">
        <v>3</v>
      </c>
      <c r="X337" s="133">
        <f t="shared" ca="1" si="41"/>
        <v>3</v>
      </c>
      <c r="Y337" s="132" t="str">
        <f t="shared" si="42"/>
        <v>x 3</v>
      </c>
    </row>
    <row r="338" spans="1:25" s="124" customFormat="1" ht="30" x14ac:dyDescent="0.25">
      <c r="A338" s="89">
        <v>331</v>
      </c>
      <c r="B338" s="90" t="str">
        <f t="shared" ca="1" si="36"/>
        <v>2.2.09c</v>
      </c>
      <c r="C338" s="91">
        <f t="shared" ca="1" si="37"/>
        <v>6</v>
      </c>
      <c r="D338" s="21"/>
      <c r="E338" s="92" t="str">
        <f t="shared" ca="1" si="38"/>
        <v>2.2.09c</v>
      </c>
      <c r="F338" s="98" t="str">
        <f t="shared" ca="1" si="39"/>
        <v>Assigning incidents to appropriate personnel in terms of their legitimacy, correctness, constituency origin, severity or impact?</v>
      </c>
      <c r="G338" s="93"/>
      <c r="H338" s="91"/>
      <c r="I338" s="91"/>
      <c r="J338" s="91"/>
      <c r="K338" s="91"/>
      <c r="L338" s="91"/>
      <c r="M338" s="91"/>
      <c r="N338" s="91"/>
      <c r="O338" s="91"/>
      <c r="P338" s="91"/>
      <c r="Q338" s="91"/>
      <c r="R338" s="91"/>
      <c r="S338" s="91"/>
      <c r="T338" s="126" t="str">
        <f t="shared" ca="1" si="40"/>
        <v>2.2.09c</v>
      </c>
      <c r="U338" s="91"/>
      <c r="V338" s="91"/>
      <c r="W338" s="132">
        <v>3</v>
      </c>
      <c r="X338" s="133">
        <f t="shared" ca="1" si="41"/>
        <v>3</v>
      </c>
      <c r="Y338" s="132" t="str">
        <f t="shared" si="42"/>
        <v>x 3</v>
      </c>
    </row>
    <row r="339" spans="1:25" s="124" customFormat="1" ht="18.75" customHeight="1" x14ac:dyDescent="0.25">
      <c r="A339" s="91">
        <v>332</v>
      </c>
      <c r="B339" s="91" t="str">
        <f t="shared" ca="1" si="36"/>
        <v/>
      </c>
      <c r="C339" s="91">
        <f t="shared" ca="1" si="37"/>
        <v>3</v>
      </c>
      <c r="D339" s="21"/>
      <c r="E339" s="96" t="str">
        <f t="shared" ca="1" si="38"/>
        <v/>
      </c>
      <c r="F339" s="97" t="str">
        <f t="shared" ca="1" si="39"/>
        <v>First response</v>
      </c>
      <c r="G339" s="91"/>
      <c r="H339" s="91"/>
      <c r="I339" s="91"/>
      <c r="J339" s="91"/>
      <c r="K339" s="91"/>
      <c r="L339" s="91"/>
      <c r="M339" s="91"/>
      <c r="N339" s="91"/>
      <c r="O339" s="91"/>
      <c r="P339" s="91"/>
      <c r="Q339" s="91"/>
      <c r="R339" s="91"/>
      <c r="S339" s="91"/>
      <c r="T339" s="126" t="str">
        <f t="shared" ca="1" si="40"/>
        <v/>
      </c>
      <c r="U339" s="91"/>
      <c r="V339" s="91"/>
      <c r="W339" s="132" t="s">
        <v>695</v>
      </c>
      <c r="X339" s="132" t="str">
        <f t="shared" ca="1" si="41"/>
        <v/>
      </c>
      <c r="Y339" s="132" t="e">
        <f t="shared" si="42"/>
        <v>#N/A</v>
      </c>
    </row>
    <row r="340" spans="1:25" s="124" customFormat="1" ht="45" x14ac:dyDescent="0.25">
      <c r="A340" s="89">
        <v>333</v>
      </c>
      <c r="B340" s="90" t="str">
        <f t="shared" ca="1" si="36"/>
        <v>2.2.10</v>
      </c>
      <c r="C340" s="91">
        <f t="shared" ca="1" si="37"/>
        <v>5</v>
      </c>
      <c r="D340" s="21"/>
      <c r="E340" s="92" t="str">
        <f t="shared" ca="1" si="38"/>
        <v>2.2.10</v>
      </c>
      <c r="F340" s="93" t="str">
        <f t="shared" ca="1" si="39"/>
        <v>Do you have one or more named individuals (or a team) who are capable of dealing with the initial stages of cyber incident response (first responders)?</v>
      </c>
      <c r="G340" s="93"/>
      <c r="H340" s="91"/>
      <c r="I340" s="91"/>
      <c r="J340" s="91"/>
      <c r="K340" s="91"/>
      <c r="L340" s="91"/>
      <c r="M340" s="91"/>
      <c r="N340" s="91"/>
      <c r="O340" s="91"/>
      <c r="P340" s="91"/>
      <c r="Q340" s="91"/>
      <c r="R340" s="91"/>
      <c r="S340" s="91"/>
      <c r="T340" s="126" t="str">
        <f t="shared" ca="1" si="40"/>
        <v>2.2.10</v>
      </c>
      <c r="U340" s="91"/>
      <c r="V340" s="91"/>
      <c r="W340" s="132">
        <v>2</v>
      </c>
      <c r="X340" s="133">
        <f t="shared" ca="1" si="41"/>
        <v>2</v>
      </c>
      <c r="Y340" s="132" t="str">
        <f t="shared" si="42"/>
        <v>x 2</v>
      </c>
    </row>
    <row r="341" spans="1:25" s="124" customFormat="1" ht="30" customHeight="1" x14ac:dyDescent="0.25">
      <c r="A341" s="89">
        <v>334</v>
      </c>
      <c r="B341" s="90" t="str">
        <f t="shared" ca="1" si="36"/>
        <v>2.2.11</v>
      </c>
      <c r="C341" s="91">
        <f t="shared" ca="1" si="37"/>
        <v>4</v>
      </c>
      <c r="D341" s="21"/>
      <c r="E341" s="92" t="str">
        <f t="shared" ca="1" si="38"/>
        <v>2.2.11</v>
      </c>
      <c r="F341" s="93" t="str">
        <f t="shared" ca="1" si="39"/>
        <v>Are your first responders able to:</v>
      </c>
      <c r="G341" s="93"/>
      <c r="H341" s="91"/>
      <c r="I341" s="91"/>
      <c r="J341" s="91"/>
      <c r="K341" s="91"/>
      <c r="L341" s="91"/>
      <c r="M341" s="91"/>
      <c r="N341" s="91"/>
      <c r="O341" s="91"/>
      <c r="P341" s="91"/>
      <c r="Q341" s="91"/>
      <c r="R341" s="91"/>
      <c r="S341" s="91"/>
      <c r="T341" s="126" t="str">
        <f t="shared" ca="1" si="40"/>
        <v>2.2.11</v>
      </c>
      <c r="U341" s="91"/>
      <c r="V341" s="91"/>
      <c r="W341" s="132" t="s">
        <v>108</v>
      </c>
      <c r="X341" s="133" t="str">
        <f t="shared" ca="1" si="41"/>
        <v>N/A</v>
      </c>
      <c r="Y341" s="132" t="e">
        <f t="shared" si="42"/>
        <v>#N/A</v>
      </c>
    </row>
    <row r="342" spans="1:25" s="124" customFormat="1" ht="30" customHeight="1" x14ac:dyDescent="0.25">
      <c r="A342" s="89">
        <v>335</v>
      </c>
      <c r="B342" s="90" t="str">
        <f t="shared" ca="1" si="36"/>
        <v>2.2.11a</v>
      </c>
      <c r="C342" s="91">
        <f t="shared" ca="1" si="37"/>
        <v>6</v>
      </c>
      <c r="D342" s="21"/>
      <c r="E342" s="92" t="str">
        <f t="shared" ca="1" si="38"/>
        <v>2.2.11a</v>
      </c>
      <c r="F342" s="98" t="str">
        <f t="shared" ca="1" si="39"/>
        <v>Classify and prioritise cyber security incidents?</v>
      </c>
      <c r="G342" s="93"/>
      <c r="H342" s="91"/>
      <c r="I342" s="91"/>
      <c r="J342" s="91"/>
      <c r="K342" s="91"/>
      <c r="L342" s="91"/>
      <c r="M342" s="91"/>
      <c r="N342" s="91"/>
      <c r="O342" s="91"/>
      <c r="P342" s="91"/>
      <c r="Q342" s="91"/>
      <c r="R342" s="91"/>
      <c r="S342" s="91"/>
      <c r="T342" s="126" t="str">
        <f t="shared" ca="1" si="40"/>
        <v>2.2.11a</v>
      </c>
      <c r="U342" s="91"/>
      <c r="V342" s="91"/>
      <c r="W342" s="132">
        <v>2</v>
      </c>
      <c r="X342" s="133">
        <f t="shared" ca="1" si="41"/>
        <v>2</v>
      </c>
      <c r="Y342" s="132" t="str">
        <f t="shared" si="42"/>
        <v>x 2</v>
      </c>
    </row>
    <row r="343" spans="1:25" s="124" customFormat="1" ht="60" x14ac:dyDescent="0.25">
      <c r="A343" s="89">
        <v>336</v>
      </c>
      <c r="B343" s="90" t="str">
        <f t="shared" ca="1" si="36"/>
        <v>2.2.11b</v>
      </c>
      <c r="C343" s="91">
        <f t="shared" ca="1" si="37"/>
        <v>6</v>
      </c>
      <c r="D343" s="21"/>
      <c r="E343" s="92" t="str">
        <f t="shared" ca="1" si="38"/>
        <v>2.2.11b</v>
      </c>
      <c r="F343" s="98" t="str">
        <f t="shared" ca="1" si="39"/>
        <v>Avoid taking the wrong initial action when a cyber security attack occurs (eg taking systems off the network or cleaning up systems, which could have a detrimental affect like alerting an attacker or destroying vital evidence)?</v>
      </c>
      <c r="G343" s="93"/>
      <c r="H343" s="91"/>
      <c r="I343" s="91"/>
      <c r="J343" s="91"/>
      <c r="K343" s="91"/>
      <c r="L343" s="91"/>
      <c r="M343" s="91"/>
      <c r="N343" s="91"/>
      <c r="O343" s="91"/>
      <c r="P343" s="91"/>
      <c r="Q343" s="91"/>
      <c r="R343" s="91"/>
      <c r="S343" s="91"/>
      <c r="T343" s="126" t="str">
        <f t="shared" ca="1" si="40"/>
        <v>2.2.11b</v>
      </c>
      <c r="U343" s="91"/>
      <c r="V343" s="91"/>
      <c r="W343" s="132">
        <v>3</v>
      </c>
      <c r="X343" s="133">
        <f t="shared" ca="1" si="41"/>
        <v>3</v>
      </c>
      <c r="Y343" s="132" t="str">
        <f t="shared" si="42"/>
        <v>x 3</v>
      </c>
    </row>
    <row r="344" spans="1:25" s="124" customFormat="1" ht="30" x14ac:dyDescent="0.25">
      <c r="A344" s="89">
        <v>337</v>
      </c>
      <c r="B344" s="90" t="str">
        <f t="shared" ca="1" si="36"/>
        <v>2.2.11c</v>
      </c>
      <c r="C344" s="91">
        <f t="shared" ca="1" si="37"/>
        <v>6</v>
      </c>
      <c r="D344" s="21"/>
      <c r="E344" s="92" t="str">
        <f t="shared" ca="1" si="38"/>
        <v>2.2.11c</v>
      </c>
      <c r="F344" s="98" t="str">
        <f t="shared" ca="1" si="39"/>
        <v>Identify quickly when the scope and severity is beyond local or in-house skills?</v>
      </c>
      <c r="G344" s="93"/>
      <c r="H344" s="91"/>
      <c r="I344" s="91"/>
      <c r="J344" s="91"/>
      <c r="K344" s="91"/>
      <c r="L344" s="91"/>
      <c r="M344" s="91"/>
      <c r="N344" s="91"/>
      <c r="O344" s="91"/>
      <c r="P344" s="91"/>
      <c r="Q344" s="91"/>
      <c r="R344" s="91"/>
      <c r="S344" s="91"/>
      <c r="T344" s="126" t="str">
        <f t="shared" ca="1" si="40"/>
        <v>2.2.11c</v>
      </c>
      <c r="U344" s="91"/>
      <c r="V344" s="91"/>
      <c r="W344" s="132">
        <v>3</v>
      </c>
      <c r="X344" s="133">
        <f t="shared" ca="1" si="41"/>
        <v>3</v>
      </c>
      <c r="Y344" s="132" t="str">
        <f t="shared" si="42"/>
        <v>x 3</v>
      </c>
    </row>
    <row r="345" spans="1:25" s="124" customFormat="1" ht="30" x14ac:dyDescent="0.25">
      <c r="A345" s="89">
        <v>338</v>
      </c>
      <c r="B345" s="90" t="str">
        <f t="shared" ca="1" si="36"/>
        <v>2.2.12</v>
      </c>
      <c r="C345" s="91">
        <f t="shared" ca="1" si="37"/>
        <v>4</v>
      </c>
      <c r="D345" s="21"/>
      <c r="E345" s="92" t="str">
        <f t="shared" ca="1" si="38"/>
        <v>2.2.12</v>
      </c>
      <c r="F345" s="93" t="str">
        <f t="shared" ca="1" si="39"/>
        <v>Have arrangements to have been made in advance so that expert investigators:</v>
      </c>
      <c r="G345" s="93"/>
      <c r="H345" s="91"/>
      <c r="I345" s="91"/>
      <c r="J345" s="91"/>
      <c r="K345" s="91"/>
      <c r="L345" s="91"/>
      <c r="M345" s="91"/>
      <c r="N345" s="91"/>
      <c r="O345" s="91"/>
      <c r="P345" s="91"/>
      <c r="Q345" s="91"/>
      <c r="R345" s="91"/>
      <c r="S345" s="91"/>
      <c r="T345" s="126" t="str">
        <f t="shared" ca="1" si="40"/>
        <v>2.2.12</v>
      </c>
      <c r="U345" s="91"/>
      <c r="V345" s="91"/>
      <c r="W345" s="132" t="s">
        <v>108</v>
      </c>
      <c r="X345" s="133" t="str">
        <f t="shared" ca="1" si="41"/>
        <v>N/A</v>
      </c>
      <c r="Y345" s="132" t="e">
        <f t="shared" si="42"/>
        <v>#N/A</v>
      </c>
    </row>
    <row r="346" spans="1:25" s="124" customFormat="1" ht="30" customHeight="1" x14ac:dyDescent="0.25">
      <c r="A346" s="89">
        <v>339</v>
      </c>
      <c r="B346" s="90" t="str">
        <f t="shared" ca="1" si="36"/>
        <v>2.2.12a</v>
      </c>
      <c r="C346" s="91">
        <f t="shared" ca="1" si="37"/>
        <v>6</v>
      </c>
      <c r="D346" s="21"/>
      <c r="E346" s="92" t="str">
        <f t="shared" ca="1" si="38"/>
        <v>2.2.12a</v>
      </c>
      <c r="F346" s="98" t="str">
        <f t="shared" ca="1" si="39"/>
        <v>Are available at short notice?</v>
      </c>
      <c r="G346" s="93"/>
      <c r="H346" s="91"/>
      <c r="I346" s="91"/>
      <c r="J346" s="91"/>
      <c r="K346" s="91"/>
      <c r="L346" s="91"/>
      <c r="M346" s="91"/>
      <c r="N346" s="91"/>
      <c r="O346" s="91"/>
      <c r="P346" s="91"/>
      <c r="Q346" s="91"/>
      <c r="R346" s="91"/>
      <c r="S346" s="91"/>
      <c r="T346" s="126" t="str">
        <f t="shared" ca="1" si="40"/>
        <v>2.2.12a</v>
      </c>
      <c r="U346" s="91"/>
      <c r="V346" s="91"/>
      <c r="W346" s="132">
        <v>4</v>
      </c>
      <c r="X346" s="133">
        <f t="shared" ca="1" si="41"/>
        <v>4</v>
      </c>
      <c r="Y346" s="132" t="str">
        <f t="shared" si="42"/>
        <v>x 4</v>
      </c>
    </row>
    <row r="347" spans="1:25" s="124" customFormat="1" ht="30" customHeight="1" x14ac:dyDescent="0.25">
      <c r="A347" s="89">
        <v>340</v>
      </c>
      <c r="B347" s="90" t="str">
        <f t="shared" ca="1" si="36"/>
        <v>2.2.12b</v>
      </c>
      <c r="C347" s="91">
        <f t="shared" ca="1" si="37"/>
        <v>6</v>
      </c>
      <c r="D347" s="21"/>
      <c r="E347" s="92" t="str">
        <f t="shared" ca="1" si="38"/>
        <v>2.2.12b</v>
      </c>
      <c r="F347" s="98" t="str">
        <f t="shared" ca="1" si="39"/>
        <v>Have enough prior information to be able to hit the ground running?</v>
      </c>
      <c r="G347" s="93"/>
      <c r="H347" s="91"/>
      <c r="I347" s="91"/>
      <c r="J347" s="91"/>
      <c r="K347" s="91"/>
      <c r="L347" s="91"/>
      <c r="M347" s="91"/>
      <c r="N347" s="91"/>
      <c r="O347" s="91"/>
      <c r="P347" s="91"/>
      <c r="Q347" s="91"/>
      <c r="R347" s="91"/>
      <c r="S347" s="91"/>
      <c r="T347" s="126" t="str">
        <f t="shared" ca="1" si="40"/>
        <v>2.2.12b</v>
      </c>
      <c r="U347" s="91"/>
      <c r="V347" s="91"/>
      <c r="W347" s="132">
        <v>4</v>
      </c>
      <c r="X347" s="133">
        <f t="shared" ca="1" si="41"/>
        <v>4</v>
      </c>
      <c r="Y347" s="132" t="str">
        <f t="shared" si="42"/>
        <v>x 4</v>
      </c>
    </row>
    <row r="348" spans="1:25" s="124" customFormat="1" ht="60" x14ac:dyDescent="0.25">
      <c r="A348" s="89">
        <v>341</v>
      </c>
      <c r="B348" s="90" t="str">
        <f t="shared" ca="1" si="36"/>
        <v>2.2.13</v>
      </c>
      <c r="C348" s="91">
        <f t="shared" ca="1" si="37"/>
        <v>5</v>
      </c>
      <c r="D348" s="21"/>
      <c r="E348" s="92" t="str">
        <f t="shared" ca="1" si="38"/>
        <v>2.2.13</v>
      </c>
      <c r="F348" s="93" t="str">
        <f t="shared" ca="1" si="39"/>
        <v>Are you able to quickly contact third parties that you may wish to get involved, such as technology forensics specialists, technology analysts (for example, database experts), information analysts (for example, accountants), legal experts and on-site police support?</v>
      </c>
      <c r="G348" s="93"/>
      <c r="H348" s="91"/>
      <c r="I348" s="91"/>
      <c r="J348" s="91"/>
      <c r="K348" s="91"/>
      <c r="L348" s="91"/>
      <c r="M348" s="91"/>
      <c r="N348" s="91"/>
      <c r="O348" s="91"/>
      <c r="P348" s="91"/>
      <c r="Q348" s="91"/>
      <c r="R348" s="91"/>
      <c r="S348" s="91"/>
      <c r="T348" s="126" t="str">
        <f t="shared" ca="1" si="40"/>
        <v>2.2.13</v>
      </c>
      <c r="U348" s="91"/>
      <c r="V348" s="91"/>
      <c r="W348" s="132">
        <v>4</v>
      </c>
      <c r="X348" s="133">
        <f t="shared" ca="1" si="41"/>
        <v>4</v>
      </c>
      <c r="Y348" s="132" t="str">
        <f t="shared" si="42"/>
        <v>x 4</v>
      </c>
    </row>
    <row r="349" spans="1:25" s="124" customFormat="1" ht="30" x14ac:dyDescent="0.25">
      <c r="A349" s="89">
        <v>342</v>
      </c>
      <c r="B349" s="90" t="str">
        <f t="shared" ca="1" si="36"/>
        <v>2.2.14</v>
      </c>
      <c r="C349" s="91">
        <f t="shared" ca="1" si="37"/>
        <v>5</v>
      </c>
      <c r="D349" s="21"/>
      <c r="E349" s="92" t="str">
        <f t="shared" ca="1" si="38"/>
        <v>2.2.14</v>
      </c>
      <c r="F349" s="93" t="str">
        <f t="shared" ca="1" si="39"/>
        <v>Do you have a crisis management team (or equivalent) to support serious cyber security incidents?</v>
      </c>
      <c r="G349" s="93"/>
      <c r="H349" s="91"/>
      <c r="I349" s="91"/>
      <c r="J349" s="91"/>
      <c r="K349" s="91"/>
      <c r="L349" s="91"/>
      <c r="M349" s="91"/>
      <c r="N349" s="91"/>
      <c r="O349" s="91"/>
      <c r="P349" s="91"/>
      <c r="Q349" s="91"/>
      <c r="R349" s="91"/>
      <c r="S349" s="91"/>
      <c r="T349" s="126" t="str">
        <f t="shared" ca="1" si="40"/>
        <v>2.2.14</v>
      </c>
      <c r="U349" s="91"/>
      <c r="V349" s="91"/>
      <c r="W349" s="132">
        <v>4</v>
      </c>
      <c r="X349" s="133">
        <f t="shared" ca="1" si="41"/>
        <v>4</v>
      </c>
      <c r="Y349" s="132" t="str">
        <f t="shared" si="42"/>
        <v>x 4</v>
      </c>
    </row>
    <row r="350" spans="1:25" s="124" customFormat="1" ht="30" customHeight="1" x14ac:dyDescent="0.25">
      <c r="A350" s="89">
        <v>343</v>
      </c>
      <c r="B350" s="90" t="str">
        <f t="shared" ca="1" si="36"/>
        <v>2.2.15</v>
      </c>
      <c r="C350" s="91">
        <f t="shared" ca="1" si="37"/>
        <v>4</v>
      </c>
      <c r="D350" s="21"/>
      <c r="E350" s="92" t="str">
        <f t="shared" ca="1" si="38"/>
        <v>2.2.15</v>
      </c>
      <c r="F350" s="93" t="str">
        <f t="shared" ca="1" si="39"/>
        <v>Are you able to manage the cyber security incident:</v>
      </c>
      <c r="G350" s="93"/>
      <c r="H350" s="91"/>
      <c r="I350" s="91"/>
      <c r="J350" s="91"/>
      <c r="K350" s="91"/>
      <c r="L350" s="91"/>
      <c r="M350" s="91"/>
      <c r="N350" s="91"/>
      <c r="O350" s="91"/>
      <c r="P350" s="91"/>
      <c r="Q350" s="91"/>
      <c r="R350" s="91"/>
      <c r="S350" s="91"/>
      <c r="T350" s="126" t="str">
        <f t="shared" ca="1" si="40"/>
        <v>2.2.15</v>
      </c>
      <c r="U350" s="91"/>
      <c r="V350" s="91"/>
      <c r="W350" s="132" t="s">
        <v>108</v>
      </c>
      <c r="X350" s="133" t="str">
        <f t="shared" ca="1" si="41"/>
        <v>N/A</v>
      </c>
      <c r="Y350" s="132" t="e">
        <f t="shared" si="42"/>
        <v>#N/A</v>
      </c>
    </row>
    <row r="351" spans="1:25" s="124" customFormat="1" ht="30" customHeight="1" x14ac:dyDescent="0.25">
      <c r="A351" s="89">
        <v>344</v>
      </c>
      <c r="B351" s="90" t="str">
        <f t="shared" ca="1" si="36"/>
        <v>2.2.15a</v>
      </c>
      <c r="C351" s="91">
        <f t="shared" ca="1" si="37"/>
        <v>6</v>
      </c>
      <c r="D351" s="21"/>
      <c r="E351" s="92" t="str">
        <f t="shared" ca="1" si="38"/>
        <v>2.2.15a</v>
      </c>
      <c r="F351" s="98" t="str">
        <f t="shared" ca="1" si="39"/>
        <v>Via one central point of contact?</v>
      </c>
      <c r="G351" s="93"/>
      <c r="H351" s="91"/>
      <c r="I351" s="91"/>
      <c r="J351" s="91"/>
      <c r="K351" s="91"/>
      <c r="L351" s="91"/>
      <c r="M351" s="91"/>
      <c r="N351" s="91"/>
      <c r="O351" s="91"/>
      <c r="P351" s="91"/>
      <c r="Q351" s="91"/>
      <c r="R351" s="91"/>
      <c r="S351" s="91"/>
      <c r="T351" s="126" t="str">
        <f t="shared" ca="1" si="40"/>
        <v>2.2.15a</v>
      </c>
      <c r="U351" s="91"/>
      <c r="V351" s="91"/>
      <c r="W351" s="132">
        <v>3</v>
      </c>
      <c r="X351" s="133">
        <f t="shared" ca="1" si="41"/>
        <v>3</v>
      </c>
      <c r="Y351" s="132" t="str">
        <f t="shared" si="42"/>
        <v>x 3</v>
      </c>
    </row>
    <row r="352" spans="1:25" s="124" customFormat="1" ht="30" customHeight="1" x14ac:dyDescent="0.25">
      <c r="A352" s="89">
        <v>345</v>
      </c>
      <c r="B352" s="90" t="str">
        <f t="shared" ca="1" si="36"/>
        <v>2.2.15b</v>
      </c>
      <c r="C352" s="91">
        <f t="shared" ca="1" si="37"/>
        <v>6</v>
      </c>
      <c r="D352" s="21"/>
      <c r="E352" s="92" t="str">
        <f t="shared" ca="1" si="38"/>
        <v>2.2.15b</v>
      </c>
      <c r="F352" s="98" t="str">
        <f t="shared" ca="1" si="39"/>
        <v>From one central location?</v>
      </c>
      <c r="G352" s="93"/>
      <c r="H352" s="91"/>
      <c r="I352" s="91"/>
      <c r="J352" s="91"/>
      <c r="K352" s="91"/>
      <c r="L352" s="91"/>
      <c r="M352" s="91"/>
      <c r="N352" s="91"/>
      <c r="O352" s="91"/>
      <c r="P352" s="91"/>
      <c r="Q352" s="91"/>
      <c r="R352" s="91"/>
      <c r="S352" s="91"/>
      <c r="T352" s="126" t="str">
        <f t="shared" ca="1" si="40"/>
        <v>2.2.15b</v>
      </c>
      <c r="U352" s="91"/>
      <c r="V352" s="91"/>
      <c r="W352" s="132">
        <v>3</v>
      </c>
      <c r="X352" s="133">
        <f t="shared" ca="1" si="41"/>
        <v>3</v>
      </c>
      <c r="Y352" s="132" t="str">
        <f t="shared" si="42"/>
        <v>x 3</v>
      </c>
    </row>
    <row r="353" spans="1:25" s="124" customFormat="1" ht="30" x14ac:dyDescent="0.25">
      <c r="A353" s="89">
        <v>346</v>
      </c>
      <c r="B353" s="90" t="str">
        <f t="shared" ca="1" si="36"/>
        <v>2.2.15c</v>
      </c>
      <c r="C353" s="91">
        <f t="shared" ca="1" si="37"/>
        <v>6</v>
      </c>
      <c r="D353" s="21"/>
      <c r="E353" s="92" t="str">
        <f t="shared" ca="1" si="38"/>
        <v>2.2.15c</v>
      </c>
      <c r="F353" s="98" t="str">
        <f t="shared" ca="1" si="39"/>
        <v>In a specialised incident response location, such as a ‘war room’, if required?</v>
      </c>
      <c r="G353" s="93"/>
      <c r="H353" s="91"/>
      <c r="I353" s="91"/>
      <c r="J353" s="91"/>
      <c r="K353" s="91"/>
      <c r="L353" s="91"/>
      <c r="M353" s="91"/>
      <c r="N353" s="91"/>
      <c r="O353" s="91"/>
      <c r="P353" s="91"/>
      <c r="Q353" s="91"/>
      <c r="R353" s="91"/>
      <c r="S353" s="91"/>
      <c r="T353" s="126" t="str">
        <f t="shared" ca="1" si="40"/>
        <v>2.2.15c</v>
      </c>
      <c r="U353" s="91"/>
      <c r="V353" s="91"/>
      <c r="W353" s="132">
        <v>5</v>
      </c>
      <c r="X353" s="133">
        <f t="shared" ca="1" si="41"/>
        <v>5</v>
      </c>
      <c r="Y353" s="132" t="str">
        <f t="shared" si="42"/>
        <v>x 5</v>
      </c>
    </row>
    <row r="354" spans="1:25" s="124" customFormat="1" ht="18.75" customHeight="1" x14ac:dyDescent="0.25">
      <c r="A354" s="91">
        <v>347</v>
      </c>
      <c r="B354" s="91" t="str">
        <f t="shared" ca="1" si="36"/>
        <v/>
      </c>
      <c r="C354" s="91">
        <f t="shared" ca="1" si="37"/>
        <v>3</v>
      </c>
      <c r="D354" s="21"/>
      <c r="E354" s="96" t="str">
        <f t="shared" ca="1" si="38"/>
        <v/>
      </c>
      <c r="F354" s="97" t="str">
        <f t="shared" ca="1" si="39"/>
        <v>Initial analysis</v>
      </c>
      <c r="G354" s="91"/>
      <c r="H354" s="91"/>
      <c r="I354" s="91"/>
      <c r="J354" s="91"/>
      <c r="K354" s="91"/>
      <c r="L354" s="91"/>
      <c r="M354" s="91"/>
      <c r="N354" s="91"/>
      <c r="O354" s="91"/>
      <c r="P354" s="91"/>
      <c r="Q354" s="91"/>
      <c r="R354" s="91"/>
      <c r="S354" s="91"/>
      <c r="T354" s="126" t="str">
        <f t="shared" ca="1" si="40"/>
        <v/>
      </c>
      <c r="U354" s="91"/>
      <c r="V354" s="91"/>
      <c r="W354" s="132" t="s">
        <v>695</v>
      </c>
      <c r="X354" s="132" t="str">
        <f t="shared" ca="1" si="41"/>
        <v/>
      </c>
      <c r="Y354" s="132" t="e">
        <f t="shared" si="42"/>
        <v>#N/A</v>
      </c>
    </row>
    <row r="355" spans="1:25" s="124" customFormat="1" ht="30" x14ac:dyDescent="0.25">
      <c r="A355" s="89">
        <v>348</v>
      </c>
      <c r="B355" s="90" t="str">
        <f t="shared" ca="1" si="36"/>
        <v>2.2.16</v>
      </c>
      <c r="C355" s="91">
        <f t="shared" ca="1" si="37"/>
        <v>5</v>
      </c>
      <c r="D355" s="21"/>
      <c r="E355" s="92" t="str">
        <f t="shared" ca="1" si="38"/>
        <v>2.2.16</v>
      </c>
      <c r="F355" s="93" t="str">
        <f t="shared" ca="1" si="39"/>
        <v>Do you perform initial analysis to determine the precise nature of the incident?</v>
      </c>
      <c r="G355" s="93"/>
      <c r="H355" s="91"/>
      <c r="I355" s="91"/>
      <c r="J355" s="91"/>
      <c r="K355" s="91"/>
      <c r="L355" s="91"/>
      <c r="M355" s="91"/>
      <c r="N355" s="91"/>
      <c r="O355" s="91"/>
      <c r="P355" s="91"/>
      <c r="Q355" s="91"/>
      <c r="R355" s="91"/>
      <c r="S355" s="91"/>
      <c r="T355" s="126" t="str">
        <f t="shared" ca="1" si="40"/>
        <v>2.2.16</v>
      </c>
      <c r="U355" s="91"/>
      <c r="V355" s="91"/>
      <c r="W355" s="132">
        <v>3</v>
      </c>
      <c r="X355" s="133">
        <f t="shared" ca="1" si="41"/>
        <v>3</v>
      </c>
      <c r="Y355" s="132" t="str">
        <f t="shared" si="42"/>
        <v>x 3</v>
      </c>
    </row>
    <row r="356" spans="1:25" s="124" customFormat="1" ht="30" customHeight="1" x14ac:dyDescent="0.25">
      <c r="A356" s="89">
        <v>349</v>
      </c>
      <c r="B356" s="90" t="str">
        <f t="shared" ca="1" si="36"/>
        <v>2.2.17</v>
      </c>
      <c r="C356" s="91">
        <f t="shared" ca="1" si="37"/>
        <v>4</v>
      </c>
      <c r="D356" s="21"/>
      <c r="E356" s="92" t="str">
        <f t="shared" ca="1" si="38"/>
        <v>2.2.17</v>
      </c>
      <c r="F356" s="93" t="str">
        <f t="shared" ca="1" si="39"/>
        <v>Are your cyber security incident investigations:</v>
      </c>
      <c r="G356" s="93"/>
      <c r="H356" s="91"/>
      <c r="I356" s="91"/>
      <c r="J356" s="91"/>
      <c r="K356" s="91"/>
      <c r="L356" s="91"/>
      <c r="M356" s="91"/>
      <c r="N356" s="91"/>
      <c r="O356" s="91"/>
      <c r="P356" s="91"/>
      <c r="Q356" s="91"/>
      <c r="R356" s="91"/>
      <c r="S356" s="91"/>
      <c r="T356" s="126" t="str">
        <f t="shared" ca="1" si="40"/>
        <v>2.2.17</v>
      </c>
      <c r="U356" s="91"/>
      <c r="V356" s="91"/>
      <c r="W356" s="132" t="s">
        <v>108</v>
      </c>
      <c r="X356" s="133" t="str">
        <f t="shared" ca="1" si="41"/>
        <v>N/A</v>
      </c>
      <c r="Y356" s="132" t="e">
        <f t="shared" si="42"/>
        <v>#N/A</v>
      </c>
    </row>
    <row r="357" spans="1:25" s="124" customFormat="1" ht="30" x14ac:dyDescent="0.25">
      <c r="A357" s="89">
        <v>350</v>
      </c>
      <c r="B357" s="90" t="str">
        <f t="shared" ca="1" si="36"/>
        <v>2.2.17a</v>
      </c>
      <c r="C357" s="91">
        <f t="shared" ca="1" si="37"/>
        <v>6</v>
      </c>
      <c r="D357" s="21"/>
      <c r="E357" s="92" t="str">
        <f t="shared" ca="1" si="38"/>
        <v>2.2.17a</v>
      </c>
      <c r="F357" s="98" t="str">
        <f t="shared" ca="1" si="39"/>
        <v>Evidence-driven, based on information gathered from corporate infrastructure or applications (typically event logs)?</v>
      </c>
      <c r="G357" s="93"/>
      <c r="H357" s="91"/>
      <c r="I357" s="91"/>
      <c r="J357" s="91"/>
      <c r="K357" s="91"/>
      <c r="L357" s="91"/>
      <c r="M357" s="91"/>
      <c r="N357" s="91"/>
      <c r="O357" s="91"/>
      <c r="P357" s="91"/>
      <c r="Q357" s="91"/>
      <c r="R357" s="91"/>
      <c r="S357" s="91"/>
      <c r="T357" s="126" t="str">
        <f t="shared" ca="1" si="40"/>
        <v>2.2.17a</v>
      </c>
      <c r="U357" s="91"/>
      <c r="V357" s="91"/>
      <c r="W357" s="132">
        <v>3</v>
      </c>
      <c r="X357" s="133">
        <f t="shared" ca="1" si="41"/>
        <v>3</v>
      </c>
      <c r="Y357" s="132" t="str">
        <f t="shared" si="42"/>
        <v>x 3</v>
      </c>
    </row>
    <row r="358" spans="1:25" s="124" customFormat="1" ht="45" x14ac:dyDescent="0.25">
      <c r="A358" s="89">
        <v>351</v>
      </c>
      <c r="B358" s="90" t="str">
        <f t="shared" ca="1" si="36"/>
        <v>2.2.17b</v>
      </c>
      <c r="C358" s="91">
        <f t="shared" ca="1" si="37"/>
        <v>6</v>
      </c>
      <c r="D358" s="21"/>
      <c r="E358" s="92" t="str">
        <f t="shared" ca="1" si="38"/>
        <v>2.2.17b</v>
      </c>
      <c r="F358" s="98" t="str">
        <f t="shared" ca="1" si="39"/>
        <v>Intelligence driven, based on information gathered from: government agencies (eg CPNI), monitoring of internal resources, open source information or data provided internally?</v>
      </c>
      <c r="G358" s="93"/>
      <c r="H358" s="91"/>
      <c r="I358" s="91"/>
      <c r="J358" s="91"/>
      <c r="K358" s="91"/>
      <c r="L358" s="91"/>
      <c r="M358" s="91"/>
      <c r="N358" s="91"/>
      <c r="O358" s="91"/>
      <c r="P358" s="91"/>
      <c r="Q358" s="91"/>
      <c r="R358" s="91"/>
      <c r="S358" s="91"/>
      <c r="T358" s="126" t="str">
        <f t="shared" ca="1" si="40"/>
        <v>2.2.17b</v>
      </c>
      <c r="U358" s="91"/>
      <c r="V358" s="91"/>
      <c r="W358" s="132">
        <v>5</v>
      </c>
      <c r="X358" s="133">
        <f t="shared" ca="1" si="41"/>
        <v>5</v>
      </c>
      <c r="Y358" s="132" t="str">
        <f t="shared" si="42"/>
        <v>x 5</v>
      </c>
    </row>
    <row r="359" spans="1:25" s="124" customFormat="1" ht="30" customHeight="1" x14ac:dyDescent="0.25">
      <c r="A359" s="89">
        <v>352</v>
      </c>
      <c r="B359" s="90" t="str">
        <f t="shared" ca="1" si="36"/>
        <v>2.2.18</v>
      </c>
      <c r="C359" s="91">
        <f t="shared" ca="1" si="37"/>
        <v>4</v>
      </c>
      <c r="D359" s="21"/>
      <c r="E359" s="92" t="str">
        <f t="shared" ca="1" si="38"/>
        <v>2.2.18</v>
      </c>
      <c r="F359" s="93" t="str">
        <f t="shared" ca="1" si="39"/>
        <v>Do your cyber security incident investigations include:</v>
      </c>
      <c r="G359" s="93"/>
      <c r="H359" s="91"/>
      <c r="I359" s="91"/>
      <c r="J359" s="91"/>
      <c r="K359" s="91"/>
      <c r="L359" s="91"/>
      <c r="M359" s="91"/>
      <c r="N359" s="91"/>
      <c r="O359" s="91"/>
      <c r="P359" s="91"/>
      <c r="Q359" s="91"/>
      <c r="R359" s="91"/>
      <c r="S359" s="91"/>
      <c r="T359" s="126" t="str">
        <f t="shared" ca="1" si="40"/>
        <v>2.2.18</v>
      </c>
      <c r="U359" s="91"/>
      <c r="V359" s="91"/>
      <c r="W359" s="132" t="s">
        <v>108</v>
      </c>
      <c r="X359" s="133" t="str">
        <f t="shared" ca="1" si="41"/>
        <v>N/A</v>
      </c>
      <c r="Y359" s="132" t="e">
        <f t="shared" si="42"/>
        <v>#N/A</v>
      </c>
    </row>
    <row r="360" spans="1:25" s="124" customFormat="1" ht="60" x14ac:dyDescent="0.25">
      <c r="A360" s="89">
        <v>353</v>
      </c>
      <c r="B360" s="90" t="str">
        <f t="shared" ca="1" si="36"/>
        <v>2.2.18a</v>
      </c>
      <c r="C360" s="91">
        <f t="shared" ca="1" si="37"/>
        <v>6</v>
      </c>
      <c r="D360" s="21"/>
      <c r="E360" s="92" t="str">
        <f t="shared" ca="1" si="38"/>
        <v>2.2.18a</v>
      </c>
      <c r="F360" s="98" t="str">
        <f t="shared" ca="1" si="39"/>
        <v>Considering all relevant event logs (eg logs generated by firewalls, web servers, traditional servers / workstations, business applications, email history and archives, network data, internet usage and building access)?</v>
      </c>
      <c r="G360" s="93"/>
      <c r="H360" s="91"/>
      <c r="I360" s="91"/>
      <c r="J360" s="91"/>
      <c r="K360" s="91"/>
      <c r="L360" s="91"/>
      <c r="M360" s="91"/>
      <c r="N360" s="91"/>
      <c r="O360" s="91"/>
      <c r="P360" s="91"/>
      <c r="Q360" s="91"/>
      <c r="R360" s="91"/>
      <c r="S360" s="91"/>
      <c r="T360" s="126" t="str">
        <f t="shared" ca="1" si="40"/>
        <v>2.2.18a</v>
      </c>
      <c r="U360" s="91"/>
      <c r="V360" s="91"/>
      <c r="W360" s="132">
        <v>2</v>
      </c>
      <c r="X360" s="133">
        <f t="shared" ca="1" si="41"/>
        <v>2</v>
      </c>
      <c r="Y360" s="132" t="str">
        <f t="shared" si="42"/>
        <v>x 2</v>
      </c>
    </row>
    <row r="361" spans="1:25" s="124" customFormat="1" ht="30" x14ac:dyDescent="0.25">
      <c r="A361" s="89">
        <v>354</v>
      </c>
      <c r="B361" s="90" t="str">
        <f t="shared" ca="1" si="36"/>
        <v>2.2.18b</v>
      </c>
      <c r="C361" s="91">
        <f t="shared" ca="1" si="37"/>
        <v>6</v>
      </c>
      <c r="D361" s="21"/>
      <c r="E361" s="92" t="str">
        <f t="shared" ca="1" si="38"/>
        <v>2.2.18b</v>
      </c>
      <c r="F361" s="98" t="str">
        <f t="shared" ca="1" si="39"/>
        <v>Examining important alerts or suspicious events in logs or technical security monitoring systems (eg IDS, IPS, DLP or SIEM)?</v>
      </c>
      <c r="G361" s="93"/>
      <c r="H361" s="91"/>
      <c r="I361" s="91"/>
      <c r="J361" s="91"/>
      <c r="K361" s="91"/>
      <c r="L361" s="91"/>
      <c r="M361" s="91"/>
      <c r="N361" s="91"/>
      <c r="O361" s="91"/>
      <c r="P361" s="91"/>
      <c r="Q361" s="91"/>
      <c r="R361" s="91"/>
      <c r="S361" s="91"/>
      <c r="T361" s="126" t="str">
        <f t="shared" ca="1" si="40"/>
        <v>2.2.18b</v>
      </c>
      <c r="U361" s="91"/>
      <c r="V361" s="91"/>
      <c r="W361" s="132">
        <v>4</v>
      </c>
      <c r="X361" s="133">
        <f t="shared" ca="1" si="41"/>
        <v>4</v>
      </c>
      <c r="Y361" s="132" t="str">
        <f t="shared" si="42"/>
        <v>x 4</v>
      </c>
    </row>
    <row r="362" spans="1:25" s="124" customFormat="1" ht="30" x14ac:dyDescent="0.25">
      <c r="A362" s="89">
        <v>355</v>
      </c>
      <c r="B362" s="90" t="str">
        <f t="shared" ca="1" si="36"/>
        <v>2.2.18c</v>
      </c>
      <c r="C362" s="91">
        <f t="shared" ca="1" si="37"/>
        <v>6</v>
      </c>
      <c r="D362" s="21"/>
      <c r="E362" s="92" t="str">
        <f t="shared" ca="1" si="38"/>
        <v>2.2.18c</v>
      </c>
      <c r="F362" s="98" t="str">
        <f t="shared" ca="1" si="39"/>
        <v>Correlating them with network data (including data from cloud service providers)?</v>
      </c>
      <c r="G362" s="93"/>
      <c r="H362" s="91"/>
      <c r="I362" s="91"/>
      <c r="J362" s="91"/>
      <c r="K362" s="91"/>
      <c r="L362" s="91"/>
      <c r="M362" s="91"/>
      <c r="N362" s="91"/>
      <c r="O362" s="91"/>
      <c r="P362" s="91"/>
      <c r="Q362" s="91"/>
      <c r="R362" s="91"/>
      <c r="S362" s="91"/>
      <c r="T362" s="126" t="str">
        <f t="shared" ca="1" si="40"/>
        <v>2.2.18c</v>
      </c>
      <c r="U362" s="91"/>
      <c r="V362" s="91"/>
      <c r="W362" s="132">
        <v>4</v>
      </c>
      <c r="X362" s="133">
        <f t="shared" ca="1" si="41"/>
        <v>4</v>
      </c>
      <c r="Y362" s="132" t="str">
        <f t="shared" si="42"/>
        <v>x 4</v>
      </c>
    </row>
    <row r="363" spans="1:25" s="124" customFormat="1" ht="30" customHeight="1" x14ac:dyDescent="0.25">
      <c r="A363" s="89">
        <v>356</v>
      </c>
      <c r="B363" s="90" t="str">
        <f t="shared" ca="1" si="36"/>
        <v>2.2.18d</v>
      </c>
      <c r="C363" s="91">
        <f t="shared" ca="1" si="37"/>
        <v>6</v>
      </c>
      <c r="D363" s="21"/>
      <c r="E363" s="92" t="str">
        <f t="shared" ca="1" si="38"/>
        <v>2.2.18d</v>
      </c>
      <c r="F363" s="98" t="str">
        <f t="shared" ca="1" si="39"/>
        <v>Comparing these pieces of information against threat intelligence?</v>
      </c>
      <c r="G363" s="93"/>
      <c r="H363" s="91"/>
      <c r="I363" s="91"/>
      <c r="J363" s="91"/>
      <c r="K363" s="91"/>
      <c r="L363" s="91"/>
      <c r="M363" s="91"/>
      <c r="N363" s="91"/>
      <c r="O363" s="91"/>
      <c r="P363" s="91"/>
      <c r="Q363" s="91"/>
      <c r="R363" s="91"/>
      <c r="S363" s="91"/>
      <c r="T363" s="126" t="str">
        <f t="shared" ca="1" si="40"/>
        <v>2.2.18d</v>
      </c>
      <c r="U363" s="91"/>
      <c r="V363" s="91"/>
      <c r="W363" s="132">
        <v>5</v>
      </c>
      <c r="X363" s="133">
        <f t="shared" ca="1" si="41"/>
        <v>5</v>
      </c>
      <c r="Y363" s="132" t="str">
        <f t="shared" si="42"/>
        <v>x 5</v>
      </c>
    </row>
    <row r="364" spans="1:25" s="124" customFormat="1" ht="30" customHeight="1" x14ac:dyDescent="0.25">
      <c r="A364" s="89">
        <v>357</v>
      </c>
      <c r="B364" s="90" t="str">
        <f t="shared" ca="1" si="36"/>
        <v>2.2.19</v>
      </c>
      <c r="C364" s="91">
        <f t="shared" ca="1" si="37"/>
        <v>4</v>
      </c>
      <c r="D364" s="21"/>
      <c r="E364" s="92" t="str">
        <f t="shared" ca="1" si="38"/>
        <v>2.2.19</v>
      </c>
      <c r="F364" s="93" t="str">
        <f t="shared" ca="1" si="39"/>
        <v>Do you thoroughly investigate each possible trigger event including:</v>
      </c>
      <c r="G364" s="93"/>
      <c r="H364" s="91"/>
      <c r="I364" s="91"/>
      <c r="J364" s="91"/>
      <c r="K364" s="91"/>
      <c r="L364" s="91"/>
      <c r="M364" s="91"/>
      <c r="N364" s="91"/>
      <c r="O364" s="91"/>
      <c r="P364" s="91"/>
      <c r="Q364" s="91"/>
      <c r="R364" s="91"/>
      <c r="S364" s="91"/>
      <c r="T364" s="126" t="str">
        <f t="shared" ca="1" si="40"/>
        <v>2.2.19</v>
      </c>
      <c r="U364" s="91"/>
      <c r="V364" s="91"/>
      <c r="W364" s="132" t="s">
        <v>108</v>
      </c>
      <c r="X364" s="133" t="str">
        <f t="shared" ca="1" si="41"/>
        <v>N/A</v>
      </c>
      <c r="Y364" s="132" t="e">
        <f t="shared" si="42"/>
        <v>#N/A</v>
      </c>
    </row>
    <row r="365" spans="1:25" s="124" customFormat="1" ht="30" customHeight="1" x14ac:dyDescent="0.25">
      <c r="A365" s="89">
        <v>358</v>
      </c>
      <c r="B365" s="90" t="str">
        <f t="shared" ca="1" si="36"/>
        <v>2.2.19a</v>
      </c>
      <c r="C365" s="91">
        <f t="shared" ca="1" si="37"/>
        <v>6</v>
      </c>
      <c r="D365" s="21"/>
      <c r="E365" s="92" t="str">
        <f t="shared" ca="1" si="38"/>
        <v>2.2.19a</v>
      </c>
      <c r="F365" s="98" t="str">
        <f t="shared" ca="1" si="39"/>
        <v>Date/time?</v>
      </c>
      <c r="G365" s="93"/>
      <c r="H365" s="91"/>
      <c r="I365" s="91"/>
      <c r="J365" s="91"/>
      <c r="K365" s="91"/>
      <c r="L365" s="91"/>
      <c r="M365" s="91"/>
      <c r="N365" s="91"/>
      <c r="O365" s="91"/>
      <c r="P365" s="91"/>
      <c r="Q365" s="91"/>
      <c r="R365" s="91"/>
      <c r="S365" s="91"/>
      <c r="T365" s="126" t="str">
        <f t="shared" ca="1" si="40"/>
        <v>2.2.19a</v>
      </c>
      <c r="U365" s="91"/>
      <c r="V365" s="91"/>
      <c r="W365" s="132">
        <v>4</v>
      </c>
      <c r="X365" s="133">
        <f t="shared" ca="1" si="41"/>
        <v>4</v>
      </c>
      <c r="Y365" s="132" t="str">
        <f t="shared" si="42"/>
        <v>x 4</v>
      </c>
    </row>
    <row r="366" spans="1:25" s="124" customFormat="1" ht="30" customHeight="1" x14ac:dyDescent="0.25">
      <c r="A366" s="89">
        <v>359</v>
      </c>
      <c r="B366" s="90" t="str">
        <f t="shared" ca="1" si="36"/>
        <v>2.2.19b</v>
      </c>
      <c r="C366" s="91">
        <f t="shared" ca="1" si="37"/>
        <v>6</v>
      </c>
      <c r="D366" s="21"/>
      <c r="E366" s="92" t="str">
        <f t="shared" ca="1" si="38"/>
        <v>2.2.19b</v>
      </c>
      <c r="F366" s="98" t="str">
        <f t="shared" ca="1" si="39"/>
        <v>Internet protocol (IP) address (internal or external)?</v>
      </c>
      <c r="G366" s="93"/>
      <c r="H366" s="91"/>
      <c r="I366" s="91"/>
      <c r="J366" s="91"/>
      <c r="K366" s="91"/>
      <c r="L366" s="91"/>
      <c r="M366" s="91"/>
      <c r="N366" s="91"/>
      <c r="O366" s="91"/>
      <c r="P366" s="91"/>
      <c r="Q366" s="91"/>
      <c r="R366" s="91"/>
      <c r="S366" s="91"/>
      <c r="T366" s="126" t="str">
        <f t="shared" ca="1" si="40"/>
        <v>2.2.19b</v>
      </c>
      <c r="U366" s="91"/>
      <c r="V366" s="91"/>
      <c r="W366" s="132">
        <v>4</v>
      </c>
      <c r="X366" s="133">
        <f t="shared" ca="1" si="41"/>
        <v>4</v>
      </c>
      <c r="Y366" s="132" t="str">
        <f t="shared" si="42"/>
        <v>x 4</v>
      </c>
    </row>
    <row r="367" spans="1:25" s="124" customFormat="1" ht="30" customHeight="1" x14ac:dyDescent="0.25">
      <c r="A367" s="89">
        <v>360</v>
      </c>
      <c r="B367" s="90" t="str">
        <f t="shared" ca="1" si="36"/>
        <v>2.2.19c</v>
      </c>
      <c r="C367" s="91">
        <f t="shared" ca="1" si="37"/>
        <v>6</v>
      </c>
      <c r="D367" s="21"/>
      <c r="E367" s="92" t="str">
        <f t="shared" ca="1" si="38"/>
        <v>2.2.19c</v>
      </c>
      <c r="F367" s="98" t="str">
        <f t="shared" ca="1" si="39"/>
        <v>Port (source or destination), domain and file (eg exe, .dll)?</v>
      </c>
      <c r="G367" s="93"/>
      <c r="H367" s="91"/>
      <c r="I367" s="91"/>
      <c r="J367" s="91"/>
      <c r="K367" s="91"/>
      <c r="L367" s="91"/>
      <c r="M367" s="91"/>
      <c r="N367" s="91"/>
      <c r="O367" s="91"/>
      <c r="P367" s="91"/>
      <c r="Q367" s="91"/>
      <c r="R367" s="91"/>
      <c r="S367" s="91"/>
      <c r="T367" s="126" t="str">
        <f t="shared" ca="1" si="40"/>
        <v>2.2.19c</v>
      </c>
      <c r="U367" s="91"/>
      <c r="V367" s="91"/>
      <c r="W367" s="132">
        <v>4</v>
      </c>
      <c r="X367" s="133">
        <f t="shared" ca="1" si="41"/>
        <v>4</v>
      </c>
      <c r="Y367" s="132" t="str">
        <f t="shared" si="42"/>
        <v>x 4</v>
      </c>
    </row>
    <row r="368" spans="1:25" s="124" customFormat="1" ht="30" x14ac:dyDescent="0.25">
      <c r="A368" s="89">
        <v>361</v>
      </c>
      <c r="B368" s="90" t="str">
        <f t="shared" ca="1" si="36"/>
        <v>2.2.19d</v>
      </c>
      <c r="C368" s="91">
        <f t="shared" ca="1" si="37"/>
        <v>6</v>
      </c>
      <c r="D368" s="21"/>
      <c r="E368" s="92" t="str">
        <f t="shared" ca="1" si="38"/>
        <v>2.2.19d</v>
      </c>
      <c r="F368" s="98" t="str">
        <f t="shared" ca="1" si="39"/>
        <v>System (hardware vendor, operating system, applications, purpose, location)?</v>
      </c>
      <c r="G368" s="93"/>
      <c r="H368" s="91"/>
      <c r="I368" s="91"/>
      <c r="J368" s="91"/>
      <c r="K368" s="91"/>
      <c r="L368" s="91"/>
      <c r="M368" s="91"/>
      <c r="N368" s="91"/>
      <c r="O368" s="91"/>
      <c r="P368" s="91"/>
      <c r="Q368" s="91"/>
      <c r="R368" s="91"/>
      <c r="S368" s="91"/>
      <c r="T368" s="126" t="str">
        <f t="shared" ca="1" si="40"/>
        <v>2.2.19d</v>
      </c>
      <c r="U368" s="91"/>
      <c r="V368" s="91"/>
      <c r="W368" s="132">
        <v>4</v>
      </c>
      <c r="X368" s="133">
        <f t="shared" ca="1" si="41"/>
        <v>4</v>
      </c>
      <c r="Y368" s="132" t="str">
        <f t="shared" si="42"/>
        <v>x 4</v>
      </c>
    </row>
    <row r="369" spans="1:25" s="124" customFormat="1" ht="30" customHeight="1" x14ac:dyDescent="0.25">
      <c r="A369" s="89">
        <v>362</v>
      </c>
      <c r="B369" s="90" t="str">
        <f t="shared" ca="1" si="36"/>
        <v>2.2.20</v>
      </c>
      <c r="C369" s="91">
        <f t="shared" ca="1" si="37"/>
        <v>4</v>
      </c>
      <c r="D369" s="21"/>
      <c r="E369" s="92" t="str">
        <f t="shared" ca="1" si="38"/>
        <v>2.2.20</v>
      </c>
      <c r="F369" s="93" t="str">
        <f t="shared" ca="1" si="39"/>
        <v>Do you retain relevant logs:</v>
      </c>
      <c r="G369" s="93"/>
      <c r="H369" s="91"/>
      <c r="I369" s="91"/>
      <c r="J369" s="91"/>
      <c r="K369" s="91"/>
      <c r="L369" s="91"/>
      <c r="M369" s="91"/>
      <c r="N369" s="91"/>
      <c r="O369" s="91"/>
      <c r="P369" s="91"/>
      <c r="Q369" s="91"/>
      <c r="R369" s="91"/>
      <c r="S369" s="91"/>
      <c r="T369" s="126" t="str">
        <f t="shared" ca="1" si="40"/>
        <v>2.2.20</v>
      </c>
      <c r="U369" s="91"/>
      <c r="V369" s="91"/>
      <c r="W369" s="132" t="s">
        <v>108</v>
      </c>
      <c r="X369" s="133" t="str">
        <f t="shared" ca="1" si="41"/>
        <v>N/A</v>
      </c>
      <c r="Y369" s="132" t="e">
        <f t="shared" si="42"/>
        <v>#N/A</v>
      </c>
    </row>
    <row r="370" spans="1:25" s="124" customFormat="1" ht="30" customHeight="1" x14ac:dyDescent="0.25">
      <c r="A370" s="89">
        <v>363</v>
      </c>
      <c r="B370" s="90" t="str">
        <f t="shared" ca="1" si="36"/>
        <v>2.2.20a</v>
      </c>
      <c r="C370" s="91">
        <f t="shared" ca="1" si="37"/>
        <v>6</v>
      </c>
      <c r="D370" s="21"/>
      <c r="E370" s="92" t="str">
        <f t="shared" ca="1" si="38"/>
        <v>2.2.20a</v>
      </c>
      <c r="F370" s="98" t="str">
        <f t="shared" ca="1" si="39"/>
        <v>For as long as possible?</v>
      </c>
      <c r="G370" s="93"/>
      <c r="H370" s="91"/>
      <c r="I370" s="91"/>
      <c r="J370" s="91"/>
      <c r="K370" s="91"/>
      <c r="L370" s="91"/>
      <c r="M370" s="91"/>
      <c r="N370" s="91"/>
      <c r="O370" s="91"/>
      <c r="P370" s="91"/>
      <c r="Q370" s="91"/>
      <c r="R370" s="91"/>
      <c r="S370" s="91"/>
      <c r="T370" s="126" t="str">
        <f t="shared" ca="1" si="40"/>
        <v>2.2.20a</v>
      </c>
      <c r="U370" s="91"/>
      <c r="V370" s="91"/>
      <c r="W370" s="132">
        <v>3</v>
      </c>
      <c r="X370" s="133">
        <f t="shared" ca="1" si="41"/>
        <v>3</v>
      </c>
      <c r="Y370" s="132" t="str">
        <f t="shared" si="42"/>
        <v>x 3</v>
      </c>
    </row>
    <row r="371" spans="1:25" s="124" customFormat="1" ht="30" customHeight="1" x14ac:dyDescent="0.25">
      <c r="A371" s="89">
        <v>364</v>
      </c>
      <c r="B371" s="90" t="str">
        <f t="shared" ca="1" si="36"/>
        <v>2.2.20b</v>
      </c>
      <c r="C371" s="91">
        <f t="shared" ca="1" si="37"/>
        <v>6</v>
      </c>
      <c r="D371" s="21"/>
      <c r="E371" s="92" t="str">
        <f t="shared" ca="1" si="38"/>
        <v>2.2.20b</v>
      </c>
      <c r="F371" s="98" t="str">
        <f t="shared" ca="1" si="39"/>
        <v>As part of an approved log retention policy?</v>
      </c>
      <c r="G371" s="93"/>
      <c r="H371" s="91"/>
      <c r="I371" s="91"/>
      <c r="J371" s="91"/>
      <c r="K371" s="91"/>
      <c r="L371" s="91"/>
      <c r="M371" s="91"/>
      <c r="N371" s="91"/>
      <c r="O371" s="91"/>
      <c r="P371" s="91"/>
      <c r="Q371" s="91"/>
      <c r="R371" s="91"/>
      <c r="S371" s="91"/>
      <c r="T371" s="126" t="str">
        <f t="shared" ca="1" si="40"/>
        <v>2.2.20b</v>
      </c>
      <c r="U371" s="91"/>
      <c r="V371" s="91"/>
      <c r="W371" s="132">
        <v>3</v>
      </c>
      <c r="X371" s="133">
        <f t="shared" ca="1" si="41"/>
        <v>3</v>
      </c>
      <c r="Y371" s="132" t="str">
        <f t="shared" si="42"/>
        <v>x 3</v>
      </c>
    </row>
    <row r="372" spans="1:25" s="124" customFormat="1" ht="18.75" customHeight="1" x14ac:dyDescent="0.25">
      <c r="A372" s="91">
        <v>365</v>
      </c>
      <c r="B372" s="91" t="str">
        <f t="shared" ca="1" si="36"/>
        <v/>
      </c>
      <c r="C372" s="91">
        <f t="shared" ca="1" si="37"/>
        <v>3</v>
      </c>
      <c r="D372" s="21"/>
      <c r="E372" s="96" t="str">
        <f t="shared" ca="1" si="38"/>
        <v/>
      </c>
      <c r="F372" s="97" t="str">
        <f t="shared" ca="1" si="39"/>
        <v>Collaboration</v>
      </c>
      <c r="G372" s="91"/>
      <c r="H372" s="91"/>
      <c r="I372" s="91"/>
      <c r="J372" s="91"/>
      <c r="K372" s="91"/>
      <c r="L372" s="91"/>
      <c r="M372" s="91"/>
      <c r="N372" s="91"/>
      <c r="O372" s="91"/>
      <c r="P372" s="91"/>
      <c r="Q372" s="91"/>
      <c r="R372" s="91"/>
      <c r="S372" s="91"/>
      <c r="T372" s="126" t="str">
        <f t="shared" ca="1" si="40"/>
        <v/>
      </c>
      <c r="U372" s="91"/>
      <c r="V372" s="91"/>
      <c r="W372" s="132" t="s">
        <v>695</v>
      </c>
      <c r="X372" s="132" t="str">
        <f t="shared" ca="1" si="41"/>
        <v/>
      </c>
      <c r="Y372" s="132" t="e">
        <f t="shared" si="42"/>
        <v>#N/A</v>
      </c>
    </row>
    <row r="373" spans="1:25" s="124" customFormat="1" ht="30" customHeight="1" x14ac:dyDescent="0.25">
      <c r="A373" s="89">
        <v>366</v>
      </c>
      <c r="B373" s="90" t="str">
        <f t="shared" ca="1" si="36"/>
        <v>2.2.21</v>
      </c>
      <c r="C373" s="91">
        <f t="shared" ca="1" si="37"/>
        <v>5</v>
      </c>
      <c r="D373" s="21"/>
      <c r="E373" s="92" t="str">
        <f t="shared" ca="1" si="38"/>
        <v>2.2.21</v>
      </c>
      <c r="F373" s="93" t="str">
        <f t="shared" ca="1" si="39"/>
        <v>Do you analyse the possible systemic nature of the attack?</v>
      </c>
      <c r="G373" s="93"/>
      <c r="H373" s="91"/>
      <c r="I373" s="91"/>
      <c r="J373" s="91"/>
      <c r="K373" s="91"/>
      <c r="L373" s="91"/>
      <c r="M373" s="91"/>
      <c r="N373" s="91"/>
      <c r="O373" s="91"/>
      <c r="P373" s="91"/>
      <c r="Q373" s="91"/>
      <c r="R373" s="91"/>
      <c r="S373" s="91"/>
      <c r="T373" s="126" t="str">
        <f t="shared" ca="1" si="40"/>
        <v>2.2.21</v>
      </c>
      <c r="U373" s="91"/>
      <c r="V373" s="91"/>
      <c r="W373" s="132">
        <v>5</v>
      </c>
      <c r="X373" s="133">
        <f t="shared" ca="1" si="41"/>
        <v>5</v>
      </c>
      <c r="Y373" s="132" t="str">
        <f t="shared" si="42"/>
        <v>x 5</v>
      </c>
    </row>
    <row r="374" spans="1:25" s="124" customFormat="1" ht="30" customHeight="1" x14ac:dyDescent="0.25">
      <c r="A374" s="89">
        <v>367</v>
      </c>
      <c r="B374" s="90" t="str">
        <f t="shared" ca="1" si="36"/>
        <v>2.2.22</v>
      </c>
      <c r="C374" s="91">
        <f t="shared" ca="1" si="37"/>
        <v>4</v>
      </c>
      <c r="D374" s="21"/>
      <c r="E374" s="92" t="str">
        <f t="shared" ca="1" si="38"/>
        <v>2.2.22</v>
      </c>
      <c r="F374" s="93" t="str">
        <f t="shared" ca="1" si="39"/>
        <v>Does this analysis include:</v>
      </c>
      <c r="G374" s="93"/>
      <c r="H374" s="91"/>
      <c r="I374" s="91"/>
      <c r="J374" s="91"/>
      <c r="K374" s="91"/>
      <c r="L374" s="91"/>
      <c r="M374" s="91"/>
      <c r="N374" s="91"/>
      <c r="O374" s="91"/>
      <c r="P374" s="91"/>
      <c r="Q374" s="91"/>
      <c r="R374" s="91"/>
      <c r="S374" s="91"/>
      <c r="T374" s="126" t="str">
        <f t="shared" ca="1" si="40"/>
        <v>2.2.22</v>
      </c>
      <c r="U374" s="91"/>
      <c r="V374" s="91"/>
      <c r="W374" s="132" t="s">
        <v>108</v>
      </c>
      <c r="X374" s="133" t="str">
        <f t="shared" ca="1" si="41"/>
        <v>N/A</v>
      </c>
      <c r="Y374" s="132" t="e">
        <f t="shared" si="42"/>
        <v>#N/A</v>
      </c>
    </row>
    <row r="375" spans="1:25" s="124" customFormat="1" ht="30" customHeight="1" x14ac:dyDescent="0.25">
      <c r="A375" s="89">
        <v>368</v>
      </c>
      <c r="B375" s="90" t="str">
        <f t="shared" ca="1" si="36"/>
        <v>2.2.22a</v>
      </c>
      <c r="C375" s="91">
        <f t="shared" ca="1" si="37"/>
        <v>6</v>
      </c>
      <c r="D375" s="21"/>
      <c r="E375" s="92" t="str">
        <f t="shared" ca="1" si="38"/>
        <v>2.2.22a</v>
      </c>
      <c r="F375" s="98" t="str">
        <f t="shared" ca="1" si="39"/>
        <v>Tying disparate events together into a coherent picture?</v>
      </c>
      <c r="G375" s="93"/>
      <c r="H375" s="91"/>
      <c r="I375" s="91"/>
      <c r="J375" s="91"/>
      <c r="K375" s="91"/>
      <c r="L375" s="91"/>
      <c r="M375" s="91"/>
      <c r="N375" s="91"/>
      <c r="O375" s="91"/>
      <c r="P375" s="91"/>
      <c r="Q375" s="91"/>
      <c r="R375" s="91"/>
      <c r="S375" s="91"/>
      <c r="T375" s="126" t="str">
        <f t="shared" ca="1" si="40"/>
        <v>2.2.22a</v>
      </c>
      <c r="U375" s="91"/>
      <c r="V375" s="91"/>
      <c r="W375" s="132">
        <v>5</v>
      </c>
      <c r="X375" s="133">
        <f t="shared" ca="1" si="41"/>
        <v>5</v>
      </c>
      <c r="Y375" s="132" t="str">
        <f t="shared" si="42"/>
        <v>x 5</v>
      </c>
    </row>
    <row r="376" spans="1:25" s="124" customFormat="1" ht="45" x14ac:dyDescent="0.25">
      <c r="A376" s="89">
        <v>369</v>
      </c>
      <c r="B376" s="90" t="str">
        <f t="shared" ca="1" si="36"/>
        <v>2.2.22b</v>
      </c>
      <c r="C376" s="91">
        <f t="shared" ca="1" si="37"/>
        <v>6</v>
      </c>
      <c r="D376" s="21"/>
      <c r="E376" s="100" t="str">
        <f t="shared" ca="1" si="38"/>
        <v>2.2.22b</v>
      </c>
      <c r="F376" s="101" t="str">
        <f t="shared" ca="1" si="39"/>
        <v>Linking events to possible related events in other organisations with which you are associated (eg other Banks if you are in the Banking sector)?</v>
      </c>
      <c r="G376" s="102"/>
      <c r="H376" s="99"/>
      <c r="I376" s="99"/>
      <c r="J376" s="99"/>
      <c r="K376" s="99"/>
      <c r="L376" s="99"/>
      <c r="M376" s="99"/>
      <c r="N376" s="99"/>
      <c r="O376" s="99"/>
      <c r="P376" s="99"/>
      <c r="Q376" s="99"/>
      <c r="R376" s="99"/>
      <c r="S376" s="99"/>
      <c r="T376" s="152" t="str">
        <f t="shared" ca="1" si="40"/>
        <v>2.2.22b</v>
      </c>
      <c r="U376" s="99"/>
      <c r="V376" s="99"/>
      <c r="W376" s="237">
        <v>5</v>
      </c>
      <c r="X376" s="236">
        <f t="shared" ca="1" si="41"/>
        <v>5</v>
      </c>
      <c r="Y376" s="237" t="str">
        <f t="shared" si="42"/>
        <v>x 5</v>
      </c>
    </row>
    <row r="377" spans="1:25" s="124" customFormat="1" ht="30" customHeight="1" x14ac:dyDescent="0.25">
      <c r="A377" s="89">
        <v>370</v>
      </c>
      <c r="B377" s="90" t="str">
        <f t="shared" ca="1" si="36"/>
        <v>2.3</v>
      </c>
      <c r="C377" s="91">
        <f t="shared" ca="1" si="37"/>
        <v>2</v>
      </c>
      <c r="D377" s="21"/>
      <c r="E377" s="88" t="str">
        <f t="shared" ca="1" si="38"/>
        <v>Step 3</v>
      </c>
      <c r="F377" s="114" t="str">
        <f t="shared" ca="1" si="39"/>
        <v>Action</v>
      </c>
      <c r="G377" s="115"/>
      <c r="H377" s="116"/>
      <c r="I377" s="116"/>
      <c r="J377" s="116"/>
      <c r="K377" s="116"/>
      <c r="L377" s="116"/>
      <c r="M377" s="115"/>
      <c r="N377" s="115"/>
      <c r="O377" s="115"/>
      <c r="P377" s="115"/>
      <c r="Q377" s="115"/>
      <c r="R377" s="115"/>
      <c r="S377" s="115"/>
      <c r="T377" s="217" t="str">
        <f t="shared" ca="1" si="40"/>
        <v>Step 3</v>
      </c>
      <c r="U377" s="115"/>
      <c r="V377" s="115"/>
      <c r="W377" s="129" t="s">
        <v>695</v>
      </c>
      <c r="X377" s="129" t="str">
        <f t="shared" ca="1" si="41"/>
        <v/>
      </c>
      <c r="Y377" s="239" t="e">
        <f t="shared" si="42"/>
        <v>#N/A</v>
      </c>
    </row>
    <row r="378" spans="1:25" s="124" customFormat="1" ht="18.75" customHeight="1" x14ac:dyDescent="0.25">
      <c r="A378" s="91">
        <v>371</v>
      </c>
      <c r="B378" s="91" t="str">
        <f t="shared" ca="1" si="36"/>
        <v/>
      </c>
      <c r="C378" s="91">
        <f t="shared" ca="1" si="37"/>
        <v>3</v>
      </c>
      <c r="D378" s="21"/>
      <c r="E378" s="108" t="str">
        <f t="shared" ca="1" si="38"/>
        <v/>
      </c>
      <c r="F378" s="109" t="str">
        <f t="shared" ca="1" si="39"/>
        <v>Containment</v>
      </c>
      <c r="G378" s="105"/>
      <c r="H378" s="105"/>
      <c r="I378" s="105"/>
      <c r="J378" s="105"/>
      <c r="K378" s="105"/>
      <c r="L378" s="105"/>
      <c r="M378" s="105"/>
      <c r="N378" s="105"/>
      <c r="O378" s="105"/>
      <c r="P378" s="105"/>
      <c r="Q378" s="105"/>
      <c r="R378" s="105"/>
      <c r="S378" s="105"/>
      <c r="T378" s="153" t="str">
        <f t="shared" ca="1" si="40"/>
        <v/>
      </c>
      <c r="U378" s="105"/>
      <c r="V378" s="105"/>
      <c r="W378" s="130" t="s">
        <v>695</v>
      </c>
      <c r="X378" s="130" t="str">
        <f t="shared" ca="1" si="41"/>
        <v/>
      </c>
      <c r="Y378" s="130" t="e">
        <f t="shared" si="42"/>
        <v>#N/A</v>
      </c>
    </row>
    <row r="379" spans="1:25" s="124" customFormat="1" ht="30" x14ac:dyDescent="0.25">
      <c r="A379" s="89">
        <v>372</v>
      </c>
      <c r="B379" s="90" t="str">
        <f t="shared" ca="1" si="36"/>
        <v>2.3.01</v>
      </c>
      <c r="C379" s="91">
        <f t="shared" ca="1" si="37"/>
        <v>5</v>
      </c>
      <c r="D379" s="21"/>
      <c r="E379" s="92" t="str">
        <f t="shared" ca="1" si="38"/>
        <v>2.3.01</v>
      </c>
      <c r="F379" s="93" t="str">
        <f t="shared" ca="1" si="39"/>
        <v>Do you take steps to contain the damage being done by the cyber security incident?</v>
      </c>
      <c r="G379" s="93"/>
      <c r="H379" s="91"/>
      <c r="I379" s="91"/>
      <c r="J379" s="91"/>
      <c r="K379" s="91"/>
      <c r="L379" s="91"/>
      <c r="M379" s="91"/>
      <c r="N379" s="91"/>
      <c r="O379" s="91"/>
      <c r="P379" s="91"/>
      <c r="Q379" s="91"/>
      <c r="R379" s="91"/>
      <c r="S379" s="91"/>
      <c r="T379" s="126" t="str">
        <f t="shared" ca="1" si="40"/>
        <v>2.3.01</v>
      </c>
      <c r="U379" s="91"/>
      <c r="V379" s="91"/>
      <c r="W379" s="132">
        <v>1</v>
      </c>
      <c r="X379" s="133">
        <f t="shared" ca="1" si="41"/>
        <v>1</v>
      </c>
      <c r="Y379" s="132" t="str">
        <f t="shared" si="42"/>
        <v>x 1</v>
      </c>
    </row>
    <row r="380" spans="1:25" s="124" customFormat="1" ht="30" customHeight="1" x14ac:dyDescent="0.25">
      <c r="A380" s="89">
        <v>373</v>
      </c>
      <c r="B380" s="90" t="str">
        <f t="shared" ca="1" si="36"/>
        <v>2.3.02</v>
      </c>
      <c r="C380" s="91">
        <f t="shared" ca="1" si="37"/>
        <v>4</v>
      </c>
      <c r="D380" s="21"/>
      <c r="E380" s="92" t="str">
        <f t="shared" ca="1" si="38"/>
        <v>2.3.02</v>
      </c>
      <c r="F380" s="93" t="str">
        <f t="shared" ca="1" si="39"/>
        <v>Does the objective of containment include:</v>
      </c>
      <c r="G380" s="93"/>
      <c r="H380" s="91"/>
      <c r="I380" s="91"/>
      <c r="J380" s="91"/>
      <c r="K380" s="91"/>
      <c r="L380" s="91"/>
      <c r="M380" s="91"/>
      <c r="N380" s="91"/>
      <c r="O380" s="91"/>
      <c r="P380" s="91"/>
      <c r="Q380" s="91"/>
      <c r="R380" s="91"/>
      <c r="S380" s="91"/>
      <c r="T380" s="126" t="str">
        <f t="shared" ca="1" si="40"/>
        <v>2.3.02</v>
      </c>
      <c r="U380" s="91"/>
      <c r="V380" s="91"/>
      <c r="W380" s="132" t="s">
        <v>108</v>
      </c>
      <c r="X380" s="133" t="str">
        <f t="shared" ca="1" si="41"/>
        <v>N/A</v>
      </c>
      <c r="Y380" s="132" t="e">
        <f t="shared" si="42"/>
        <v>#N/A</v>
      </c>
    </row>
    <row r="381" spans="1:25" s="124" customFormat="1" ht="30" customHeight="1" x14ac:dyDescent="0.25">
      <c r="A381" s="89">
        <v>374</v>
      </c>
      <c r="B381" s="90" t="str">
        <f t="shared" ca="1" si="36"/>
        <v>2.3.02a</v>
      </c>
      <c r="C381" s="91">
        <f t="shared" ca="1" si="37"/>
        <v>6</v>
      </c>
      <c r="D381" s="21"/>
      <c r="E381" s="92" t="str">
        <f t="shared" ca="1" si="38"/>
        <v>2.3.02a</v>
      </c>
      <c r="F381" s="98" t="str">
        <f t="shared" ca="1" si="39"/>
        <v>Making best efforts to return to functionality as normal?</v>
      </c>
      <c r="G381" s="93"/>
      <c r="H381" s="91"/>
      <c r="I381" s="91"/>
      <c r="J381" s="91"/>
      <c r="K381" s="91"/>
      <c r="L381" s="91"/>
      <c r="M381" s="91"/>
      <c r="N381" s="91"/>
      <c r="O381" s="91"/>
      <c r="P381" s="91"/>
      <c r="Q381" s="91"/>
      <c r="R381" s="91"/>
      <c r="S381" s="91"/>
      <c r="T381" s="126" t="str">
        <f t="shared" ca="1" si="40"/>
        <v>2.3.02a</v>
      </c>
      <c r="U381" s="91"/>
      <c r="V381" s="91"/>
      <c r="W381" s="132">
        <v>3</v>
      </c>
      <c r="X381" s="133">
        <f t="shared" ca="1" si="41"/>
        <v>3</v>
      </c>
      <c r="Y381" s="132" t="str">
        <f t="shared" si="42"/>
        <v>x 3</v>
      </c>
    </row>
    <row r="382" spans="1:25" s="124" customFormat="1" ht="30" customHeight="1" x14ac:dyDescent="0.25">
      <c r="A382" s="89">
        <v>375</v>
      </c>
      <c r="B382" s="90" t="str">
        <f t="shared" ca="1" si="36"/>
        <v>2.3.02b</v>
      </c>
      <c r="C382" s="91">
        <f t="shared" ca="1" si="37"/>
        <v>6</v>
      </c>
      <c r="D382" s="21"/>
      <c r="E382" s="92" t="str">
        <f t="shared" ca="1" si="38"/>
        <v>2.3.02b</v>
      </c>
      <c r="F382" s="98" t="str">
        <f t="shared" ca="1" si="39"/>
        <v>Returning to business as usual?</v>
      </c>
      <c r="G382" s="93"/>
      <c r="H382" s="91"/>
      <c r="I382" s="91"/>
      <c r="J382" s="91"/>
      <c r="K382" s="91"/>
      <c r="L382" s="91"/>
      <c r="M382" s="91"/>
      <c r="N382" s="91"/>
      <c r="O382" s="91"/>
      <c r="P382" s="91"/>
      <c r="Q382" s="91"/>
      <c r="R382" s="91"/>
      <c r="S382" s="91"/>
      <c r="T382" s="126" t="str">
        <f t="shared" ca="1" si="40"/>
        <v>2.3.02b</v>
      </c>
      <c r="U382" s="91"/>
      <c r="V382" s="91"/>
      <c r="W382" s="132">
        <v>2</v>
      </c>
      <c r="X382" s="133">
        <f t="shared" ca="1" si="41"/>
        <v>2</v>
      </c>
      <c r="Y382" s="132" t="str">
        <f t="shared" si="42"/>
        <v>x 2</v>
      </c>
    </row>
    <row r="383" spans="1:25" s="124" customFormat="1" ht="30" customHeight="1" x14ac:dyDescent="0.25">
      <c r="A383" s="89">
        <v>376</v>
      </c>
      <c r="B383" s="90" t="str">
        <f t="shared" ca="1" si="36"/>
        <v>2.3.02c</v>
      </c>
      <c r="C383" s="91">
        <f t="shared" ca="1" si="37"/>
        <v>6</v>
      </c>
      <c r="D383" s="21"/>
      <c r="E383" s="92" t="str">
        <f t="shared" ca="1" si="38"/>
        <v>2.3.02c</v>
      </c>
      <c r="F383" s="98" t="str">
        <f t="shared" ca="1" si="39"/>
        <v>Continuing to analyse the incident?</v>
      </c>
      <c r="G383" s="93"/>
      <c r="H383" s="91"/>
      <c r="I383" s="91"/>
      <c r="J383" s="91"/>
      <c r="K383" s="91"/>
      <c r="L383" s="91"/>
      <c r="M383" s="91"/>
      <c r="N383" s="91"/>
      <c r="O383" s="91"/>
      <c r="P383" s="91"/>
      <c r="Q383" s="91"/>
      <c r="R383" s="91"/>
      <c r="S383" s="91"/>
      <c r="T383" s="126" t="str">
        <f t="shared" ca="1" si="40"/>
        <v>2.3.02c</v>
      </c>
      <c r="U383" s="91"/>
      <c r="V383" s="91"/>
      <c r="W383" s="132">
        <v>3</v>
      </c>
      <c r="X383" s="133">
        <f t="shared" ca="1" si="41"/>
        <v>3</v>
      </c>
      <c r="Y383" s="132" t="str">
        <f t="shared" si="42"/>
        <v>x 3</v>
      </c>
    </row>
    <row r="384" spans="1:25" s="124" customFormat="1" ht="30" customHeight="1" x14ac:dyDescent="0.25">
      <c r="A384" s="89">
        <v>377</v>
      </c>
      <c r="B384" s="90" t="str">
        <f t="shared" ca="1" si="36"/>
        <v>2.3.02d</v>
      </c>
      <c r="C384" s="91">
        <f t="shared" ca="1" si="37"/>
        <v>6</v>
      </c>
      <c r="D384" s="21"/>
      <c r="E384" s="92" t="str">
        <f t="shared" ca="1" si="38"/>
        <v>2.3.02d</v>
      </c>
      <c r="F384" s="98" t="str">
        <f t="shared" ca="1" si="39"/>
        <v>Planning longer term remediation?</v>
      </c>
      <c r="G384" s="93"/>
      <c r="H384" s="91"/>
      <c r="I384" s="91"/>
      <c r="J384" s="91"/>
      <c r="K384" s="91"/>
      <c r="L384" s="91"/>
      <c r="M384" s="91"/>
      <c r="N384" s="91"/>
      <c r="O384" s="91"/>
      <c r="P384" s="91"/>
      <c r="Q384" s="91"/>
      <c r="R384" s="91"/>
      <c r="S384" s="91"/>
      <c r="T384" s="126" t="str">
        <f t="shared" ca="1" si="40"/>
        <v>2.3.02d</v>
      </c>
      <c r="U384" s="91"/>
      <c r="V384" s="91"/>
      <c r="W384" s="132">
        <v>3</v>
      </c>
      <c r="X384" s="133">
        <f t="shared" ca="1" si="41"/>
        <v>3</v>
      </c>
      <c r="Y384" s="132" t="str">
        <f t="shared" si="42"/>
        <v>x 3</v>
      </c>
    </row>
    <row r="385" spans="1:25" s="124" customFormat="1" ht="30" customHeight="1" x14ac:dyDescent="0.25">
      <c r="A385" s="89">
        <v>378</v>
      </c>
      <c r="B385" s="90" t="str">
        <f t="shared" ca="1" si="36"/>
        <v>2.3.03</v>
      </c>
      <c r="C385" s="91">
        <f t="shared" ca="1" si="37"/>
        <v>4</v>
      </c>
      <c r="D385" s="21"/>
      <c r="E385" s="92" t="str">
        <f t="shared" ca="1" si="38"/>
        <v>2.3.03</v>
      </c>
      <c r="F385" s="93" t="str">
        <f t="shared" ca="1" si="39"/>
        <v>Does containment include stopping it from spreading to other:</v>
      </c>
      <c r="G385" s="93"/>
      <c r="H385" s="91"/>
      <c r="I385" s="91"/>
      <c r="J385" s="91"/>
      <c r="K385" s="91"/>
      <c r="L385" s="91"/>
      <c r="M385" s="91"/>
      <c r="N385" s="91"/>
      <c r="O385" s="91"/>
      <c r="P385" s="91"/>
      <c r="Q385" s="91"/>
      <c r="R385" s="91"/>
      <c r="S385" s="91"/>
      <c r="T385" s="126" t="str">
        <f t="shared" ca="1" si="40"/>
        <v>2.3.03</v>
      </c>
      <c r="U385" s="91"/>
      <c r="V385" s="91"/>
      <c r="W385" s="132" t="s">
        <v>108</v>
      </c>
      <c r="X385" s="133" t="str">
        <f t="shared" ca="1" si="41"/>
        <v>N/A</v>
      </c>
      <c r="Y385" s="132" t="e">
        <f t="shared" si="42"/>
        <v>#N/A</v>
      </c>
    </row>
    <row r="386" spans="1:25" s="124" customFormat="1" ht="30" customHeight="1" x14ac:dyDescent="0.25">
      <c r="A386" s="89">
        <v>379</v>
      </c>
      <c r="B386" s="90" t="str">
        <f t="shared" ca="1" si="36"/>
        <v>2.3.03a</v>
      </c>
      <c r="C386" s="91">
        <f t="shared" ca="1" si="37"/>
        <v>6</v>
      </c>
      <c r="D386" s="21"/>
      <c r="E386" s="92" t="str">
        <f t="shared" ca="1" si="38"/>
        <v>2.3.03a</v>
      </c>
      <c r="F386" s="98" t="str">
        <f t="shared" ca="1" si="39"/>
        <v>Networks within your organisation?</v>
      </c>
      <c r="G386" s="93"/>
      <c r="H386" s="91"/>
      <c r="I386" s="91"/>
      <c r="J386" s="91"/>
      <c r="K386" s="91"/>
      <c r="L386" s="91"/>
      <c r="M386" s="91"/>
      <c r="N386" s="91"/>
      <c r="O386" s="91"/>
      <c r="P386" s="91"/>
      <c r="Q386" s="91"/>
      <c r="R386" s="91"/>
      <c r="S386" s="91"/>
      <c r="T386" s="126" t="str">
        <f t="shared" ca="1" si="40"/>
        <v>2.3.03a</v>
      </c>
      <c r="U386" s="91"/>
      <c r="V386" s="91"/>
      <c r="W386" s="132">
        <v>2</v>
      </c>
      <c r="X386" s="133">
        <f t="shared" ca="1" si="41"/>
        <v>2</v>
      </c>
      <c r="Y386" s="132" t="str">
        <f t="shared" si="42"/>
        <v>x 2</v>
      </c>
    </row>
    <row r="387" spans="1:25" s="124" customFormat="1" ht="30" customHeight="1" x14ac:dyDescent="0.25">
      <c r="A387" s="89">
        <v>380</v>
      </c>
      <c r="B387" s="90" t="str">
        <f t="shared" ca="1" si="36"/>
        <v>2.3.03b</v>
      </c>
      <c r="C387" s="91">
        <f t="shared" ca="1" si="37"/>
        <v>6</v>
      </c>
      <c r="D387" s="21"/>
      <c r="E387" s="92" t="str">
        <f t="shared" ca="1" si="38"/>
        <v>2.3.03b</v>
      </c>
      <c r="F387" s="98" t="str">
        <f t="shared" ca="1" si="39"/>
        <v>Networks beyond your organisation?</v>
      </c>
      <c r="G387" s="93"/>
      <c r="H387" s="91"/>
      <c r="I387" s="91"/>
      <c r="J387" s="91"/>
      <c r="K387" s="91"/>
      <c r="L387" s="91"/>
      <c r="M387" s="91"/>
      <c r="N387" s="91"/>
      <c r="O387" s="91"/>
      <c r="P387" s="91"/>
      <c r="Q387" s="91"/>
      <c r="R387" s="91"/>
      <c r="S387" s="91"/>
      <c r="T387" s="126" t="str">
        <f t="shared" ca="1" si="40"/>
        <v>2.3.03b</v>
      </c>
      <c r="U387" s="91"/>
      <c r="V387" s="91"/>
      <c r="W387" s="132">
        <v>2</v>
      </c>
      <c r="X387" s="133">
        <f t="shared" ca="1" si="41"/>
        <v>2</v>
      </c>
      <c r="Y387" s="132" t="str">
        <f t="shared" si="42"/>
        <v>x 2</v>
      </c>
    </row>
    <row r="388" spans="1:25" s="124" customFormat="1" ht="30" customHeight="1" x14ac:dyDescent="0.25">
      <c r="A388" s="89">
        <v>381</v>
      </c>
      <c r="B388" s="90" t="str">
        <f t="shared" ca="1" si="36"/>
        <v>2.3.03c</v>
      </c>
      <c r="C388" s="91">
        <f t="shared" ca="1" si="37"/>
        <v>6</v>
      </c>
      <c r="D388" s="21"/>
      <c r="E388" s="92" t="str">
        <f t="shared" ca="1" si="38"/>
        <v>2.3.03c</v>
      </c>
      <c r="F388" s="98" t="str">
        <f t="shared" ca="1" si="39"/>
        <v>Devices within your organisation?</v>
      </c>
      <c r="G388" s="93"/>
      <c r="H388" s="91"/>
      <c r="I388" s="91"/>
      <c r="J388" s="91"/>
      <c r="K388" s="91"/>
      <c r="L388" s="91"/>
      <c r="M388" s="91"/>
      <c r="N388" s="91"/>
      <c r="O388" s="91"/>
      <c r="P388" s="91"/>
      <c r="Q388" s="91"/>
      <c r="R388" s="91"/>
      <c r="S388" s="91"/>
      <c r="T388" s="126" t="str">
        <f t="shared" ca="1" si="40"/>
        <v>2.3.03c</v>
      </c>
      <c r="U388" s="91"/>
      <c r="V388" s="91"/>
      <c r="W388" s="132">
        <v>2</v>
      </c>
      <c r="X388" s="133">
        <f t="shared" ca="1" si="41"/>
        <v>2</v>
      </c>
      <c r="Y388" s="132" t="str">
        <f t="shared" si="42"/>
        <v>x 2</v>
      </c>
    </row>
    <row r="389" spans="1:25" s="124" customFormat="1" ht="30" customHeight="1" x14ac:dyDescent="0.25">
      <c r="A389" s="89">
        <v>382</v>
      </c>
      <c r="B389" s="90" t="str">
        <f t="shared" ca="1" si="36"/>
        <v>2.3.03d</v>
      </c>
      <c r="C389" s="91">
        <f t="shared" ca="1" si="37"/>
        <v>6</v>
      </c>
      <c r="D389" s="21"/>
      <c r="E389" s="92" t="str">
        <f t="shared" ca="1" si="38"/>
        <v>2.3.03d</v>
      </c>
      <c r="F389" s="98" t="str">
        <f t="shared" ca="1" si="39"/>
        <v>Devices beyond your organisation?</v>
      </c>
      <c r="G389" s="93"/>
      <c r="H389" s="91"/>
      <c r="I389" s="91"/>
      <c r="J389" s="91"/>
      <c r="K389" s="91"/>
      <c r="L389" s="91"/>
      <c r="M389" s="91"/>
      <c r="N389" s="91"/>
      <c r="O389" s="91"/>
      <c r="P389" s="91"/>
      <c r="Q389" s="91"/>
      <c r="R389" s="91"/>
      <c r="S389" s="91"/>
      <c r="T389" s="126" t="str">
        <f t="shared" ca="1" si="40"/>
        <v>2.3.03d</v>
      </c>
      <c r="U389" s="91"/>
      <c r="V389" s="91"/>
      <c r="W389" s="132">
        <v>2</v>
      </c>
      <c r="X389" s="133">
        <f t="shared" ca="1" si="41"/>
        <v>2</v>
      </c>
      <c r="Y389" s="132" t="str">
        <f t="shared" si="42"/>
        <v>x 2</v>
      </c>
    </row>
    <row r="390" spans="1:25" s="124" customFormat="1" ht="30" x14ac:dyDescent="0.25">
      <c r="A390" s="89">
        <v>383</v>
      </c>
      <c r="B390" s="90" t="str">
        <f t="shared" ca="1" si="36"/>
        <v>2.3.04</v>
      </c>
      <c r="C390" s="91">
        <f t="shared" ca="1" si="37"/>
        <v>5</v>
      </c>
      <c r="D390" s="21"/>
      <c r="E390" s="92" t="str">
        <f t="shared" ca="1" si="38"/>
        <v>2.3.04</v>
      </c>
      <c r="F390" s="93" t="str">
        <f t="shared" ca="1" si="39"/>
        <v>Does containment include a number of concurrent actions aimed at reducing the immediate impact of the cyber security incident?</v>
      </c>
      <c r="G390" s="93"/>
      <c r="H390" s="91"/>
      <c r="I390" s="91"/>
      <c r="J390" s="91"/>
      <c r="K390" s="91"/>
      <c r="L390" s="91"/>
      <c r="M390" s="91"/>
      <c r="N390" s="91"/>
      <c r="O390" s="91"/>
      <c r="P390" s="91"/>
      <c r="Q390" s="91"/>
      <c r="R390" s="91"/>
      <c r="S390" s="91"/>
      <c r="T390" s="126" t="str">
        <f t="shared" ca="1" si="40"/>
        <v>2.3.04</v>
      </c>
      <c r="U390" s="91"/>
      <c r="V390" s="91"/>
      <c r="W390" s="132">
        <v>3</v>
      </c>
      <c r="X390" s="133">
        <f t="shared" ca="1" si="41"/>
        <v>3</v>
      </c>
      <c r="Y390" s="132" t="str">
        <f t="shared" si="42"/>
        <v>x 3</v>
      </c>
    </row>
    <row r="391" spans="1:25" s="124" customFormat="1" ht="30" x14ac:dyDescent="0.25">
      <c r="A391" s="89">
        <v>384</v>
      </c>
      <c r="B391" s="90" t="str">
        <f t="shared" ca="1" si="36"/>
        <v>2.3.05</v>
      </c>
      <c r="C391" s="91">
        <f t="shared" ca="1" si="37"/>
        <v>5</v>
      </c>
      <c r="D391" s="21"/>
      <c r="E391" s="92" t="str">
        <f t="shared" ca="1" si="38"/>
        <v>2.3.05</v>
      </c>
      <c r="F391" s="93" t="str">
        <f t="shared" ca="1" si="39"/>
        <v>Does containment include removing the attacker’s access to your systems?</v>
      </c>
      <c r="G391" s="93"/>
      <c r="H391" s="91"/>
      <c r="I391" s="91"/>
      <c r="J391" s="91"/>
      <c r="K391" s="91"/>
      <c r="L391" s="91"/>
      <c r="M391" s="91"/>
      <c r="N391" s="91"/>
      <c r="O391" s="91"/>
      <c r="P391" s="91"/>
      <c r="Q391" s="91"/>
      <c r="R391" s="91"/>
      <c r="S391" s="91"/>
      <c r="T391" s="126" t="str">
        <f t="shared" ca="1" si="40"/>
        <v>2.3.05</v>
      </c>
      <c r="U391" s="91"/>
      <c r="V391" s="91"/>
      <c r="W391" s="132">
        <v>3</v>
      </c>
      <c r="X391" s="133">
        <f t="shared" ca="1" si="41"/>
        <v>3</v>
      </c>
      <c r="Y391" s="132" t="str">
        <f t="shared" si="42"/>
        <v>x 3</v>
      </c>
    </row>
    <row r="392" spans="1:25" s="124" customFormat="1" ht="30" customHeight="1" x14ac:dyDescent="0.25">
      <c r="A392" s="89">
        <v>385</v>
      </c>
      <c r="B392" s="90" t="str">
        <f t="shared" ref="B392:B455" ca="1" si="43">VLOOKUP(A392,Contents_Text,2,FALSE)</f>
        <v>2.3.06</v>
      </c>
      <c r="C392" s="91">
        <f t="shared" ref="C392:C455" ca="1" si="44">VLOOKUP(A392,Contents_Text,15,FALSE)</f>
        <v>4</v>
      </c>
      <c r="D392" s="21"/>
      <c r="E392" s="92" t="str">
        <f t="shared" ref="E392:E455" ca="1" si="45">IF(C392=1,"Phase "&amp;B392,IF(C392=2,"Step "&amp;VLOOKUP(A392,Contents_Text,4,FALSE),B392))</f>
        <v>2.3.06</v>
      </c>
      <c r="F392" s="93" t="str">
        <f t="shared" ref="F392:F455" ca="1" si="46">VLOOKUP(A392,Contents_Text,7,FALSE)</f>
        <v>Do your methods of containment include:</v>
      </c>
      <c r="G392" s="93"/>
      <c r="H392" s="91"/>
      <c r="I392" s="91"/>
      <c r="J392" s="91"/>
      <c r="K392" s="91"/>
      <c r="L392" s="91"/>
      <c r="M392" s="91"/>
      <c r="N392" s="91"/>
      <c r="O392" s="91"/>
      <c r="P392" s="91"/>
      <c r="Q392" s="91"/>
      <c r="R392" s="91"/>
      <c r="S392" s="91"/>
      <c r="T392" s="126" t="str">
        <f t="shared" ref="T392:T455" ca="1" si="47">E392</f>
        <v>2.3.06</v>
      </c>
      <c r="U392" s="91"/>
      <c r="V392" s="91"/>
      <c r="W392" s="132" t="s">
        <v>108</v>
      </c>
      <c r="X392" s="133" t="str">
        <f t="shared" ref="X392:X455" ca="1" si="48">VLOOKUP(A392,Contents_Text,8,FALSE)</f>
        <v>N/A</v>
      </c>
      <c r="Y392" s="132" t="e">
        <f t="shared" ref="Y392:Y455" si="49">VLOOKUP(W392,weighting_response_reverse,2,FALSE)</f>
        <v>#N/A</v>
      </c>
    </row>
    <row r="393" spans="1:25" s="124" customFormat="1" ht="30" customHeight="1" x14ac:dyDescent="0.25">
      <c r="A393" s="89">
        <v>386</v>
      </c>
      <c r="B393" s="90" t="str">
        <f t="shared" ca="1" si="43"/>
        <v>2.3.06a</v>
      </c>
      <c r="C393" s="91">
        <f t="shared" ca="1" si="44"/>
        <v>6</v>
      </c>
      <c r="D393" s="21"/>
      <c r="E393" s="92" t="str">
        <f t="shared" ca="1" si="45"/>
        <v>2.3.06a</v>
      </c>
      <c r="F393" s="98" t="str">
        <f t="shared" ca="1" si="46"/>
        <v>Blocking (and logging) of unauthorised access?</v>
      </c>
      <c r="G393" s="93"/>
      <c r="H393" s="91"/>
      <c r="I393" s="91"/>
      <c r="J393" s="91"/>
      <c r="K393" s="91"/>
      <c r="L393" s="91"/>
      <c r="M393" s="91"/>
      <c r="N393" s="91"/>
      <c r="O393" s="91"/>
      <c r="P393" s="91"/>
      <c r="Q393" s="91"/>
      <c r="R393" s="91"/>
      <c r="S393" s="91"/>
      <c r="T393" s="126" t="str">
        <f t="shared" ca="1" si="47"/>
        <v>2.3.06a</v>
      </c>
      <c r="U393" s="91"/>
      <c r="V393" s="91"/>
      <c r="W393" s="132">
        <v>3</v>
      </c>
      <c r="X393" s="133">
        <f t="shared" ca="1" si="48"/>
        <v>3</v>
      </c>
      <c r="Y393" s="132" t="str">
        <f t="shared" si="49"/>
        <v>x 3</v>
      </c>
    </row>
    <row r="394" spans="1:25" s="124" customFormat="1" ht="30" customHeight="1" x14ac:dyDescent="0.25">
      <c r="A394" s="89">
        <v>387</v>
      </c>
      <c r="B394" s="90" t="str">
        <f t="shared" ca="1" si="43"/>
        <v>2.3.06b</v>
      </c>
      <c r="C394" s="91">
        <f t="shared" ca="1" si="44"/>
        <v>6</v>
      </c>
      <c r="D394" s="21"/>
      <c r="E394" s="92" t="str">
        <f t="shared" ca="1" si="45"/>
        <v>2.3.06b</v>
      </c>
      <c r="F394" s="98" t="str">
        <f t="shared" ca="1" si="46"/>
        <v>Blocking malware sources (eg email addresses and websites)?</v>
      </c>
      <c r="G394" s="93"/>
      <c r="H394" s="91"/>
      <c r="I394" s="91"/>
      <c r="J394" s="91"/>
      <c r="K394" s="91"/>
      <c r="L394" s="91"/>
      <c r="M394" s="91"/>
      <c r="N394" s="91"/>
      <c r="O394" s="91"/>
      <c r="P394" s="91"/>
      <c r="Q394" s="91"/>
      <c r="R394" s="91"/>
      <c r="S394" s="91"/>
      <c r="T394" s="126" t="str">
        <f t="shared" ca="1" si="47"/>
        <v>2.3.06b</v>
      </c>
      <c r="U394" s="91"/>
      <c r="V394" s="91"/>
      <c r="W394" s="132">
        <v>3</v>
      </c>
      <c r="X394" s="133">
        <f t="shared" ca="1" si="48"/>
        <v>3</v>
      </c>
      <c r="Y394" s="132" t="str">
        <f t="shared" si="49"/>
        <v>x 3</v>
      </c>
    </row>
    <row r="395" spans="1:25" s="124" customFormat="1" ht="30" customHeight="1" x14ac:dyDescent="0.25">
      <c r="A395" s="89">
        <v>388</v>
      </c>
      <c r="B395" s="90" t="str">
        <f t="shared" ca="1" si="43"/>
        <v>2.3.06c</v>
      </c>
      <c r="C395" s="91">
        <f t="shared" ca="1" si="44"/>
        <v>6</v>
      </c>
      <c r="D395" s="21"/>
      <c r="E395" s="92" t="str">
        <f t="shared" ca="1" si="45"/>
        <v>2.3.06c</v>
      </c>
      <c r="F395" s="98" t="str">
        <f t="shared" ca="1" si="46"/>
        <v>Closing particular ports and mail servers?</v>
      </c>
      <c r="G395" s="93"/>
      <c r="H395" s="91"/>
      <c r="I395" s="91"/>
      <c r="J395" s="91"/>
      <c r="K395" s="91"/>
      <c r="L395" s="91"/>
      <c r="M395" s="91"/>
      <c r="N395" s="91"/>
      <c r="O395" s="91"/>
      <c r="P395" s="91"/>
      <c r="Q395" s="91"/>
      <c r="R395" s="91"/>
      <c r="S395" s="91"/>
      <c r="T395" s="126" t="str">
        <f t="shared" ca="1" si="47"/>
        <v>2.3.06c</v>
      </c>
      <c r="U395" s="91"/>
      <c r="V395" s="91"/>
      <c r="W395" s="132">
        <v>3</v>
      </c>
      <c r="X395" s="133">
        <f t="shared" ca="1" si="48"/>
        <v>3</v>
      </c>
      <c r="Y395" s="132" t="str">
        <f t="shared" si="49"/>
        <v>x 3</v>
      </c>
    </row>
    <row r="396" spans="1:25" s="124" customFormat="1" ht="30" customHeight="1" x14ac:dyDescent="0.25">
      <c r="A396" s="89">
        <v>389</v>
      </c>
      <c r="B396" s="90" t="str">
        <f t="shared" ca="1" si="43"/>
        <v>2.3.06d</v>
      </c>
      <c r="C396" s="91">
        <f t="shared" ca="1" si="44"/>
        <v>6</v>
      </c>
      <c r="D396" s="21"/>
      <c r="E396" s="92" t="str">
        <f t="shared" ca="1" si="45"/>
        <v>2.3.06d</v>
      </c>
      <c r="F396" s="98" t="str">
        <f t="shared" ca="1" si="46"/>
        <v>Firewall filtering?</v>
      </c>
      <c r="G396" s="93"/>
      <c r="H396" s="91"/>
      <c r="I396" s="91"/>
      <c r="J396" s="91"/>
      <c r="K396" s="91"/>
      <c r="L396" s="91"/>
      <c r="M396" s="91"/>
      <c r="N396" s="91"/>
      <c r="O396" s="91"/>
      <c r="P396" s="91"/>
      <c r="Q396" s="91"/>
      <c r="R396" s="91"/>
      <c r="S396" s="91"/>
      <c r="T396" s="126" t="str">
        <f t="shared" ca="1" si="47"/>
        <v>2.3.06d</v>
      </c>
      <c r="U396" s="91"/>
      <c r="V396" s="91"/>
      <c r="W396" s="132">
        <v>3</v>
      </c>
      <c r="X396" s="133">
        <f t="shared" ca="1" si="48"/>
        <v>3</v>
      </c>
      <c r="Y396" s="132" t="str">
        <f t="shared" si="49"/>
        <v>x 3</v>
      </c>
    </row>
    <row r="397" spans="1:25" s="124" customFormat="1" ht="30" customHeight="1" x14ac:dyDescent="0.25">
      <c r="A397" s="89">
        <v>390</v>
      </c>
      <c r="B397" s="90" t="str">
        <f t="shared" ca="1" si="43"/>
        <v>2.3.06e</v>
      </c>
      <c r="C397" s="91">
        <f t="shared" ca="1" si="44"/>
        <v>6</v>
      </c>
      <c r="D397" s="21"/>
      <c r="E397" s="92" t="str">
        <f t="shared" ca="1" si="45"/>
        <v>2.3.06e</v>
      </c>
      <c r="F397" s="98" t="str">
        <f t="shared" ca="1" si="46"/>
        <v>Relocating website home pages?</v>
      </c>
      <c r="G397" s="93"/>
      <c r="H397" s="91"/>
      <c r="I397" s="91"/>
      <c r="J397" s="91"/>
      <c r="K397" s="91"/>
      <c r="L397" s="91"/>
      <c r="M397" s="91"/>
      <c r="N397" s="91"/>
      <c r="O397" s="91"/>
      <c r="P397" s="91"/>
      <c r="Q397" s="91"/>
      <c r="R397" s="91"/>
      <c r="S397" s="91"/>
      <c r="T397" s="126" t="str">
        <f t="shared" ca="1" si="47"/>
        <v>2.3.06e</v>
      </c>
      <c r="U397" s="91"/>
      <c r="V397" s="91"/>
      <c r="W397" s="132">
        <v>4</v>
      </c>
      <c r="X397" s="133">
        <f t="shared" ca="1" si="48"/>
        <v>4</v>
      </c>
      <c r="Y397" s="132" t="str">
        <f t="shared" si="49"/>
        <v>x 4</v>
      </c>
    </row>
    <row r="398" spans="1:25" s="124" customFormat="1" ht="30" customHeight="1" x14ac:dyDescent="0.25">
      <c r="A398" s="89">
        <v>391</v>
      </c>
      <c r="B398" s="90" t="str">
        <f t="shared" ca="1" si="43"/>
        <v>2.3.06f</v>
      </c>
      <c r="C398" s="91">
        <f t="shared" ca="1" si="44"/>
        <v>6</v>
      </c>
      <c r="D398" s="21"/>
      <c r="E398" s="92" t="str">
        <f t="shared" ca="1" si="45"/>
        <v>2.3.06f</v>
      </c>
      <c r="F398" s="98" t="str">
        <f t="shared" ca="1" si="46"/>
        <v>Isolating systems?</v>
      </c>
      <c r="G398" s="93"/>
      <c r="H398" s="91"/>
      <c r="I398" s="91"/>
      <c r="J398" s="91"/>
      <c r="K398" s="91"/>
      <c r="L398" s="91"/>
      <c r="M398" s="91"/>
      <c r="N398" s="91"/>
      <c r="O398" s="91"/>
      <c r="P398" s="91"/>
      <c r="Q398" s="91"/>
      <c r="R398" s="91"/>
      <c r="S398" s="91"/>
      <c r="T398" s="126" t="str">
        <f t="shared" ca="1" si="47"/>
        <v>2.3.06f</v>
      </c>
      <c r="U398" s="91"/>
      <c r="V398" s="91"/>
      <c r="W398" s="132">
        <v>3</v>
      </c>
      <c r="X398" s="133">
        <f t="shared" ca="1" si="48"/>
        <v>3</v>
      </c>
      <c r="Y398" s="132" t="str">
        <f t="shared" si="49"/>
        <v>x 3</v>
      </c>
    </row>
    <row r="399" spans="1:25" s="124" customFormat="1" ht="30" customHeight="1" x14ac:dyDescent="0.25">
      <c r="A399" s="89">
        <v>392</v>
      </c>
      <c r="B399" s="90" t="str">
        <f t="shared" ca="1" si="43"/>
        <v>2.3.06g</v>
      </c>
      <c r="C399" s="91">
        <f t="shared" ca="1" si="44"/>
        <v>6</v>
      </c>
      <c r="D399" s="21"/>
      <c r="E399" s="92" t="str">
        <f t="shared" ca="1" si="45"/>
        <v>2.3.06g</v>
      </c>
      <c r="F399" s="98" t="str">
        <f t="shared" ca="1" si="46"/>
        <v>Taking back-ups?</v>
      </c>
      <c r="G399" s="93"/>
      <c r="H399" s="91"/>
      <c r="I399" s="91"/>
      <c r="J399" s="91"/>
      <c r="K399" s="91"/>
      <c r="L399" s="91"/>
      <c r="M399" s="91"/>
      <c r="N399" s="91"/>
      <c r="O399" s="91"/>
      <c r="P399" s="91"/>
      <c r="Q399" s="91"/>
      <c r="R399" s="91"/>
      <c r="S399" s="91"/>
      <c r="T399" s="126" t="str">
        <f t="shared" ca="1" si="47"/>
        <v>2.3.06g</v>
      </c>
      <c r="U399" s="91"/>
      <c r="V399" s="91"/>
      <c r="W399" s="132">
        <v>3</v>
      </c>
      <c r="X399" s="133">
        <f t="shared" ca="1" si="48"/>
        <v>3</v>
      </c>
      <c r="Y399" s="132" t="str">
        <f t="shared" si="49"/>
        <v>x 3</v>
      </c>
    </row>
    <row r="400" spans="1:25" s="124" customFormat="1" ht="30" customHeight="1" x14ac:dyDescent="0.25">
      <c r="A400" s="89">
        <v>393</v>
      </c>
      <c r="B400" s="90" t="str">
        <f t="shared" ca="1" si="43"/>
        <v>2.3.07</v>
      </c>
      <c r="C400" s="91">
        <f t="shared" ca="1" si="44"/>
        <v>4</v>
      </c>
      <c r="D400" s="21"/>
      <c r="E400" s="92" t="str">
        <f t="shared" ca="1" si="45"/>
        <v>2.3.07</v>
      </c>
      <c r="F400" s="93" t="str">
        <f t="shared" ca="1" si="46"/>
        <v>Do you have separate containment strategies for different types of:</v>
      </c>
      <c r="G400" s="93"/>
      <c r="H400" s="91"/>
      <c r="I400" s="91"/>
      <c r="J400" s="91"/>
      <c r="K400" s="91"/>
      <c r="L400" s="91"/>
      <c r="M400" s="91"/>
      <c r="N400" s="91"/>
      <c r="O400" s="91"/>
      <c r="P400" s="91"/>
      <c r="Q400" s="91"/>
      <c r="R400" s="91"/>
      <c r="S400" s="91"/>
      <c r="T400" s="126" t="str">
        <f t="shared" ca="1" si="47"/>
        <v>2.3.07</v>
      </c>
      <c r="U400" s="91"/>
      <c r="V400" s="91"/>
      <c r="W400" s="132" t="s">
        <v>108</v>
      </c>
      <c r="X400" s="133" t="str">
        <f t="shared" ca="1" si="48"/>
        <v>N/A</v>
      </c>
      <c r="Y400" s="132" t="e">
        <f t="shared" si="49"/>
        <v>#N/A</v>
      </c>
    </row>
    <row r="401" spans="1:25" s="124" customFormat="1" ht="30" customHeight="1" x14ac:dyDescent="0.25">
      <c r="A401" s="89">
        <v>394</v>
      </c>
      <c r="B401" s="90" t="str">
        <f t="shared" ca="1" si="43"/>
        <v>2.3.07a</v>
      </c>
      <c r="C401" s="91">
        <f t="shared" ca="1" si="44"/>
        <v>6</v>
      </c>
      <c r="D401" s="21"/>
      <c r="E401" s="92" t="str">
        <f t="shared" ca="1" si="45"/>
        <v>2.3.07a</v>
      </c>
      <c r="F401" s="98" t="str">
        <f t="shared" ca="1" si="46"/>
        <v>Cyber security attack?</v>
      </c>
      <c r="G401" s="93"/>
      <c r="H401" s="91"/>
      <c r="I401" s="91"/>
      <c r="J401" s="91"/>
      <c r="K401" s="91"/>
      <c r="L401" s="91"/>
      <c r="M401" s="91"/>
      <c r="N401" s="91"/>
      <c r="O401" s="91"/>
      <c r="P401" s="91"/>
      <c r="Q401" s="91"/>
      <c r="R401" s="91"/>
      <c r="S401" s="91"/>
      <c r="T401" s="126" t="str">
        <f t="shared" ca="1" si="47"/>
        <v>2.3.07a</v>
      </c>
      <c r="U401" s="91"/>
      <c r="V401" s="91"/>
      <c r="W401" s="132">
        <v>5</v>
      </c>
      <c r="X401" s="133">
        <f t="shared" ca="1" si="48"/>
        <v>5</v>
      </c>
      <c r="Y401" s="132" t="str">
        <f t="shared" si="49"/>
        <v>x 5</v>
      </c>
    </row>
    <row r="402" spans="1:25" s="124" customFormat="1" ht="30" customHeight="1" x14ac:dyDescent="0.25">
      <c r="A402" s="89">
        <v>395</v>
      </c>
      <c r="B402" s="90" t="str">
        <f t="shared" ca="1" si="43"/>
        <v>2.3.07b</v>
      </c>
      <c r="C402" s="91">
        <f t="shared" ca="1" si="44"/>
        <v>6</v>
      </c>
      <c r="D402" s="21"/>
      <c r="E402" s="92" t="str">
        <f t="shared" ca="1" si="45"/>
        <v>2.3.07b</v>
      </c>
      <c r="F402" s="98" t="str">
        <f t="shared" ca="1" si="46"/>
        <v>Sources of attack (the attack agent)?</v>
      </c>
      <c r="G402" s="93"/>
      <c r="H402" s="91"/>
      <c r="I402" s="91"/>
      <c r="J402" s="91"/>
      <c r="K402" s="91"/>
      <c r="L402" s="91"/>
      <c r="M402" s="91"/>
      <c r="N402" s="91"/>
      <c r="O402" s="91"/>
      <c r="P402" s="91"/>
      <c r="Q402" s="91"/>
      <c r="R402" s="91"/>
      <c r="S402" s="91"/>
      <c r="T402" s="126" t="str">
        <f t="shared" ca="1" si="47"/>
        <v>2.3.07b</v>
      </c>
      <c r="U402" s="91"/>
      <c r="V402" s="91"/>
      <c r="W402" s="132">
        <v>5</v>
      </c>
      <c r="X402" s="133">
        <f t="shared" ca="1" si="48"/>
        <v>5</v>
      </c>
      <c r="Y402" s="132" t="str">
        <f t="shared" si="49"/>
        <v>x 5</v>
      </c>
    </row>
    <row r="403" spans="1:25" s="124" customFormat="1" ht="30" x14ac:dyDescent="0.25">
      <c r="A403" s="89">
        <v>396</v>
      </c>
      <c r="B403" s="90" t="str">
        <f t="shared" ca="1" si="43"/>
        <v>2.3.08</v>
      </c>
      <c r="C403" s="91">
        <f t="shared" ca="1" si="44"/>
        <v>5</v>
      </c>
      <c r="D403" s="21"/>
      <c r="E403" s="92" t="str">
        <f t="shared" ca="1" si="45"/>
        <v>2.3.08</v>
      </c>
      <c r="F403" s="93" t="str">
        <f t="shared" ca="1" si="46"/>
        <v>Do your containment strategies include clearly documented criteria to facilitate decision-making?</v>
      </c>
      <c r="G403" s="93"/>
      <c r="H403" s="91"/>
      <c r="I403" s="91"/>
      <c r="J403" s="91"/>
      <c r="K403" s="91"/>
      <c r="L403" s="91"/>
      <c r="M403" s="91"/>
      <c r="N403" s="91"/>
      <c r="O403" s="91"/>
      <c r="P403" s="91"/>
      <c r="Q403" s="91"/>
      <c r="R403" s="91"/>
      <c r="S403" s="91"/>
      <c r="T403" s="126" t="str">
        <f t="shared" ca="1" si="47"/>
        <v>2.3.08</v>
      </c>
      <c r="U403" s="91"/>
      <c r="V403" s="91"/>
      <c r="W403" s="132">
        <v>5</v>
      </c>
      <c r="X403" s="133">
        <f t="shared" ca="1" si="48"/>
        <v>5</v>
      </c>
      <c r="Y403" s="132" t="str">
        <f t="shared" si="49"/>
        <v>x 5</v>
      </c>
    </row>
    <row r="404" spans="1:25" s="124" customFormat="1" ht="30" customHeight="1" x14ac:dyDescent="0.25">
      <c r="A404" s="89">
        <v>397</v>
      </c>
      <c r="B404" s="90" t="str">
        <f t="shared" ca="1" si="43"/>
        <v>2.3.09</v>
      </c>
      <c r="C404" s="91">
        <f t="shared" ca="1" si="44"/>
        <v>4</v>
      </c>
      <c r="D404" s="21"/>
      <c r="E404" s="92" t="str">
        <f t="shared" ca="1" si="45"/>
        <v>2.3.09</v>
      </c>
      <c r="F404" s="93" t="str">
        <f t="shared" ca="1" si="46"/>
        <v>Do your containment strategies include evaluating the:</v>
      </c>
      <c r="G404" s="93"/>
      <c r="H404" s="91"/>
      <c r="I404" s="91"/>
      <c r="J404" s="91"/>
      <c r="K404" s="91"/>
      <c r="L404" s="91"/>
      <c r="M404" s="91"/>
      <c r="N404" s="91"/>
      <c r="O404" s="91"/>
      <c r="P404" s="91"/>
      <c r="Q404" s="91"/>
      <c r="R404" s="91"/>
      <c r="S404" s="91"/>
      <c r="T404" s="126" t="str">
        <f t="shared" ca="1" si="47"/>
        <v>2.3.09</v>
      </c>
      <c r="U404" s="91"/>
      <c r="V404" s="91"/>
      <c r="W404" s="132" t="s">
        <v>108</v>
      </c>
      <c r="X404" s="133" t="str">
        <f t="shared" ca="1" si="48"/>
        <v>N/A</v>
      </c>
      <c r="Y404" s="132" t="e">
        <f t="shared" si="49"/>
        <v>#N/A</v>
      </c>
    </row>
    <row r="405" spans="1:25" s="124" customFormat="1" ht="30" customHeight="1" x14ac:dyDescent="0.25">
      <c r="A405" s="89">
        <v>398</v>
      </c>
      <c r="B405" s="90" t="str">
        <f t="shared" ca="1" si="43"/>
        <v>2.3.09a</v>
      </c>
      <c r="C405" s="91">
        <f t="shared" ca="1" si="44"/>
        <v>6</v>
      </c>
      <c r="D405" s="21"/>
      <c r="E405" s="92" t="str">
        <f t="shared" ca="1" si="45"/>
        <v>2.3.09a</v>
      </c>
      <c r="F405" s="98" t="str">
        <f t="shared" ca="1" si="46"/>
        <v>Potential damage to and theft of resources?</v>
      </c>
      <c r="G405" s="93"/>
      <c r="H405" s="91"/>
      <c r="I405" s="91"/>
      <c r="J405" s="91"/>
      <c r="K405" s="91"/>
      <c r="L405" s="91"/>
      <c r="M405" s="91"/>
      <c r="N405" s="91"/>
      <c r="O405" s="91"/>
      <c r="P405" s="91"/>
      <c r="Q405" s="91"/>
      <c r="R405" s="91"/>
      <c r="S405" s="91"/>
      <c r="T405" s="126" t="str">
        <f t="shared" ca="1" si="47"/>
        <v>2.3.09a</v>
      </c>
      <c r="U405" s="91"/>
      <c r="V405" s="91"/>
      <c r="W405" s="132">
        <v>4</v>
      </c>
      <c r="X405" s="133">
        <f t="shared" ca="1" si="48"/>
        <v>4</v>
      </c>
      <c r="Y405" s="132" t="str">
        <f t="shared" si="49"/>
        <v>x 4</v>
      </c>
    </row>
    <row r="406" spans="1:25" s="124" customFormat="1" ht="30" customHeight="1" x14ac:dyDescent="0.25">
      <c r="A406" s="89">
        <v>399</v>
      </c>
      <c r="B406" s="90" t="str">
        <f t="shared" ca="1" si="43"/>
        <v>2.3.09b</v>
      </c>
      <c r="C406" s="91">
        <f t="shared" ca="1" si="44"/>
        <v>6</v>
      </c>
      <c r="D406" s="21"/>
      <c r="E406" s="92" t="str">
        <f t="shared" ca="1" si="45"/>
        <v>2.3.09b</v>
      </c>
      <c r="F406" s="98" t="str">
        <f t="shared" ca="1" si="46"/>
        <v>Need for evidence preservation?</v>
      </c>
      <c r="G406" s="93"/>
      <c r="H406" s="91"/>
      <c r="I406" s="91"/>
      <c r="J406" s="91"/>
      <c r="K406" s="91"/>
      <c r="L406" s="91"/>
      <c r="M406" s="91"/>
      <c r="N406" s="91"/>
      <c r="O406" s="91"/>
      <c r="P406" s="91"/>
      <c r="Q406" s="91"/>
      <c r="R406" s="91"/>
      <c r="S406" s="91"/>
      <c r="T406" s="126" t="str">
        <f t="shared" ca="1" si="47"/>
        <v>2.3.09b</v>
      </c>
      <c r="U406" s="91"/>
      <c r="V406" s="91"/>
      <c r="W406" s="132">
        <v>4</v>
      </c>
      <c r="X406" s="133">
        <f t="shared" ca="1" si="48"/>
        <v>4</v>
      </c>
      <c r="Y406" s="132" t="str">
        <f t="shared" si="49"/>
        <v>x 4</v>
      </c>
    </row>
    <row r="407" spans="1:25" s="124" customFormat="1" ht="30" x14ac:dyDescent="0.25">
      <c r="A407" s="89">
        <v>400</v>
      </c>
      <c r="B407" s="90" t="str">
        <f t="shared" ca="1" si="43"/>
        <v>2.3.09c</v>
      </c>
      <c r="C407" s="91">
        <f t="shared" ca="1" si="44"/>
        <v>6</v>
      </c>
      <c r="D407" s="21"/>
      <c r="E407" s="92" t="str">
        <f t="shared" ca="1" si="45"/>
        <v>2.3.09c</v>
      </c>
      <c r="F407" s="98" t="str">
        <f t="shared" ca="1" si="46"/>
        <v>Service availability (eg network connectivity, services provided to external parties)?</v>
      </c>
      <c r="G407" s="93"/>
      <c r="H407" s="91"/>
      <c r="I407" s="91"/>
      <c r="J407" s="91"/>
      <c r="K407" s="91"/>
      <c r="L407" s="91"/>
      <c r="M407" s="91"/>
      <c r="N407" s="91"/>
      <c r="O407" s="91"/>
      <c r="P407" s="91"/>
      <c r="Q407" s="91"/>
      <c r="R407" s="91"/>
      <c r="S407" s="91"/>
      <c r="T407" s="126" t="str">
        <f t="shared" ca="1" si="47"/>
        <v>2.3.09c</v>
      </c>
      <c r="U407" s="91"/>
      <c r="V407" s="91"/>
      <c r="W407" s="132">
        <v>4</v>
      </c>
      <c r="X407" s="133">
        <f t="shared" ca="1" si="48"/>
        <v>4</v>
      </c>
      <c r="Y407" s="132" t="str">
        <f t="shared" si="49"/>
        <v>x 4</v>
      </c>
    </row>
    <row r="408" spans="1:25" s="124" customFormat="1" ht="30" customHeight="1" x14ac:dyDescent="0.25">
      <c r="A408" s="89">
        <v>401</v>
      </c>
      <c r="B408" s="90" t="str">
        <f t="shared" ca="1" si="43"/>
        <v>2.3.09d</v>
      </c>
      <c r="C408" s="91">
        <f t="shared" ca="1" si="44"/>
        <v>6</v>
      </c>
      <c r="D408" s="21"/>
      <c r="E408" s="92" t="str">
        <f t="shared" ca="1" si="45"/>
        <v>2.3.09d</v>
      </c>
      <c r="F408" s="98" t="str">
        <f t="shared" ca="1" si="46"/>
        <v>Time and resources needed to implement the strategy?</v>
      </c>
      <c r="G408" s="93"/>
      <c r="H408" s="91"/>
      <c r="I408" s="91"/>
      <c r="J408" s="91"/>
      <c r="K408" s="91"/>
      <c r="L408" s="91"/>
      <c r="M408" s="91"/>
      <c r="N408" s="91"/>
      <c r="O408" s="91"/>
      <c r="P408" s="91"/>
      <c r="Q408" s="91"/>
      <c r="R408" s="91"/>
      <c r="S408" s="91"/>
      <c r="T408" s="126" t="str">
        <f t="shared" ca="1" si="47"/>
        <v>2.3.09d</v>
      </c>
      <c r="U408" s="91"/>
      <c r="V408" s="91"/>
      <c r="W408" s="132">
        <v>4</v>
      </c>
      <c r="X408" s="133">
        <f t="shared" ca="1" si="48"/>
        <v>4</v>
      </c>
      <c r="Y408" s="132" t="str">
        <f t="shared" si="49"/>
        <v>x 4</v>
      </c>
    </row>
    <row r="409" spans="1:25" s="124" customFormat="1" ht="30" x14ac:dyDescent="0.25">
      <c r="A409" s="89">
        <v>402</v>
      </c>
      <c r="B409" s="90" t="str">
        <f t="shared" ca="1" si="43"/>
        <v>2.3.09e</v>
      </c>
      <c r="C409" s="91">
        <f t="shared" ca="1" si="44"/>
        <v>6</v>
      </c>
      <c r="D409" s="21"/>
      <c r="E409" s="92" t="str">
        <f t="shared" ca="1" si="45"/>
        <v>2.3.09e</v>
      </c>
      <c r="F409" s="98" t="str">
        <f t="shared" ca="1" si="46"/>
        <v>Effectiveness of the strategy (eg partial containment, full containment)?</v>
      </c>
      <c r="G409" s="93"/>
      <c r="H409" s="91"/>
      <c r="I409" s="91"/>
      <c r="J409" s="91"/>
      <c r="K409" s="91"/>
      <c r="L409" s="91"/>
      <c r="M409" s="91"/>
      <c r="N409" s="91"/>
      <c r="O409" s="91"/>
      <c r="P409" s="91"/>
      <c r="Q409" s="91"/>
      <c r="R409" s="91"/>
      <c r="S409" s="91"/>
      <c r="T409" s="126" t="str">
        <f t="shared" ca="1" si="47"/>
        <v>2.3.09e</v>
      </c>
      <c r="U409" s="91"/>
      <c r="V409" s="91"/>
      <c r="W409" s="132">
        <v>5</v>
      </c>
      <c r="X409" s="133">
        <f t="shared" ca="1" si="48"/>
        <v>5</v>
      </c>
      <c r="Y409" s="132" t="str">
        <f t="shared" si="49"/>
        <v>x 5</v>
      </c>
    </row>
    <row r="410" spans="1:25" s="124" customFormat="1" ht="45" x14ac:dyDescent="0.25">
      <c r="A410" s="89">
        <v>403</v>
      </c>
      <c r="B410" s="90" t="str">
        <f t="shared" ca="1" si="43"/>
        <v>2.3.09f</v>
      </c>
      <c r="C410" s="91">
        <f t="shared" ca="1" si="44"/>
        <v>6</v>
      </c>
      <c r="D410" s="21"/>
      <c r="E410" s="92" t="str">
        <f t="shared" ca="1" si="45"/>
        <v>2.3.09f</v>
      </c>
      <c r="F410" s="98" t="str">
        <f t="shared" ca="1" si="46"/>
        <v>Duration of the solution (eg emergency workaround to be removed in four hours, temporary workaround to be removed in two weeks, permanent solution)?</v>
      </c>
      <c r="G410" s="93"/>
      <c r="H410" s="91"/>
      <c r="I410" s="91"/>
      <c r="J410" s="91"/>
      <c r="K410" s="91"/>
      <c r="L410" s="91"/>
      <c r="M410" s="91"/>
      <c r="N410" s="91"/>
      <c r="O410" s="91"/>
      <c r="P410" s="91"/>
      <c r="Q410" s="91"/>
      <c r="R410" s="91"/>
      <c r="S410" s="91"/>
      <c r="T410" s="126" t="str">
        <f t="shared" ca="1" si="47"/>
        <v>2.3.09f</v>
      </c>
      <c r="U410" s="91"/>
      <c r="V410" s="91"/>
      <c r="W410" s="132">
        <v>5</v>
      </c>
      <c r="X410" s="133">
        <f t="shared" ca="1" si="48"/>
        <v>5</v>
      </c>
      <c r="Y410" s="132" t="str">
        <f t="shared" si="49"/>
        <v>x 5</v>
      </c>
    </row>
    <row r="411" spans="1:25" s="124" customFormat="1" ht="30" customHeight="1" x14ac:dyDescent="0.25">
      <c r="A411" s="89">
        <v>404</v>
      </c>
      <c r="B411" s="90" t="str">
        <f t="shared" ca="1" si="43"/>
        <v>2.3.10</v>
      </c>
      <c r="C411" s="91">
        <f t="shared" ca="1" si="44"/>
        <v>4</v>
      </c>
      <c r="D411" s="21"/>
      <c r="E411" s="92" t="str">
        <f t="shared" ca="1" si="45"/>
        <v>2.3.10</v>
      </c>
      <c r="F411" s="93" t="str">
        <f t="shared" ca="1" si="46"/>
        <v>Does your approach to containing cyber security incidents include:</v>
      </c>
      <c r="G411" s="93"/>
      <c r="H411" s="91"/>
      <c r="I411" s="91"/>
      <c r="J411" s="91"/>
      <c r="K411" s="91"/>
      <c r="L411" s="91"/>
      <c r="M411" s="91"/>
      <c r="N411" s="91"/>
      <c r="O411" s="91"/>
      <c r="P411" s="91"/>
      <c r="Q411" s="91"/>
      <c r="R411" s="91"/>
      <c r="S411" s="91"/>
      <c r="T411" s="126" t="str">
        <f t="shared" ca="1" si="47"/>
        <v>2.3.10</v>
      </c>
      <c r="U411" s="91"/>
      <c r="V411" s="91"/>
      <c r="W411" s="132" t="s">
        <v>108</v>
      </c>
      <c r="X411" s="133" t="str">
        <f t="shared" ca="1" si="48"/>
        <v>N/A</v>
      </c>
      <c r="Y411" s="132" t="e">
        <f t="shared" si="49"/>
        <v>#N/A</v>
      </c>
    </row>
    <row r="412" spans="1:25" s="124" customFormat="1" ht="30" x14ac:dyDescent="0.25">
      <c r="A412" s="89">
        <v>405</v>
      </c>
      <c r="B412" s="90" t="str">
        <f t="shared" ca="1" si="43"/>
        <v>2.3.10a</v>
      </c>
      <c r="C412" s="91">
        <f t="shared" ca="1" si="44"/>
        <v>6</v>
      </c>
      <c r="D412" s="21"/>
      <c r="E412" s="92" t="str">
        <f t="shared" ca="1" si="45"/>
        <v>2.3.10a</v>
      </c>
      <c r="F412" s="98" t="str">
        <f t="shared" ca="1" si="46"/>
        <v>Identifying immediate actions to be performed (eg based on high risk assets, time dependant issues, business / commercial decisions)?</v>
      </c>
      <c r="G412" s="93"/>
      <c r="H412" s="91"/>
      <c r="I412" s="91"/>
      <c r="J412" s="91"/>
      <c r="K412" s="91"/>
      <c r="L412" s="91"/>
      <c r="M412" s="91"/>
      <c r="N412" s="91"/>
      <c r="O412" s="91"/>
      <c r="P412" s="91"/>
      <c r="Q412" s="91"/>
      <c r="R412" s="91"/>
      <c r="S412" s="91"/>
      <c r="T412" s="126" t="str">
        <f t="shared" ca="1" si="47"/>
        <v>2.3.10a</v>
      </c>
      <c r="U412" s="91"/>
      <c r="V412" s="91"/>
      <c r="W412" s="132">
        <v>4</v>
      </c>
      <c r="X412" s="133">
        <f t="shared" ca="1" si="48"/>
        <v>4</v>
      </c>
      <c r="Y412" s="132" t="str">
        <f t="shared" si="49"/>
        <v>x 4</v>
      </c>
    </row>
    <row r="413" spans="1:25" s="124" customFormat="1" ht="30" x14ac:dyDescent="0.25">
      <c r="A413" s="89">
        <v>406</v>
      </c>
      <c r="B413" s="90" t="str">
        <f t="shared" ca="1" si="43"/>
        <v>2.3.10b</v>
      </c>
      <c r="C413" s="91">
        <f t="shared" ca="1" si="44"/>
        <v>6</v>
      </c>
      <c r="D413" s="21"/>
      <c r="E413" s="92" t="str">
        <f t="shared" ca="1" si="45"/>
        <v>2.3.10b</v>
      </c>
      <c r="F413" s="98" t="str">
        <f t="shared" ca="1" si="46"/>
        <v>Ensuring that actions can be performed safely (eg by avoiding actions that can hamper response strategies, such as ‘seize and replace’)?</v>
      </c>
      <c r="G413" s="93"/>
      <c r="H413" s="91"/>
      <c r="I413" s="91"/>
      <c r="J413" s="91"/>
      <c r="K413" s="91"/>
      <c r="L413" s="91"/>
      <c r="M413" s="91"/>
      <c r="N413" s="91"/>
      <c r="O413" s="91"/>
      <c r="P413" s="91"/>
      <c r="Q413" s="91"/>
      <c r="R413" s="91"/>
      <c r="S413" s="91"/>
      <c r="T413" s="126" t="str">
        <f t="shared" ca="1" si="47"/>
        <v>2.3.10b</v>
      </c>
      <c r="U413" s="91"/>
      <c r="V413" s="91"/>
      <c r="W413" s="132">
        <v>4</v>
      </c>
      <c r="X413" s="133">
        <f t="shared" ca="1" si="48"/>
        <v>4</v>
      </c>
      <c r="Y413" s="132" t="str">
        <f t="shared" si="49"/>
        <v>x 4</v>
      </c>
    </row>
    <row r="414" spans="1:25" s="124" customFormat="1" ht="30" customHeight="1" x14ac:dyDescent="0.25">
      <c r="A414" s="89">
        <v>407</v>
      </c>
      <c r="B414" s="90" t="str">
        <f t="shared" ca="1" si="43"/>
        <v>2.3.10c</v>
      </c>
      <c r="C414" s="91">
        <f t="shared" ca="1" si="44"/>
        <v>6</v>
      </c>
      <c r="D414" s="21"/>
      <c r="E414" s="92" t="str">
        <f t="shared" ca="1" si="45"/>
        <v>2.3.10c</v>
      </c>
      <c r="F414" s="98" t="str">
        <f t="shared" ca="1" si="46"/>
        <v>Minimising the risk that an attacker will respond/escalate?</v>
      </c>
      <c r="G414" s="93"/>
      <c r="H414" s="91"/>
      <c r="I414" s="91"/>
      <c r="J414" s="91"/>
      <c r="K414" s="91"/>
      <c r="L414" s="91"/>
      <c r="M414" s="91"/>
      <c r="N414" s="91"/>
      <c r="O414" s="91"/>
      <c r="P414" s="91"/>
      <c r="Q414" s="91"/>
      <c r="R414" s="91"/>
      <c r="S414" s="91"/>
      <c r="T414" s="126" t="str">
        <f t="shared" ca="1" si="47"/>
        <v>2.3.10c</v>
      </c>
      <c r="U414" s="91"/>
      <c r="V414" s="91"/>
      <c r="W414" s="132">
        <v>4</v>
      </c>
      <c r="X414" s="133">
        <f t="shared" ca="1" si="48"/>
        <v>4</v>
      </c>
      <c r="Y414" s="132" t="str">
        <f t="shared" si="49"/>
        <v>x 4</v>
      </c>
    </row>
    <row r="415" spans="1:25" s="124" customFormat="1" ht="30" x14ac:dyDescent="0.25">
      <c r="A415" s="89">
        <v>408</v>
      </c>
      <c r="B415" s="90" t="str">
        <f t="shared" ca="1" si="43"/>
        <v>2.3.10d</v>
      </c>
      <c r="C415" s="91">
        <f t="shared" ca="1" si="44"/>
        <v>6</v>
      </c>
      <c r="D415" s="21"/>
      <c r="E415" s="92" t="str">
        <f t="shared" ca="1" si="45"/>
        <v>2.3.10d</v>
      </c>
      <c r="F415" s="98" t="str">
        <f t="shared" ca="1" si="46"/>
        <v>Determining whether findings identified during the investigation are critical?</v>
      </c>
      <c r="G415" s="93"/>
      <c r="H415" s="91"/>
      <c r="I415" s="91"/>
      <c r="J415" s="91"/>
      <c r="K415" s="91"/>
      <c r="L415" s="91"/>
      <c r="M415" s="91"/>
      <c r="N415" s="91"/>
      <c r="O415" s="91"/>
      <c r="P415" s="91"/>
      <c r="Q415" s="91"/>
      <c r="R415" s="91"/>
      <c r="S415" s="91"/>
      <c r="T415" s="126" t="str">
        <f t="shared" ca="1" si="47"/>
        <v>2.3.10d</v>
      </c>
      <c r="U415" s="91"/>
      <c r="V415" s="91"/>
      <c r="W415" s="132">
        <v>4</v>
      </c>
      <c r="X415" s="133">
        <f t="shared" ca="1" si="48"/>
        <v>4</v>
      </c>
      <c r="Y415" s="132" t="str">
        <f t="shared" si="49"/>
        <v>x 4</v>
      </c>
    </row>
    <row r="416" spans="1:25" s="124" customFormat="1" ht="30" customHeight="1" x14ac:dyDescent="0.25">
      <c r="A416" s="89">
        <v>409</v>
      </c>
      <c r="B416" s="90" t="str">
        <f t="shared" ca="1" si="43"/>
        <v>2.3.10e</v>
      </c>
      <c r="C416" s="91">
        <f t="shared" ca="1" si="44"/>
        <v>6</v>
      </c>
      <c r="D416" s="21"/>
      <c r="E416" s="92" t="str">
        <f t="shared" ca="1" si="45"/>
        <v>2.3.10e</v>
      </c>
      <c r="F416" s="98" t="str">
        <f t="shared" ca="1" si="46"/>
        <v>Reacting to critical findings during the investigation?</v>
      </c>
      <c r="G416" s="93"/>
      <c r="H416" s="91"/>
      <c r="I416" s="91"/>
      <c r="J416" s="91"/>
      <c r="K416" s="91"/>
      <c r="L416" s="91"/>
      <c r="M416" s="91"/>
      <c r="N416" s="91"/>
      <c r="O416" s="91"/>
      <c r="P416" s="91"/>
      <c r="Q416" s="91"/>
      <c r="R416" s="91"/>
      <c r="S416" s="91"/>
      <c r="T416" s="126" t="str">
        <f t="shared" ca="1" si="47"/>
        <v>2.3.10e</v>
      </c>
      <c r="U416" s="91"/>
      <c r="V416" s="91"/>
      <c r="W416" s="132">
        <v>5</v>
      </c>
      <c r="X416" s="133">
        <f t="shared" ca="1" si="48"/>
        <v>5</v>
      </c>
      <c r="Y416" s="132" t="str">
        <f t="shared" si="49"/>
        <v>x 5</v>
      </c>
    </row>
    <row r="417" spans="1:25" s="124" customFormat="1" ht="45" x14ac:dyDescent="0.25">
      <c r="A417" s="89">
        <v>410</v>
      </c>
      <c r="B417" s="90" t="str">
        <f t="shared" ca="1" si="43"/>
        <v>2.3.10f</v>
      </c>
      <c r="C417" s="91">
        <f t="shared" ca="1" si="44"/>
        <v>6</v>
      </c>
      <c r="D417" s="21"/>
      <c r="E417" s="92" t="str">
        <f t="shared" ca="1" si="45"/>
        <v>2.3.10f</v>
      </c>
      <c r="F417" s="98" t="str">
        <f t="shared" ca="1" si="46"/>
        <v>Duration of the solution (eg emergency workaround to be removed in four hours, temporary workaround to be removed in two weeks, permanent solution)?</v>
      </c>
      <c r="G417" s="93"/>
      <c r="H417" s="91"/>
      <c r="I417" s="91"/>
      <c r="J417" s="91"/>
      <c r="K417" s="91"/>
      <c r="L417" s="91"/>
      <c r="M417" s="91"/>
      <c r="N417" s="91"/>
      <c r="O417" s="91"/>
      <c r="P417" s="91"/>
      <c r="Q417" s="91"/>
      <c r="R417" s="91"/>
      <c r="S417" s="91"/>
      <c r="T417" s="126" t="str">
        <f t="shared" ca="1" si="47"/>
        <v>2.3.10f</v>
      </c>
      <c r="U417" s="91"/>
      <c r="V417" s="91"/>
      <c r="W417" s="132">
        <v>5</v>
      </c>
      <c r="X417" s="133">
        <f t="shared" ca="1" si="48"/>
        <v>5</v>
      </c>
      <c r="Y417" s="132" t="str">
        <f t="shared" si="49"/>
        <v>x 5</v>
      </c>
    </row>
    <row r="418" spans="1:25" s="124" customFormat="1" ht="30" x14ac:dyDescent="0.25">
      <c r="A418" s="89">
        <v>411</v>
      </c>
      <c r="B418" s="90" t="str">
        <f t="shared" ca="1" si="43"/>
        <v>2.3.11</v>
      </c>
      <c r="C418" s="91">
        <f t="shared" ca="1" si="44"/>
        <v>4</v>
      </c>
      <c r="D418" s="21"/>
      <c r="E418" s="92" t="str">
        <f t="shared" ca="1" si="45"/>
        <v>2.3.11</v>
      </c>
      <c r="F418" s="93" t="str">
        <f t="shared" ca="1" si="46"/>
        <v>Does your approach to containing cyber security incidents include analysing:</v>
      </c>
      <c r="G418" s="93"/>
      <c r="H418" s="91"/>
      <c r="I418" s="91"/>
      <c r="J418" s="91"/>
      <c r="K418" s="91"/>
      <c r="L418" s="91"/>
      <c r="M418" s="91"/>
      <c r="N418" s="91"/>
      <c r="O418" s="91"/>
      <c r="P418" s="91"/>
      <c r="Q418" s="91"/>
      <c r="R418" s="91"/>
      <c r="S418" s="91"/>
      <c r="T418" s="126" t="str">
        <f t="shared" ca="1" si="47"/>
        <v>2.3.11</v>
      </c>
      <c r="U418" s="91"/>
      <c r="V418" s="91"/>
      <c r="W418" s="132" t="s">
        <v>108</v>
      </c>
      <c r="X418" s="133" t="str">
        <f t="shared" ca="1" si="48"/>
        <v>N/A</v>
      </c>
      <c r="Y418" s="132" t="e">
        <f t="shared" si="49"/>
        <v>#N/A</v>
      </c>
    </row>
    <row r="419" spans="1:25" s="124" customFormat="1" ht="45" x14ac:dyDescent="0.25">
      <c r="A419" s="89">
        <v>412</v>
      </c>
      <c r="B419" s="90" t="str">
        <f t="shared" ca="1" si="43"/>
        <v>2.3.11a</v>
      </c>
      <c r="C419" s="91">
        <f t="shared" ca="1" si="44"/>
        <v>6</v>
      </c>
      <c r="D419" s="21"/>
      <c r="E419" s="92" t="str">
        <f t="shared" ca="1" si="45"/>
        <v>2.3.11a</v>
      </c>
      <c r="F419" s="98" t="str">
        <f t="shared" ca="1" si="46"/>
        <v>Events in relation to the ‘attacker kill chain’ (ie reconnaissance, weaponize, deliver, exploit, install, command &amp; control and act on objectives)?</v>
      </c>
      <c r="G419" s="93"/>
      <c r="H419" s="91"/>
      <c r="I419" s="91"/>
      <c r="J419" s="91"/>
      <c r="K419" s="91"/>
      <c r="L419" s="91"/>
      <c r="M419" s="91"/>
      <c r="N419" s="91"/>
      <c r="O419" s="91"/>
      <c r="P419" s="91"/>
      <c r="Q419" s="91"/>
      <c r="R419" s="91"/>
      <c r="S419" s="91"/>
      <c r="T419" s="126" t="str">
        <f t="shared" ca="1" si="47"/>
        <v>2.3.11a</v>
      </c>
      <c r="U419" s="91"/>
      <c r="V419" s="91"/>
      <c r="W419" s="132">
        <v>5</v>
      </c>
      <c r="X419" s="133">
        <f t="shared" ca="1" si="48"/>
        <v>5</v>
      </c>
      <c r="Y419" s="132" t="str">
        <f t="shared" si="49"/>
        <v>x 5</v>
      </c>
    </row>
    <row r="420" spans="1:25" s="124" customFormat="1" ht="30" customHeight="1" x14ac:dyDescent="0.25">
      <c r="A420" s="89">
        <v>413</v>
      </c>
      <c r="B420" s="90" t="str">
        <f t="shared" ca="1" si="43"/>
        <v>2.3.11b</v>
      </c>
      <c r="C420" s="91">
        <f t="shared" ca="1" si="44"/>
        <v>6</v>
      </c>
      <c r="D420" s="21"/>
      <c r="E420" s="92" t="str">
        <f t="shared" ca="1" si="45"/>
        <v>2.3.11b</v>
      </c>
      <c r="F420" s="98" t="str">
        <f t="shared" ca="1" si="46"/>
        <v>Both the attacker and defender aspects of an attack?</v>
      </c>
      <c r="G420" s="93"/>
      <c r="H420" s="91"/>
      <c r="I420" s="91"/>
      <c r="J420" s="91"/>
      <c r="K420" s="91"/>
      <c r="L420" s="91"/>
      <c r="M420" s="91"/>
      <c r="N420" s="91"/>
      <c r="O420" s="91"/>
      <c r="P420" s="91"/>
      <c r="Q420" s="91"/>
      <c r="R420" s="91"/>
      <c r="S420" s="91"/>
      <c r="T420" s="126" t="str">
        <f t="shared" ca="1" si="47"/>
        <v>2.3.11b</v>
      </c>
      <c r="U420" s="91"/>
      <c r="V420" s="91"/>
      <c r="W420" s="132">
        <v>5</v>
      </c>
      <c r="X420" s="133">
        <f t="shared" ca="1" si="48"/>
        <v>5</v>
      </c>
      <c r="Y420" s="132" t="str">
        <f t="shared" si="49"/>
        <v>x 5</v>
      </c>
    </row>
    <row r="421" spans="1:25" s="124" customFormat="1" ht="18.75" customHeight="1" x14ac:dyDescent="0.25">
      <c r="A421" s="91">
        <v>414</v>
      </c>
      <c r="B421" s="91" t="str">
        <f t="shared" ca="1" si="43"/>
        <v/>
      </c>
      <c r="C421" s="91">
        <f t="shared" ca="1" si="44"/>
        <v>3</v>
      </c>
      <c r="D421" s="21"/>
      <c r="E421" s="96" t="str">
        <f t="shared" ca="1" si="45"/>
        <v/>
      </c>
      <c r="F421" s="97" t="str">
        <f t="shared" ca="1" si="46"/>
        <v>Eradication</v>
      </c>
      <c r="G421" s="91"/>
      <c r="H421" s="91"/>
      <c r="I421" s="91"/>
      <c r="J421" s="91"/>
      <c r="K421" s="91"/>
      <c r="L421" s="91"/>
      <c r="M421" s="91"/>
      <c r="N421" s="91"/>
      <c r="O421" s="91"/>
      <c r="P421" s="91"/>
      <c r="Q421" s="91"/>
      <c r="R421" s="91"/>
      <c r="S421" s="91"/>
      <c r="T421" s="126" t="str">
        <f t="shared" ca="1" si="47"/>
        <v/>
      </c>
      <c r="U421" s="91"/>
      <c r="V421" s="91"/>
      <c r="W421" s="132" t="s">
        <v>695</v>
      </c>
      <c r="X421" s="132" t="str">
        <f t="shared" ca="1" si="48"/>
        <v/>
      </c>
      <c r="Y421" s="132" t="e">
        <f t="shared" si="49"/>
        <v>#N/A</v>
      </c>
    </row>
    <row r="422" spans="1:25" s="124" customFormat="1" ht="30" x14ac:dyDescent="0.25">
      <c r="A422" s="89">
        <v>415</v>
      </c>
      <c r="B422" s="90" t="str">
        <f t="shared" ca="1" si="43"/>
        <v>2.3.12</v>
      </c>
      <c r="C422" s="91">
        <f t="shared" ca="1" si="44"/>
        <v>5</v>
      </c>
      <c r="D422" s="21"/>
      <c r="E422" s="92" t="str">
        <f t="shared" ca="1" si="45"/>
        <v>2.3.12</v>
      </c>
      <c r="F422" s="93" t="str">
        <f t="shared" ca="1" si="46"/>
        <v>Do you take steps to eliminate the cause of the cyber security incident (eradication)?</v>
      </c>
      <c r="G422" s="93"/>
      <c r="H422" s="91"/>
      <c r="I422" s="91"/>
      <c r="J422" s="91"/>
      <c r="K422" s="91"/>
      <c r="L422" s="91"/>
      <c r="M422" s="91"/>
      <c r="N422" s="91"/>
      <c r="O422" s="91"/>
      <c r="P422" s="91"/>
      <c r="Q422" s="91"/>
      <c r="R422" s="91"/>
      <c r="S422" s="91"/>
      <c r="T422" s="126" t="str">
        <f t="shared" ca="1" si="47"/>
        <v>2.3.12</v>
      </c>
      <c r="U422" s="91"/>
      <c r="V422" s="91"/>
      <c r="W422" s="132">
        <v>2</v>
      </c>
      <c r="X422" s="133">
        <f t="shared" ca="1" si="48"/>
        <v>2</v>
      </c>
      <c r="Y422" s="132" t="str">
        <f t="shared" si="49"/>
        <v>x 2</v>
      </c>
    </row>
    <row r="423" spans="1:25" s="124" customFormat="1" ht="30" customHeight="1" x14ac:dyDescent="0.25">
      <c r="A423" s="89">
        <v>416</v>
      </c>
      <c r="B423" s="90" t="str">
        <f t="shared" ca="1" si="43"/>
        <v>2.3.13</v>
      </c>
      <c r="C423" s="91">
        <f t="shared" ca="1" si="44"/>
        <v>4</v>
      </c>
      <c r="D423" s="21"/>
      <c r="E423" s="92" t="str">
        <f t="shared" ca="1" si="45"/>
        <v>2.3.13</v>
      </c>
      <c r="F423" s="93" t="str">
        <f t="shared" ca="1" si="46"/>
        <v>Does eradication include (where necessary):</v>
      </c>
      <c r="G423" s="93"/>
      <c r="H423" s="91"/>
      <c r="I423" s="91"/>
      <c r="J423" s="91"/>
      <c r="K423" s="91"/>
      <c r="L423" s="91"/>
      <c r="M423" s="91"/>
      <c r="N423" s="91"/>
      <c r="O423" s="91"/>
      <c r="P423" s="91"/>
      <c r="Q423" s="91"/>
      <c r="R423" s="91"/>
      <c r="S423" s="91"/>
      <c r="T423" s="126" t="str">
        <f t="shared" ca="1" si="47"/>
        <v>2.3.13</v>
      </c>
      <c r="U423" s="91"/>
      <c r="V423" s="91"/>
      <c r="W423" s="132" t="s">
        <v>108</v>
      </c>
      <c r="X423" s="133" t="str">
        <f t="shared" ca="1" si="48"/>
        <v>N/A</v>
      </c>
      <c r="Y423" s="132" t="e">
        <f t="shared" si="49"/>
        <v>#N/A</v>
      </c>
    </row>
    <row r="424" spans="1:25" s="124" customFormat="1" ht="30" customHeight="1" x14ac:dyDescent="0.25">
      <c r="A424" s="89">
        <v>417</v>
      </c>
      <c r="B424" s="90" t="str">
        <f t="shared" ca="1" si="43"/>
        <v>2.3.13a</v>
      </c>
      <c r="C424" s="91">
        <f t="shared" ca="1" si="44"/>
        <v>6</v>
      </c>
      <c r="D424" s="21"/>
      <c r="E424" s="92" t="str">
        <f t="shared" ca="1" si="45"/>
        <v>2.3.13a</v>
      </c>
      <c r="F424" s="98" t="str">
        <f t="shared" ca="1" si="46"/>
        <v>Removing the attack from the network?</v>
      </c>
      <c r="G424" s="93"/>
      <c r="H424" s="91"/>
      <c r="I424" s="91"/>
      <c r="J424" s="91"/>
      <c r="K424" s="91"/>
      <c r="L424" s="91"/>
      <c r="M424" s="91"/>
      <c r="N424" s="91"/>
      <c r="O424" s="91"/>
      <c r="P424" s="91"/>
      <c r="Q424" s="91"/>
      <c r="R424" s="91"/>
      <c r="S424" s="91"/>
      <c r="T424" s="126" t="str">
        <f t="shared" ca="1" si="47"/>
        <v>2.3.13a</v>
      </c>
      <c r="U424" s="91"/>
      <c r="V424" s="91"/>
      <c r="W424" s="132">
        <v>3</v>
      </c>
      <c r="X424" s="133">
        <f t="shared" ca="1" si="48"/>
        <v>3</v>
      </c>
      <c r="Y424" s="132" t="str">
        <f t="shared" si="49"/>
        <v>x 3</v>
      </c>
    </row>
    <row r="425" spans="1:25" s="124" customFormat="1" ht="30" customHeight="1" x14ac:dyDescent="0.25">
      <c r="A425" s="89">
        <v>418</v>
      </c>
      <c r="B425" s="90" t="str">
        <f t="shared" ca="1" si="43"/>
        <v>2.3.13b</v>
      </c>
      <c r="C425" s="91">
        <f t="shared" ca="1" si="44"/>
        <v>6</v>
      </c>
      <c r="D425" s="21"/>
      <c r="E425" s="92" t="str">
        <f t="shared" ca="1" si="45"/>
        <v>2.3.13b</v>
      </c>
      <c r="F425" s="98" t="str">
        <f t="shared" ca="1" si="46"/>
        <v>Deleting malware?</v>
      </c>
      <c r="G425" s="93"/>
      <c r="H425" s="91"/>
      <c r="I425" s="91"/>
      <c r="J425" s="91"/>
      <c r="K425" s="91"/>
      <c r="L425" s="91"/>
      <c r="M425" s="91"/>
      <c r="N425" s="91"/>
      <c r="O425" s="91"/>
      <c r="P425" s="91"/>
      <c r="Q425" s="91"/>
      <c r="R425" s="91"/>
      <c r="S425" s="91"/>
      <c r="T425" s="126" t="str">
        <f t="shared" ca="1" si="47"/>
        <v>2.3.13b</v>
      </c>
      <c r="U425" s="91"/>
      <c r="V425" s="91"/>
      <c r="W425" s="132">
        <v>3</v>
      </c>
      <c r="X425" s="133">
        <f t="shared" ca="1" si="48"/>
        <v>3</v>
      </c>
      <c r="Y425" s="132" t="str">
        <f t="shared" si="49"/>
        <v>x 3</v>
      </c>
    </row>
    <row r="426" spans="1:25" s="124" customFormat="1" ht="30" customHeight="1" x14ac:dyDescent="0.25">
      <c r="A426" s="89">
        <v>419</v>
      </c>
      <c r="B426" s="90" t="str">
        <f t="shared" ca="1" si="43"/>
        <v>2.3.13c</v>
      </c>
      <c r="C426" s="91">
        <f t="shared" ca="1" si="44"/>
        <v>6</v>
      </c>
      <c r="D426" s="21"/>
      <c r="E426" s="92" t="str">
        <f t="shared" ca="1" si="45"/>
        <v>2.3.13c</v>
      </c>
      <c r="F426" s="98" t="str">
        <f t="shared" ca="1" si="46"/>
        <v>Disabling breached user accounts?</v>
      </c>
      <c r="G426" s="93"/>
      <c r="H426" s="91"/>
      <c r="I426" s="91"/>
      <c r="J426" s="91"/>
      <c r="K426" s="91"/>
      <c r="L426" s="91"/>
      <c r="M426" s="91"/>
      <c r="N426" s="91"/>
      <c r="O426" s="91"/>
      <c r="P426" s="91"/>
      <c r="Q426" s="91"/>
      <c r="R426" s="91"/>
      <c r="S426" s="91"/>
      <c r="T426" s="126" t="str">
        <f t="shared" ca="1" si="47"/>
        <v>2.3.13c</v>
      </c>
      <c r="U426" s="91"/>
      <c r="V426" s="91"/>
      <c r="W426" s="132">
        <v>3</v>
      </c>
      <c r="X426" s="133">
        <f t="shared" ca="1" si="48"/>
        <v>3</v>
      </c>
      <c r="Y426" s="132" t="str">
        <f t="shared" si="49"/>
        <v>x 3</v>
      </c>
    </row>
    <row r="427" spans="1:25" s="124" customFormat="1" ht="30" customHeight="1" x14ac:dyDescent="0.25">
      <c r="A427" s="89">
        <v>420</v>
      </c>
      <c r="B427" s="90" t="str">
        <f t="shared" ca="1" si="43"/>
        <v>2.3.13d</v>
      </c>
      <c r="C427" s="91">
        <f t="shared" ca="1" si="44"/>
        <v>6</v>
      </c>
      <c r="D427" s="21"/>
      <c r="E427" s="92" t="str">
        <f t="shared" ca="1" si="45"/>
        <v>2.3.13d</v>
      </c>
      <c r="F427" s="98" t="str">
        <f t="shared" ca="1" si="46"/>
        <v>Identifying vulnerabilities that were exploited?</v>
      </c>
      <c r="G427" s="93"/>
      <c r="H427" s="91"/>
      <c r="I427" s="91"/>
      <c r="J427" s="91"/>
      <c r="K427" s="91"/>
      <c r="L427" s="91"/>
      <c r="M427" s="91"/>
      <c r="N427" s="91"/>
      <c r="O427" s="91"/>
      <c r="P427" s="91"/>
      <c r="Q427" s="91"/>
      <c r="R427" s="91"/>
      <c r="S427" s="91"/>
      <c r="T427" s="126" t="str">
        <f t="shared" ca="1" si="47"/>
        <v>2.3.13d</v>
      </c>
      <c r="U427" s="91"/>
      <c r="V427" s="91"/>
      <c r="W427" s="132">
        <v>3</v>
      </c>
      <c r="X427" s="133">
        <f t="shared" ca="1" si="48"/>
        <v>3</v>
      </c>
      <c r="Y427" s="132" t="str">
        <f t="shared" si="49"/>
        <v>x 3</v>
      </c>
    </row>
    <row r="428" spans="1:25" s="124" customFormat="1" ht="30" customHeight="1" x14ac:dyDescent="0.25">
      <c r="A428" s="89">
        <v>421</v>
      </c>
      <c r="B428" s="90" t="str">
        <f t="shared" ca="1" si="43"/>
        <v>2.3.13e</v>
      </c>
      <c r="C428" s="91">
        <f t="shared" ca="1" si="44"/>
        <v>6</v>
      </c>
      <c r="D428" s="21"/>
      <c r="E428" s="92" t="str">
        <f t="shared" ca="1" si="45"/>
        <v>2.3.13e</v>
      </c>
      <c r="F428" s="98" t="str">
        <f t="shared" ca="1" si="46"/>
        <v>Mitigating vulnerabilities that were exploited?</v>
      </c>
      <c r="G428" s="93"/>
      <c r="H428" s="91"/>
      <c r="I428" s="91"/>
      <c r="J428" s="91"/>
      <c r="K428" s="91"/>
      <c r="L428" s="91"/>
      <c r="M428" s="91"/>
      <c r="N428" s="91"/>
      <c r="O428" s="91"/>
      <c r="P428" s="91"/>
      <c r="Q428" s="91"/>
      <c r="R428" s="91"/>
      <c r="S428" s="91"/>
      <c r="T428" s="126" t="str">
        <f t="shared" ca="1" si="47"/>
        <v>2.3.13e</v>
      </c>
      <c r="U428" s="91"/>
      <c r="V428" s="91"/>
      <c r="W428" s="132">
        <v>4</v>
      </c>
      <c r="X428" s="133">
        <f t="shared" ca="1" si="48"/>
        <v>4</v>
      </c>
      <c r="Y428" s="132" t="str">
        <f t="shared" si="49"/>
        <v>x 4</v>
      </c>
    </row>
    <row r="429" spans="1:25" s="124" customFormat="1" ht="30" customHeight="1" x14ac:dyDescent="0.25">
      <c r="A429" s="89">
        <v>422</v>
      </c>
      <c r="B429" s="90" t="str">
        <f t="shared" ca="1" si="43"/>
        <v>2.3.14</v>
      </c>
      <c r="C429" s="91">
        <f t="shared" ca="1" si="44"/>
        <v>4</v>
      </c>
      <c r="D429" s="21"/>
      <c r="E429" s="92" t="str">
        <f t="shared" ca="1" si="45"/>
        <v>2.3.14</v>
      </c>
      <c r="F429" s="93" t="str">
        <f t="shared" ca="1" si="46"/>
        <v>Does the eradication process include:</v>
      </c>
      <c r="G429" s="93"/>
      <c r="H429" s="91"/>
      <c r="I429" s="91"/>
      <c r="J429" s="91"/>
      <c r="K429" s="91"/>
      <c r="L429" s="91"/>
      <c r="M429" s="91"/>
      <c r="N429" s="91"/>
      <c r="O429" s="91"/>
      <c r="P429" s="91"/>
      <c r="Q429" s="91"/>
      <c r="R429" s="91"/>
      <c r="S429" s="91"/>
      <c r="T429" s="126" t="str">
        <f t="shared" ca="1" si="47"/>
        <v>2.3.14</v>
      </c>
      <c r="U429" s="91"/>
      <c r="V429" s="91"/>
      <c r="W429" s="132" t="s">
        <v>108</v>
      </c>
      <c r="X429" s="133" t="str">
        <f t="shared" ca="1" si="48"/>
        <v>N/A</v>
      </c>
      <c r="Y429" s="132" t="e">
        <f t="shared" si="49"/>
        <v>#N/A</v>
      </c>
    </row>
    <row r="430" spans="1:25" s="124" customFormat="1" ht="30" x14ac:dyDescent="0.25">
      <c r="A430" s="89">
        <v>423</v>
      </c>
      <c r="B430" s="90" t="str">
        <f t="shared" ca="1" si="43"/>
        <v>2.3.14a</v>
      </c>
      <c r="C430" s="91">
        <f t="shared" ca="1" si="44"/>
        <v>6</v>
      </c>
      <c r="D430" s="21"/>
      <c r="E430" s="92" t="str">
        <f t="shared" ca="1" si="45"/>
        <v>2.3.14a</v>
      </c>
      <c r="F430" s="98" t="str">
        <f t="shared" ca="1" si="46"/>
        <v>Identifying all affected hosts within your organisation, so that they can be remediated?</v>
      </c>
      <c r="G430" s="93"/>
      <c r="H430" s="91"/>
      <c r="I430" s="91"/>
      <c r="J430" s="91"/>
      <c r="K430" s="91"/>
      <c r="L430" s="91"/>
      <c r="M430" s="91"/>
      <c r="N430" s="91"/>
      <c r="O430" s="91"/>
      <c r="P430" s="91"/>
      <c r="Q430" s="91"/>
      <c r="R430" s="91"/>
      <c r="S430" s="91"/>
      <c r="T430" s="126" t="str">
        <f t="shared" ca="1" si="47"/>
        <v>2.3.14a</v>
      </c>
      <c r="U430" s="91"/>
      <c r="V430" s="91"/>
      <c r="W430" s="132">
        <v>3</v>
      </c>
      <c r="X430" s="133">
        <f t="shared" ca="1" si="48"/>
        <v>3</v>
      </c>
      <c r="Y430" s="132" t="str">
        <f t="shared" si="49"/>
        <v>x 3</v>
      </c>
    </row>
    <row r="431" spans="1:25" s="124" customFormat="1" ht="30" x14ac:dyDescent="0.25">
      <c r="A431" s="89">
        <v>424</v>
      </c>
      <c r="B431" s="90" t="str">
        <f t="shared" ca="1" si="43"/>
        <v>2.3.14b</v>
      </c>
      <c r="C431" s="91">
        <f t="shared" ca="1" si="44"/>
        <v>6</v>
      </c>
      <c r="D431" s="21"/>
      <c r="E431" s="92" t="str">
        <f t="shared" ca="1" si="45"/>
        <v>2.3.14b</v>
      </c>
      <c r="F431" s="98" t="str">
        <f t="shared" ca="1" si="46"/>
        <v>Identifying all affected hosts beyond your organisation, so that they can be remediated?</v>
      </c>
      <c r="G431" s="93"/>
      <c r="H431" s="91"/>
      <c r="I431" s="91"/>
      <c r="J431" s="91"/>
      <c r="K431" s="91"/>
      <c r="L431" s="91"/>
      <c r="M431" s="91"/>
      <c r="N431" s="91"/>
      <c r="O431" s="91"/>
      <c r="P431" s="91"/>
      <c r="Q431" s="91"/>
      <c r="R431" s="91"/>
      <c r="S431" s="91"/>
      <c r="T431" s="126" t="str">
        <f t="shared" ca="1" si="47"/>
        <v>2.3.14b</v>
      </c>
      <c r="U431" s="91"/>
      <c r="V431" s="91"/>
      <c r="W431" s="132">
        <v>5</v>
      </c>
      <c r="X431" s="133">
        <f t="shared" ca="1" si="48"/>
        <v>5</v>
      </c>
      <c r="Y431" s="132" t="str">
        <f t="shared" si="49"/>
        <v>x 5</v>
      </c>
    </row>
    <row r="432" spans="1:25" s="124" customFormat="1" ht="30" customHeight="1" x14ac:dyDescent="0.25">
      <c r="A432" s="89">
        <v>425</v>
      </c>
      <c r="B432" s="90" t="str">
        <f t="shared" ca="1" si="43"/>
        <v>2.3.14c</v>
      </c>
      <c r="C432" s="91">
        <f t="shared" ca="1" si="44"/>
        <v>6</v>
      </c>
      <c r="D432" s="21"/>
      <c r="E432" s="92" t="str">
        <f t="shared" ca="1" si="45"/>
        <v>2.3.14c</v>
      </c>
      <c r="F432" s="98" t="str">
        <f t="shared" ca="1" si="46"/>
        <v>Carrying out malware analysis?</v>
      </c>
      <c r="G432" s="93"/>
      <c r="H432" s="91"/>
      <c r="I432" s="91"/>
      <c r="J432" s="91"/>
      <c r="K432" s="91"/>
      <c r="L432" s="91"/>
      <c r="M432" s="91"/>
      <c r="N432" s="91"/>
      <c r="O432" s="91"/>
      <c r="P432" s="91"/>
      <c r="Q432" s="91"/>
      <c r="R432" s="91"/>
      <c r="S432" s="91"/>
      <c r="T432" s="126" t="str">
        <f t="shared" ca="1" si="47"/>
        <v>2.3.14c</v>
      </c>
      <c r="U432" s="91"/>
      <c r="V432" s="91"/>
      <c r="W432" s="132">
        <v>5</v>
      </c>
      <c r="X432" s="133">
        <f t="shared" ca="1" si="48"/>
        <v>5</v>
      </c>
      <c r="Y432" s="132" t="str">
        <f t="shared" si="49"/>
        <v>x 5</v>
      </c>
    </row>
    <row r="433" spans="1:25" s="124" customFormat="1" ht="30" customHeight="1" x14ac:dyDescent="0.25">
      <c r="A433" s="89">
        <v>426</v>
      </c>
      <c r="B433" s="90" t="str">
        <f t="shared" ca="1" si="43"/>
        <v>2.3.14d</v>
      </c>
      <c r="C433" s="91">
        <f t="shared" ca="1" si="44"/>
        <v>6</v>
      </c>
      <c r="D433" s="21"/>
      <c r="E433" s="92" t="str">
        <f t="shared" ca="1" si="45"/>
        <v>2.3.14d</v>
      </c>
      <c r="F433" s="98" t="str">
        <f t="shared" ca="1" si="46"/>
        <v>Checking for any response from the attacker to your actions?</v>
      </c>
      <c r="G433" s="93"/>
      <c r="H433" s="91"/>
      <c r="I433" s="91"/>
      <c r="J433" s="91"/>
      <c r="K433" s="91"/>
      <c r="L433" s="91"/>
      <c r="M433" s="91"/>
      <c r="N433" s="91"/>
      <c r="O433" s="91"/>
      <c r="P433" s="91"/>
      <c r="Q433" s="91"/>
      <c r="R433" s="91"/>
      <c r="S433" s="91"/>
      <c r="T433" s="126" t="str">
        <f t="shared" ca="1" si="47"/>
        <v>2.3.14d</v>
      </c>
      <c r="U433" s="91"/>
      <c r="V433" s="91"/>
      <c r="W433" s="132">
        <v>5</v>
      </c>
      <c r="X433" s="133">
        <f t="shared" ca="1" si="48"/>
        <v>5</v>
      </c>
      <c r="Y433" s="132" t="str">
        <f t="shared" si="49"/>
        <v>x 5</v>
      </c>
    </row>
    <row r="434" spans="1:25" s="124" customFormat="1" ht="30" x14ac:dyDescent="0.25">
      <c r="A434" s="89">
        <v>427</v>
      </c>
      <c r="B434" s="90" t="str">
        <f t="shared" ca="1" si="43"/>
        <v>2.3.14e</v>
      </c>
      <c r="C434" s="91">
        <f t="shared" ca="1" si="44"/>
        <v>6</v>
      </c>
      <c r="D434" s="21"/>
      <c r="E434" s="92" t="str">
        <f t="shared" ca="1" si="45"/>
        <v>2.3.14e</v>
      </c>
      <c r="F434" s="98" t="str">
        <f t="shared" ca="1" si="46"/>
        <v>Developing a response (preferably in advance) if the attacker uses a different method of attack?</v>
      </c>
      <c r="G434" s="93"/>
      <c r="H434" s="91"/>
      <c r="I434" s="91"/>
      <c r="J434" s="91"/>
      <c r="K434" s="91"/>
      <c r="L434" s="91"/>
      <c r="M434" s="91"/>
      <c r="N434" s="91"/>
      <c r="O434" s="91"/>
      <c r="P434" s="91"/>
      <c r="Q434" s="91"/>
      <c r="R434" s="91"/>
      <c r="S434" s="91"/>
      <c r="T434" s="126" t="str">
        <f t="shared" ca="1" si="47"/>
        <v>2.3.14e</v>
      </c>
      <c r="U434" s="91"/>
      <c r="V434" s="91"/>
      <c r="W434" s="132">
        <v>5</v>
      </c>
      <c r="X434" s="133">
        <f t="shared" ca="1" si="48"/>
        <v>5</v>
      </c>
      <c r="Y434" s="132" t="str">
        <f t="shared" si="49"/>
        <v>x 5</v>
      </c>
    </row>
    <row r="435" spans="1:25" s="124" customFormat="1" ht="30" x14ac:dyDescent="0.25">
      <c r="A435" s="89">
        <v>428</v>
      </c>
      <c r="B435" s="90" t="str">
        <f t="shared" ca="1" si="43"/>
        <v>2.3.14f</v>
      </c>
      <c r="C435" s="91">
        <f t="shared" ca="1" si="44"/>
        <v>6</v>
      </c>
      <c r="D435" s="21"/>
      <c r="E435" s="92" t="str">
        <f t="shared" ca="1" si="45"/>
        <v>2.3.14f</v>
      </c>
      <c r="F435" s="98" t="str">
        <f t="shared" ca="1" si="46"/>
        <v>Allowing sufficient time to ensure that the network is secure and that there is no response from the attacker?</v>
      </c>
      <c r="G435" s="93"/>
      <c r="H435" s="91"/>
      <c r="I435" s="91"/>
      <c r="J435" s="91"/>
      <c r="K435" s="91"/>
      <c r="L435" s="91"/>
      <c r="M435" s="91"/>
      <c r="N435" s="91"/>
      <c r="O435" s="91"/>
      <c r="P435" s="91"/>
      <c r="Q435" s="91"/>
      <c r="R435" s="91"/>
      <c r="S435" s="91"/>
      <c r="T435" s="126" t="str">
        <f t="shared" ca="1" si="47"/>
        <v>2.3.14f</v>
      </c>
      <c r="U435" s="91"/>
      <c r="V435" s="91"/>
      <c r="W435" s="132">
        <v>3</v>
      </c>
      <c r="X435" s="133">
        <f t="shared" ca="1" si="48"/>
        <v>3</v>
      </c>
      <c r="Y435" s="132" t="str">
        <f t="shared" si="49"/>
        <v>x 3</v>
      </c>
    </row>
    <row r="436" spans="1:25" s="124" customFormat="1" ht="30" customHeight="1" x14ac:dyDescent="0.25">
      <c r="A436" s="89">
        <v>429</v>
      </c>
      <c r="B436" s="90" t="str">
        <f t="shared" ca="1" si="43"/>
        <v>2.3.15</v>
      </c>
      <c r="C436" s="91">
        <f t="shared" ca="1" si="44"/>
        <v>5</v>
      </c>
      <c r="D436" s="21"/>
      <c r="E436" s="92" t="str">
        <f t="shared" ca="1" si="45"/>
        <v>2.3.15</v>
      </c>
      <c r="F436" s="93" t="str">
        <f t="shared" ca="1" si="46"/>
        <v>Do you produce an eradication plan?</v>
      </c>
      <c r="G436" s="93"/>
      <c r="H436" s="91"/>
      <c r="I436" s="91"/>
      <c r="J436" s="91"/>
      <c r="K436" s="91"/>
      <c r="L436" s="91"/>
      <c r="M436" s="91"/>
      <c r="N436" s="91"/>
      <c r="O436" s="91"/>
      <c r="P436" s="91"/>
      <c r="Q436" s="91"/>
      <c r="R436" s="91"/>
      <c r="S436" s="91"/>
      <c r="T436" s="126" t="str">
        <f t="shared" ca="1" si="47"/>
        <v>2.3.15</v>
      </c>
      <c r="U436" s="91"/>
      <c r="V436" s="91"/>
      <c r="W436" s="132">
        <v>3</v>
      </c>
      <c r="X436" s="133">
        <f t="shared" ca="1" si="48"/>
        <v>3</v>
      </c>
      <c r="Y436" s="132" t="str">
        <f t="shared" si="49"/>
        <v>x 3</v>
      </c>
    </row>
    <row r="437" spans="1:25" s="124" customFormat="1" ht="30" customHeight="1" x14ac:dyDescent="0.25">
      <c r="A437" s="89">
        <v>430</v>
      </c>
      <c r="B437" s="90" t="str">
        <f t="shared" ca="1" si="43"/>
        <v>2.3.16</v>
      </c>
      <c r="C437" s="91">
        <f t="shared" ca="1" si="44"/>
        <v>5</v>
      </c>
      <c r="D437" s="21"/>
      <c r="E437" s="92" t="str">
        <f t="shared" ca="1" si="45"/>
        <v>2.3.16</v>
      </c>
      <c r="F437" s="93" t="str">
        <f t="shared" ca="1" si="46"/>
        <v>Is the eradication plan executed with speed and precision?</v>
      </c>
      <c r="G437" s="93"/>
      <c r="H437" s="91"/>
      <c r="I437" s="91"/>
      <c r="J437" s="91"/>
      <c r="K437" s="91"/>
      <c r="L437" s="91"/>
      <c r="M437" s="91"/>
      <c r="N437" s="91"/>
      <c r="O437" s="91"/>
      <c r="P437" s="91"/>
      <c r="Q437" s="91"/>
      <c r="R437" s="91"/>
      <c r="S437" s="91"/>
      <c r="T437" s="126" t="str">
        <f t="shared" ca="1" si="47"/>
        <v>2.3.16</v>
      </c>
      <c r="U437" s="91"/>
      <c r="V437" s="91"/>
      <c r="W437" s="132">
        <v>4</v>
      </c>
      <c r="X437" s="133">
        <f t="shared" ca="1" si="48"/>
        <v>4</v>
      </c>
      <c r="Y437" s="132" t="str">
        <f t="shared" si="49"/>
        <v>x 4</v>
      </c>
    </row>
    <row r="438" spans="1:25" s="124" customFormat="1" ht="30" x14ac:dyDescent="0.25">
      <c r="A438" s="89">
        <v>431</v>
      </c>
      <c r="B438" s="90" t="str">
        <f t="shared" ca="1" si="43"/>
        <v>2.3.17</v>
      </c>
      <c r="C438" s="91">
        <f t="shared" ca="1" si="44"/>
        <v>4</v>
      </c>
      <c r="D438" s="21"/>
      <c r="E438" s="92" t="str">
        <f t="shared" ca="1" si="45"/>
        <v>2.3.17</v>
      </c>
      <c r="F438" s="93" t="str">
        <f t="shared" ca="1" si="46"/>
        <v>Does the eradication plan enable actions to be taken to prevent attackers:</v>
      </c>
      <c r="G438" s="93"/>
      <c r="H438" s="91"/>
      <c r="I438" s="91"/>
      <c r="J438" s="91"/>
      <c r="K438" s="91"/>
      <c r="L438" s="91"/>
      <c r="M438" s="91"/>
      <c r="N438" s="91"/>
      <c r="O438" s="91"/>
      <c r="P438" s="91"/>
      <c r="Q438" s="91"/>
      <c r="R438" s="91"/>
      <c r="S438" s="91"/>
      <c r="T438" s="126" t="str">
        <f t="shared" ca="1" si="47"/>
        <v>2.3.17</v>
      </c>
      <c r="U438" s="91"/>
      <c r="V438" s="91"/>
      <c r="W438" s="132" t="s">
        <v>108</v>
      </c>
      <c r="X438" s="133" t="str">
        <f t="shared" ca="1" si="48"/>
        <v>N/A</v>
      </c>
      <c r="Y438" s="132" t="e">
        <f t="shared" si="49"/>
        <v>#N/A</v>
      </c>
    </row>
    <row r="439" spans="1:25" s="124" customFormat="1" ht="30" customHeight="1" x14ac:dyDescent="0.25">
      <c r="A439" s="89">
        <v>432</v>
      </c>
      <c r="B439" s="90" t="str">
        <f t="shared" ca="1" si="43"/>
        <v>2.3.17a</v>
      </c>
      <c r="C439" s="91">
        <f t="shared" ca="1" si="44"/>
        <v>6</v>
      </c>
      <c r="D439" s="21"/>
      <c r="E439" s="92" t="str">
        <f t="shared" ca="1" si="45"/>
        <v>2.3.17a</v>
      </c>
      <c r="F439" s="98" t="str">
        <f t="shared" ca="1" si="46"/>
        <v>Sensing they have been discovered once eradication is underway?</v>
      </c>
      <c r="G439" s="93"/>
      <c r="H439" s="91"/>
      <c r="I439" s="91"/>
      <c r="J439" s="91"/>
      <c r="K439" s="91"/>
      <c r="L439" s="91"/>
      <c r="M439" s="91"/>
      <c r="N439" s="91"/>
      <c r="O439" s="91"/>
      <c r="P439" s="91"/>
      <c r="Q439" s="91"/>
      <c r="R439" s="91"/>
      <c r="S439" s="91"/>
      <c r="T439" s="126" t="str">
        <f t="shared" ca="1" si="47"/>
        <v>2.3.17a</v>
      </c>
      <c r="U439" s="91"/>
      <c r="V439" s="91"/>
      <c r="W439" s="132">
        <v>5</v>
      </c>
      <c r="X439" s="133">
        <f t="shared" ca="1" si="48"/>
        <v>5</v>
      </c>
      <c r="Y439" s="132" t="str">
        <f t="shared" si="49"/>
        <v>x 5</v>
      </c>
    </row>
    <row r="440" spans="1:25" s="124" customFormat="1" ht="30" x14ac:dyDescent="0.25">
      <c r="A440" s="89">
        <v>433</v>
      </c>
      <c r="B440" s="90" t="str">
        <f t="shared" ca="1" si="43"/>
        <v>2.3.17b</v>
      </c>
      <c r="C440" s="91">
        <f t="shared" ca="1" si="44"/>
        <v>6</v>
      </c>
      <c r="D440" s="21"/>
      <c r="E440" s="92" t="str">
        <f t="shared" ca="1" si="45"/>
        <v>2.3.17b</v>
      </c>
      <c r="F440" s="98" t="str">
        <f t="shared" ca="1" si="46"/>
        <v>Re-establishing a base and entrenching themselves into the network again?</v>
      </c>
      <c r="G440" s="93"/>
      <c r="H440" s="91"/>
      <c r="I440" s="91"/>
      <c r="J440" s="91"/>
      <c r="K440" s="91"/>
      <c r="L440" s="91"/>
      <c r="M440" s="91"/>
      <c r="N440" s="91"/>
      <c r="O440" s="91"/>
      <c r="P440" s="91"/>
      <c r="Q440" s="91"/>
      <c r="R440" s="91"/>
      <c r="S440" s="91"/>
      <c r="T440" s="126" t="str">
        <f t="shared" ca="1" si="47"/>
        <v>2.3.17b</v>
      </c>
      <c r="U440" s="91"/>
      <c r="V440" s="91"/>
      <c r="W440" s="132">
        <v>5</v>
      </c>
      <c r="X440" s="133">
        <f t="shared" ca="1" si="48"/>
        <v>5</v>
      </c>
      <c r="Y440" s="132" t="str">
        <f t="shared" si="49"/>
        <v>x 5</v>
      </c>
    </row>
    <row r="441" spans="1:25" s="124" customFormat="1" ht="30" customHeight="1" x14ac:dyDescent="0.25">
      <c r="A441" s="89">
        <v>434</v>
      </c>
      <c r="B441" s="90" t="str">
        <f t="shared" ca="1" si="43"/>
        <v>2.3.17c</v>
      </c>
      <c r="C441" s="91">
        <f t="shared" ca="1" si="44"/>
        <v>6</v>
      </c>
      <c r="D441" s="21"/>
      <c r="E441" s="92" t="str">
        <f t="shared" ca="1" si="45"/>
        <v>2.3.17c</v>
      </c>
      <c r="F441" s="98" t="str">
        <f t="shared" ca="1" si="46"/>
        <v>Continuing the attack during eradication?</v>
      </c>
      <c r="G441" s="93"/>
      <c r="H441" s="91"/>
      <c r="I441" s="91"/>
      <c r="J441" s="91"/>
      <c r="K441" s="91"/>
      <c r="L441" s="91"/>
      <c r="M441" s="91"/>
      <c r="N441" s="91"/>
      <c r="O441" s="91"/>
      <c r="P441" s="91"/>
      <c r="Q441" s="91"/>
      <c r="R441" s="91"/>
      <c r="S441" s="91"/>
      <c r="T441" s="126" t="str">
        <f t="shared" ca="1" si="47"/>
        <v>2.3.17c</v>
      </c>
      <c r="U441" s="91"/>
      <c r="V441" s="91"/>
      <c r="W441" s="132">
        <v>5</v>
      </c>
      <c r="X441" s="133">
        <f t="shared" ca="1" si="48"/>
        <v>5</v>
      </c>
      <c r="Y441" s="132" t="str">
        <f t="shared" si="49"/>
        <v>x 5</v>
      </c>
    </row>
    <row r="442" spans="1:25" s="124" customFormat="1" ht="30" customHeight="1" x14ac:dyDescent="0.25">
      <c r="A442" s="89">
        <v>435</v>
      </c>
      <c r="B442" s="90" t="str">
        <f t="shared" ca="1" si="43"/>
        <v>2.3.17d</v>
      </c>
      <c r="C442" s="91">
        <f t="shared" ca="1" si="44"/>
        <v>6</v>
      </c>
      <c r="D442" s="21"/>
      <c r="E442" s="92" t="str">
        <f t="shared" ca="1" si="45"/>
        <v>2.3.17d</v>
      </c>
      <c r="F442" s="98" t="str">
        <f t="shared" ca="1" si="46"/>
        <v>Avoiding identification during eradication?</v>
      </c>
      <c r="G442" s="93"/>
      <c r="H442" s="91"/>
      <c r="I442" s="91"/>
      <c r="J442" s="91"/>
      <c r="K442" s="91"/>
      <c r="L442" s="91"/>
      <c r="M442" s="91"/>
      <c r="N442" s="91"/>
      <c r="O442" s="91"/>
      <c r="P442" s="91"/>
      <c r="Q442" s="91"/>
      <c r="R442" s="91"/>
      <c r="S442" s="91"/>
      <c r="T442" s="126" t="str">
        <f t="shared" ca="1" si="47"/>
        <v>2.3.17d</v>
      </c>
      <c r="U442" s="91"/>
      <c r="V442" s="91"/>
      <c r="W442" s="132">
        <v>5</v>
      </c>
      <c r="X442" s="133">
        <f t="shared" ca="1" si="48"/>
        <v>5</v>
      </c>
      <c r="Y442" s="132" t="str">
        <f t="shared" si="49"/>
        <v>x 5</v>
      </c>
    </row>
    <row r="443" spans="1:25" s="124" customFormat="1" ht="18.75" customHeight="1" x14ac:dyDescent="0.25">
      <c r="A443" s="91">
        <v>436</v>
      </c>
      <c r="B443" s="91" t="str">
        <f t="shared" ca="1" si="43"/>
        <v/>
      </c>
      <c r="C443" s="91">
        <f t="shared" ca="1" si="44"/>
        <v>3</v>
      </c>
      <c r="D443" s="21"/>
      <c r="E443" s="96" t="str">
        <f t="shared" ca="1" si="45"/>
        <v/>
      </c>
      <c r="F443" s="97" t="str">
        <f t="shared" ca="1" si="46"/>
        <v>Evidence</v>
      </c>
      <c r="G443" s="91"/>
      <c r="H443" s="91"/>
      <c r="I443" s="91"/>
      <c r="J443" s="91"/>
      <c r="K443" s="91"/>
      <c r="L443" s="91"/>
      <c r="M443" s="91"/>
      <c r="N443" s="91"/>
      <c r="O443" s="91"/>
      <c r="P443" s="91"/>
      <c r="Q443" s="91"/>
      <c r="R443" s="91"/>
      <c r="S443" s="91"/>
      <c r="T443" s="126" t="str">
        <f t="shared" ca="1" si="47"/>
        <v/>
      </c>
      <c r="U443" s="91"/>
      <c r="V443" s="91"/>
      <c r="W443" s="132" t="s">
        <v>695</v>
      </c>
      <c r="X443" s="132" t="str">
        <f t="shared" ca="1" si="48"/>
        <v/>
      </c>
      <c r="Y443" s="132" t="e">
        <f t="shared" si="49"/>
        <v>#N/A</v>
      </c>
    </row>
    <row r="444" spans="1:25" s="124" customFormat="1" ht="30" x14ac:dyDescent="0.25">
      <c r="A444" s="89">
        <v>437</v>
      </c>
      <c r="B444" s="90" t="str">
        <f t="shared" ca="1" si="43"/>
        <v>2.3.18</v>
      </c>
      <c r="C444" s="91">
        <f t="shared" ca="1" si="44"/>
        <v>5</v>
      </c>
      <c r="D444" s="21"/>
      <c r="E444" s="92" t="str">
        <f t="shared" ca="1" si="45"/>
        <v>2.3.18</v>
      </c>
      <c r="F444" s="93" t="str">
        <f t="shared" ca="1" si="46"/>
        <v>Do you take steps to preserve evidence when dealing with the cyber security?</v>
      </c>
      <c r="G444" s="93"/>
      <c r="H444" s="91"/>
      <c r="I444" s="91"/>
      <c r="J444" s="91"/>
      <c r="K444" s="91"/>
      <c r="L444" s="91"/>
      <c r="M444" s="91"/>
      <c r="N444" s="91"/>
      <c r="O444" s="91"/>
      <c r="P444" s="91"/>
      <c r="Q444" s="91"/>
      <c r="R444" s="91"/>
      <c r="S444" s="91"/>
      <c r="T444" s="126" t="str">
        <f t="shared" ca="1" si="47"/>
        <v>2.3.18</v>
      </c>
      <c r="U444" s="91"/>
      <c r="V444" s="91"/>
      <c r="W444" s="132">
        <v>2</v>
      </c>
      <c r="X444" s="133">
        <f t="shared" ca="1" si="48"/>
        <v>2</v>
      </c>
      <c r="Y444" s="132" t="str">
        <f t="shared" si="49"/>
        <v>x 2</v>
      </c>
    </row>
    <row r="445" spans="1:25" s="124" customFormat="1" ht="30" x14ac:dyDescent="0.25">
      <c r="A445" s="89">
        <v>438</v>
      </c>
      <c r="B445" s="90" t="str">
        <f t="shared" ca="1" si="43"/>
        <v>2.3.19</v>
      </c>
      <c r="C445" s="91">
        <f t="shared" ca="1" si="44"/>
        <v>5</v>
      </c>
      <c r="D445" s="21"/>
      <c r="E445" s="92" t="str">
        <f t="shared" ca="1" si="45"/>
        <v>2.3.19</v>
      </c>
      <c r="F445" s="93" t="str">
        <f t="shared" ca="1" si="46"/>
        <v>Do you have a formal process for handling evidence when dealing with the cyber security?</v>
      </c>
      <c r="G445" s="93"/>
      <c r="H445" s="91"/>
      <c r="I445" s="91"/>
      <c r="J445" s="91"/>
      <c r="K445" s="91"/>
      <c r="L445" s="91"/>
      <c r="M445" s="91"/>
      <c r="N445" s="91"/>
      <c r="O445" s="91"/>
      <c r="P445" s="91"/>
      <c r="Q445" s="91"/>
      <c r="R445" s="91"/>
      <c r="S445" s="91"/>
      <c r="T445" s="126" t="str">
        <f t="shared" ca="1" si="47"/>
        <v>2.3.19</v>
      </c>
      <c r="U445" s="91"/>
      <c r="V445" s="91"/>
      <c r="W445" s="132">
        <v>3</v>
      </c>
      <c r="X445" s="133">
        <f t="shared" ca="1" si="48"/>
        <v>3</v>
      </c>
      <c r="Y445" s="132" t="str">
        <f t="shared" si="49"/>
        <v>x 3</v>
      </c>
    </row>
    <row r="446" spans="1:25" s="124" customFormat="1" ht="30" customHeight="1" x14ac:dyDescent="0.25">
      <c r="A446" s="89">
        <v>439</v>
      </c>
      <c r="B446" s="90" t="str">
        <f t="shared" ca="1" si="43"/>
        <v>2.3.20</v>
      </c>
      <c r="C446" s="91">
        <f t="shared" ca="1" si="44"/>
        <v>4</v>
      </c>
      <c r="D446" s="21"/>
      <c r="E446" s="92" t="str">
        <f t="shared" ca="1" si="45"/>
        <v>2.3.20</v>
      </c>
      <c r="F446" s="93" t="str">
        <f t="shared" ca="1" si="46"/>
        <v>Does your process for handling evidence include:</v>
      </c>
      <c r="G446" s="93"/>
      <c r="H446" s="91"/>
      <c r="I446" s="91"/>
      <c r="J446" s="91"/>
      <c r="K446" s="91"/>
      <c r="L446" s="91"/>
      <c r="M446" s="91"/>
      <c r="N446" s="91"/>
      <c r="O446" s="91"/>
      <c r="P446" s="91"/>
      <c r="Q446" s="91"/>
      <c r="R446" s="91"/>
      <c r="S446" s="91"/>
      <c r="T446" s="126" t="str">
        <f t="shared" ca="1" si="47"/>
        <v>2.3.20</v>
      </c>
      <c r="U446" s="91"/>
      <c r="V446" s="91"/>
      <c r="W446" s="132" t="s">
        <v>108</v>
      </c>
      <c r="X446" s="133" t="str">
        <f t="shared" ca="1" si="48"/>
        <v>N/A</v>
      </c>
      <c r="Y446" s="132" t="e">
        <f t="shared" si="49"/>
        <v>#N/A</v>
      </c>
    </row>
    <row r="447" spans="1:25" s="124" customFormat="1" ht="30" x14ac:dyDescent="0.25">
      <c r="A447" s="89">
        <v>440</v>
      </c>
      <c r="B447" s="90" t="str">
        <f t="shared" ca="1" si="43"/>
        <v>2.3.20a</v>
      </c>
      <c r="C447" s="91">
        <f t="shared" ca="1" si="44"/>
        <v>6</v>
      </c>
      <c r="D447" s="21"/>
      <c r="E447" s="92" t="str">
        <f t="shared" ca="1" si="45"/>
        <v>2.3.20a</v>
      </c>
      <c r="F447" s="98" t="str">
        <f t="shared" ca="1" si="46"/>
        <v>Allowing for admissibility of evidence (whether or not the evidence can be used in court)?</v>
      </c>
      <c r="G447" s="93"/>
      <c r="H447" s="91"/>
      <c r="I447" s="91"/>
      <c r="J447" s="91"/>
      <c r="K447" s="91"/>
      <c r="L447" s="91"/>
      <c r="M447" s="91"/>
      <c r="N447" s="91"/>
      <c r="O447" s="91"/>
      <c r="P447" s="91"/>
      <c r="Q447" s="91"/>
      <c r="R447" s="91"/>
      <c r="S447" s="91"/>
      <c r="T447" s="126" t="str">
        <f t="shared" ca="1" si="47"/>
        <v>2.3.20a</v>
      </c>
      <c r="U447" s="91"/>
      <c r="V447" s="91"/>
      <c r="W447" s="132">
        <v>3</v>
      </c>
      <c r="X447" s="133">
        <f t="shared" ca="1" si="48"/>
        <v>3</v>
      </c>
      <c r="Y447" s="132" t="str">
        <f t="shared" si="49"/>
        <v>x 3</v>
      </c>
    </row>
    <row r="448" spans="1:25" s="124" customFormat="1" ht="30" x14ac:dyDescent="0.25">
      <c r="A448" s="89">
        <v>441</v>
      </c>
      <c r="B448" s="90" t="str">
        <f t="shared" ca="1" si="43"/>
        <v>2.3.20b</v>
      </c>
      <c r="C448" s="91">
        <f t="shared" ca="1" si="44"/>
        <v>6</v>
      </c>
      <c r="D448" s="21"/>
      <c r="E448" s="92" t="str">
        <f t="shared" ca="1" si="45"/>
        <v>2.3.20b</v>
      </c>
      <c r="F448" s="98" t="str">
        <f t="shared" ca="1" si="46"/>
        <v>Allowing for weight of evidence (the quality and completeness of evidence)?</v>
      </c>
      <c r="G448" s="93"/>
      <c r="H448" s="91"/>
      <c r="I448" s="91"/>
      <c r="J448" s="91"/>
      <c r="K448" s="91"/>
      <c r="L448" s="91"/>
      <c r="M448" s="91"/>
      <c r="N448" s="91"/>
      <c r="O448" s="91"/>
      <c r="P448" s="91"/>
      <c r="Q448" s="91"/>
      <c r="R448" s="91"/>
      <c r="S448" s="91"/>
      <c r="T448" s="126" t="str">
        <f t="shared" ca="1" si="47"/>
        <v>2.3.20b</v>
      </c>
      <c r="U448" s="91"/>
      <c r="V448" s="91"/>
      <c r="W448" s="132">
        <v>3</v>
      </c>
      <c r="X448" s="133">
        <f t="shared" ca="1" si="48"/>
        <v>3</v>
      </c>
      <c r="Y448" s="132" t="str">
        <f t="shared" si="49"/>
        <v>x 3</v>
      </c>
    </row>
    <row r="449" spans="1:25" s="124" customFormat="1" ht="45" x14ac:dyDescent="0.25">
      <c r="A449" s="89">
        <v>442</v>
      </c>
      <c r="B449" s="90" t="str">
        <f t="shared" ca="1" si="43"/>
        <v>2.3.20c</v>
      </c>
      <c r="C449" s="91">
        <f t="shared" ca="1" si="44"/>
        <v>6</v>
      </c>
      <c r="D449" s="21"/>
      <c r="E449" s="92" t="str">
        <f t="shared" ca="1" si="45"/>
        <v>2.3.20c</v>
      </c>
      <c r="F449" s="98" t="str">
        <f t="shared" ca="1" si="46"/>
        <v>Adherence to an approved set of guidelines, such as the Association of Chief Police Officers (ACPO) Guidelines on Computer Evidence (ACPO)?</v>
      </c>
      <c r="G449" s="93"/>
      <c r="H449" s="91"/>
      <c r="I449" s="91"/>
      <c r="J449" s="91"/>
      <c r="K449" s="91"/>
      <c r="L449" s="91"/>
      <c r="M449" s="91"/>
      <c r="N449" s="91"/>
      <c r="O449" s="91"/>
      <c r="P449" s="91"/>
      <c r="Q449" s="91"/>
      <c r="R449" s="91"/>
      <c r="S449" s="91"/>
      <c r="T449" s="126" t="str">
        <f t="shared" ca="1" si="47"/>
        <v>2.3.20c</v>
      </c>
      <c r="U449" s="91"/>
      <c r="V449" s="91"/>
      <c r="W449" s="132">
        <v>3</v>
      </c>
      <c r="X449" s="133">
        <f t="shared" ca="1" si="48"/>
        <v>3</v>
      </c>
      <c r="Y449" s="132" t="str">
        <f t="shared" si="49"/>
        <v>x 3</v>
      </c>
    </row>
    <row r="450" spans="1:25" s="124" customFormat="1" ht="30" customHeight="1" x14ac:dyDescent="0.25">
      <c r="A450" s="89">
        <v>443</v>
      </c>
      <c r="B450" s="90" t="str">
        <f t="shared" ca="1" si="43"/>
        <v>2.3.20d</v>
      </c>
      <c r="C450" s="91">
        <f t="shared" ca="1" si="44"/>
        <v>6</v>
      </c>
      <c r="D450" s="21"/>
      <c r="E450" s="92" t="str">
        <f t="shared" ca="1" si="45"/>
        <v>2.3.20d</v>
      </c>
      <c r="F450" s="98" t="str">
        <f t="shared" ca="1" si="46"/>
        <v>Complying with relevant laws?</v>
      </c>
      <c r="G450" s="93"/>
      <c r="H450" s="91"/>
      <c r="I450" s="91"/>
      <c r="J450" s="91"/>
      <c r="K450" s="91"/>
      <c r="L450" s="91"/>
      <c r="M450" s="91"/>
      <c r="N450" s="91"/>
      <c r="O450" s="91"/>
      <c r="P450" s="91"/>
      <c r="Q450" s="91"/>
      <c r="R450" s="91"/>
      <c r="S450" s="91"/>
      <c r="T450" s="126" t="str">
        <f t="shared" ca="1" si="47"/>
        <v>2.3.20d</v>
      </c>
      <c r="U450" s="91"/>
      <c r="V450" s="91"/>
      <c r="W450" s="132">
        <v>3</v>
      </c>
      <c r="X450" s="133">
        <f t="shared" ca="1" si="48"/>
        <v>3</v>
      </c>
      <c r="Y450" s="132" t="str">
        <f t="shared" si="49"/>
        <v>x 3</v>
      </c>
    </row>
    <row r="451" spans="1:25" s="124" customFormat="1" ht="30" x14ac:dyDescent="0.25">
      <c r="A451" s="89">
        <v>444</v>
      </c>
      <c r="B451" s="90" t="str">
        <f t="shared" ca="1" si="43"/>
        <v>2.3.21</v>
      </c>
      <c r="C451" s="91">
        <f t="shared" ca="1" si="44"/>
        <v>4</v>
      </c>
      <c r="D451" s="21"/>
      <c r="E451" s="92" t="str">
        <f t="shared" ca="1" si="45"/>
        <v>2.3.21</v>
      </c>
      <c r="F451" s="93" t="str">
        <f t="shared" ca="1" si="46"/>
        <v>Does your process for handling evidence explicitly include complying with the:</v>
      </c>
      <c r="G451" s="93"/>
      <c r="H451" s="91"/>
      <c r="I451" s="91"/>
      <c r="J451" s="91"/>
      <c r="K451" s="91"/>
      <c r="L451" s="91"/>
      <c r="M451" s="91"/>
      <c r="N451" s="91"/>
      <c r="O451" s="91"/>
      <c r="P451" s="91"/>
      <c r="Q451" s="91"/>
      <c r="R451" s="91"/>
      <c r="S451" s="91"/>
      <c r="T451" s="126" t="str">
        <f t="shared" ca="1" si="47"/>
        <v>2.3.21</v>
      </c>
      <c r="U451" s="91"/>
      <c r="V451" s="91"/>
      <c r="W451" s="132" t="s">
        <v>108</v>
      </c>
      <c r="X451" s="133" t="str">
        <f t="shared" ca="1" si="48"/>
        <v>N/A</v>
      </c>
      <c r="Y451" s="132" t="e">
        <f t="shared" si="49"/>
        <v>#N/A</v>
      </c>
    </row>
    <row r="452" spans="1:25" s="124" customFormat="1" ht="30" customHeight="1" x14ac:dyDescent="0.25">
      <c r="A452" s="89">
        <v>445</v>
      </c>
      <c r="B452" s="90" t="str">
        <f t="shared" ca="1" si="43"/>
        <v>2.3.21a</v>
      </c>
      <c r="C452" s="91">
        <f t="shared" ca="1" si="44"/>
        <v>6</v>
      </c>
      <c r="D452" s="21"/>
      <c r="E452" s="92" t="str">
        <f t="shared" ca="1" si="45"/>
        <v>2.3.21a</v>
      </c>
      <c r="F452" s="98" t="str">
        <f t="shared" ca="1" si="46"/>
        <v>Police and Criminal evidence act 1984 (PACE)?</v>
      </c>
      <c r="G452" s="93"/>
      <c r="H452" s="91"/>
      <c r="I452" s="91"/>
      <c r="J452" s="91"/>
      <c r="K452" s="91"/>
      <c r="L452" s="91"/>
      <c r="M452" s="91"/>
      <c r="N452" s="91"/>
      <c r="O452" s="91"/>
      <c r="P452" s="91"/>
      <c r="Q452" s="91"/>
      <c r="R452" s="91"/>
      <c r="S452" s="91"/>
      <c r="T452" s="126" t="str">
        <f t="shared" ca="1" si="47"/>
        <v>2.3.21a</v>
      </c>
      <c r="U452" s="91"/>
      <c r="V452" s="91"/>
      <c r="W452" s="132">
        <v>3</v>
      </c>
      <c r="X452" s="133">
        <f t="shared" ca="1" si="48"/>
        <v>3</v>
      </c>
      <c r="Y452" s="132" t="str">
        <f t="shared" si="49"/>
        <v>x 3</v>
      </c>
    </row>
    <row r="453" spans="1:25" s="124" customFormat="1" ht="30" customHeight="1" x14ac:dyDescent="0.25">
      <c r="A453" s="89">
        <v>446</v>
      </c>
      <c r="B453" s="90" t="str">
        <f t="shared" ca="1" si="43"/>
        <v>2.3.21b</v>
      </c>
      <c r="C453" s="91">
        <f t="shared" ca="1" si="44"/>
        <v>6</v>
      </c>
      <c r="D453" s="21"/>
      <c r="E453" s="92" t="str">
        <f t="shared" ca="1" si="45"/>
        <v>2.3.21b</v>
      </c>
      <c r="F453" s="98" t="str">
        <f t="shared" ca="1" si="46"/>
        <v>Data Protection Act 1988?</v>
      </c>
      <c r="G453" s="93"/>
      <c r="H453" s="91"/>
      <c r="I453" s="91"/>
      <c r="J453" s="91"/>
      <c r="K453" s="91"/>
      <c r="L453" s="91"/>
      <c r="M453" s="91"/>
      <c r="N453" s="91"/>
      <c r="O453" s="91"/>
      <c r="P453" s="91"/>
      <c r="Q453" s="91"/>
      <c r="R453" s="91"/>
      <c r="S453" s="91"/>
      <c r="T453" s="126" t="str">
        <f t="shared" ca="1" si="47"/>
        <v>2.3.21b</v>
      </c>
      <c r="U453" s="91"/>
      <c r="V453" s="91"/>
      <c r="W453" s="132">
        <v>3</v>
      </c>
      <c r="X453" s="133">
        <f t="shared" ca="1" si="48"/>
        <v>3</v>
      </c>
      <c r="Y453" s="132" t="str">
        <f t="shared" si="49"/>
        <v>x 3</v>
      </c>
    </row>
    <row r="454" spans="1:25" s="124" customFormat="1" ht="30" customHeight="1" x14ac:dyDescent="0.25">
      <c r="A454" s="89">
        <v>447</v>
      </c>
      <c r="B454" s="90" t="str">
        <f t="shared" ca="1" si="43"/>
        <v>2.3.21c</v>
      </c>
      <c r="C454" s="91">
        <f t="shared" ca="1" si="44"/>
        <v>6</v>
      </c>
      <c r="D454" s="21"/>
      <c r="E454" s="92" t="str">
        <f t="shared" ca="1" si="45"/>
        <v>2.3.21c</v>
      </c>
      <c r="F454" s="98" t="str">
        <f t="shared" ca="1" si="46"/>
        <v>Computer Misuse Act 1990?</v>
      </c>
      <c r="G454" s="93"/>
      <c r="H454" s="91"/>
      <c r="I454" s="91"/>
      <c r="J454" s="91"/>
      <c r="K454" s="91"/>
      <c r="L454" s="91"/>
      <c r="M454" s="91"/>
      <c r="N454" s="91"/>
      <c r="O454" s="91"/>
      <c r="P454" s="91"/>
      <c r="Q454" s="91"/>
      <c r="R454" s="91"/>
      <c r="S454" s="91"/>
      <c r="T454" s="126" t="str">
        <f t="shared" ca="1" si="47"/>
        <v>2.3.21c</v>
      </c>
      <c r="U454" s="91"/>
      <c r="V454" s="91"/>
      <c r="W454" s="132">
        <v>3</v>
      </c>
      <c r="X454" s="133">
        <f t="shared" ca="1" si="48"/>
        <v>3</v>
      </c>
      <c r="Y454" s="132" t="str">
        <f t="shared" si="49"/>
        <v>x 3</v>
      </c>
    </row>
    <row r="455" spans="1:25" s="124" customFormat="1" ht="30" customHeight="1" x14ac:dyDescent="0.25">
      <c r="A455" s="89">
        <v>448</v>
      </c>
      <c r="B455" s="90" t="str">
        <f t="shared" ca="1" si="43"/>
        <v>2.3.21d</v>
      </c>
      <c r="C455" s="91">
        <f t="shared" ca="1" si="44"/>
        <v>6</v>
      </c>
      <c r="D455" s="21"/>
      <c r="E455" s="92" t="str">
        <f t="shared" ca="1" si="45"/>
        <v>2.3.21d</v>
      </c>
      <c r="F455" s="98" t="str">
        <f t="shared" ca="1" si="46"/>
        <v>Regulation of Investigatory Powers 2000 (RIPA)?</v>
      </c>
      <c r="G455" s="93"/>
      <c r="H455" s="91"/>
      <c r="I455" s="91"/>
      <c r="J455" s="91"/>
      <c r="K455" s="91"/>
      <c r="L455" s="91"/>
      <c r="M455" s="91"/>
      <c r="N455" s="91"/>
      <c r="O455" s="91"/>
      <c r="P455" s="91"/>
      <c r="Q455" s="91"/>
      <c r="R455" s="91"/>
      <c r="S455" s="91"/>
      <c r="T455" s="126" t="str">
        <f t="shared" ca="1" si="47"/>
        <v>2.3.21d</v>
      </c>
      <c r="U455" s="91"/>
      <c r="V455" s="91"/>
      <c r="W455" s="132">
        <v>3</v>
      </c>
      <c r="X455" s="133">
        <f t="shared" ca="1" si="48"/>
        <v>3</v>
      </c>
      <c r="Y455" s="132" t="str">
        <f t="shared" si="49"/>
        <v>x 3</v>
      </c>
    </row>
    <row r="456" spans="1:25" s="124" customFormat="1" ht="30" customHeight="1" x14ac:dyDescent="0.25">
      <c r="A456" s="89">
        <v>449</v>
      </c>
      <c r="B456" s="90" t="str">
        <f t="shared" ref="B456:B519" ca="1" si="50">VLOOKUP(A456,Contents_Text,2,FALSE)</f>
        <v>2.3.22</v>
      </c>
      <c r="C456" s="91">
        <f t="shared" ref="C456:C519" ca="1" si="51">VLOOKUP(A456,Contents_Text,15,FALSE)</f>
        <v>4</v>
      </c>
      <c r="D456" s="21"/>
      <c r="E456" s="92" t="str">
        <f t="shared" ref="E456:E519" ca="1" si="52">IF(C456=1,"Phase "&amp;B456,IF(C456=2,"Step "&amp;VLOOKUP(A456,Contents_Text,4,FALSE),B456))</f>
        <v>2.3.22</v>
      </c>
      <c r="F456" s="93" t="str">
        <f t="shared" ref="F456:F519" ca="1" si="53">VLOOKUP(A456,Contents_Text,7,FALSE)</f>
        <v>When handling evidence do you maintain a chain of evidence for:</v>
      </c>
      <c r="G456" s="93"/>
      <c r="H456" s="91"/>
      <c r="I456" s="91"/>
      <c r="J456" s="91"/>
      <c r="K456" s="91"/>
      <c r="L456" s="91"/>
      <c r="M456" s="91"/>
      <c r="N456" s="91"/>
      <c r="O456" s="91"/>
      <c r="P456" s="91"/>
      <c r="Q456" s="91"/>
      <c r="R456" s="91"/>
      <c r="S456" s="91"/>
      <c r="T456" s="126" t="str">
        <f t="shared" ref="T456:T519" ca="1" si="54">E456</f>
        <v>2.3.22</v>
      </c>
      <c r="U456" s="91"/>
      <c r="V456" s="91"/>
      <c r="W456" s="132" t="s">
        <v>108</v>
      </c>
      <c r="X456" s="133" t="str">
        <f t="shared" ref="X456:X519" ca="1" si="55">VLOOKUP(A456,Contents_Text,8,FALSE)</f>
        <v>N/A</v>
      </c>
      <c r="Y456" s="132" t="e">
        <f t="shared" ref="Y456:Y519" si="56">VLOOKUP(W456,weighting_response_reverse,2,FALSE)</f>
        <v>#N/A</v>
      </c>
    </row>
    <row r="457" spans="1:25" s="124" customFormat="1" ht="30" customHeight="1" x14ac:dyDescent="0.25">
      <c r="A457" s="89">
        <v>450</v>
      </c>
      <c r="B457" s="90" t="str">
        <f t="shared" ca="1" si="50"/>
        <v>2.3.22a</v>
      </c>
      <c r="C457" s="91">
        <f t="shared" ca="1" si="51"/>
        <v>6</v>
      </c>
      <c r="D457" s="21"/>
      <c r="E457" s="92" t="str">
        <f t="shared" ca="1" si="52"/>
        <v>2.3.22a</v>
      </c>
      <c r="F457" s="98" t="str">
        <f t="shared" ca="1" si="53"/>
        <v>Paper-based information?</v>
      </c>
      <c r="G457" s="93"/>
      <c r="H457" s="91"/>
      <c r="I457" s="91"/>
      <c r="J457" s="91"/>
      <c r="K457" s="91"/>
      <c r="L457" s="91"/>
      <c r="M457" s="91"/>
      <c r="N457" s="91"/>
      <c r="O457" s="91"/>
      <c r="P457" s="91"/>
      <c r="Q457" s="91"/>
      <c r="R457" s="91"/>
      <c r="S457" s="91"/>
      <c r="T457" s="126" t="str">
        <f t="shared" ca="1" si="54"/>
        <v>2.3.22a</v>
      </c>
      <c r="U457" s="91"/>
      <c r="V457" s="91"/>
      <c r="W457" s="132">
        <v>3</v>
      </c>
      <c r="X457" s="133">
        <f t="shared" ca="1" si="55"/>
        <v>3</v>
      </c>
      <c r="Y457" s="132" t="str">
        <f t="shared" si="56"/>
        <v>x 3</v>
      </c>
    </row>
    <row r="458" spans="1:25" s="124" customFormat="1" ht="30" customHeight="1" x14ac:dyDescent="0.25">
      <c r="A458" s="89">
        <v>451</v>
      </c>
      <c r="B458" s="90" t="str">
        <f t="shared" ca="1" si="50"/>
        <v>2.3.22b</v>
      </c>
      <c r="C458" s="91">
        <f t="shared" ca="1" si="51"/>
        <v>6</v>
      </c>
      <c r="D458" s="21"/>
      <c r="E458" s="92" t="str">
        <f t="shared" ca="1" si="52"/>
        <v>2.3.22b</v>
      </c>
      <c r="F458" s="98" t="str">
        <f t="shared" ca="1" si="53"/>
        <v>Electronic information?</v>
      </c>
      <c r="G458" s="93"/>
      <c r="H458" s="91"/>
      <c r="I458" s="91"/>
      <c r="J458" s="91"/>
      <c r="K458" s="91"/>
      <c r="L458" s="91"/>
      <c r="M458" s="91"/>
      <c r="N458" s="91"/>
      <c r="O458" s="91"/>
      <c r="P458" s="91"/>
      <c r="Q458" s="91"/>
      <c r="R458" s="91"/>
      <c r="S458" s="91"/>
      <c r="T458" s="126" t="str">
        <f t="shared" ca="1" si="54"/>
        <v>2.3.22b</v>
      </c>
      <c r="U458" s="91"/>
      <c r="V458" s="91"/>
      <c r="W458" s="132">
        <v>3</v>
      </c>
      <c r="X458" s="133">
        <f t="shared" ca="1" si="55"/>
        <v>3</v>
      </c>
      <c r="Y458" s="132" t="str">
        <f t="shared" si="56"/>
        <v>x 3</v>
      </c>
    </row>
    <row r="459" spans="1:25" s="124" customFormat="1" ht="30" x14ac:dyDescent="0.25">
      <c r="A459" s="89">
        <v>452</v>
      </c>
      <c r="B459" s="90" t="str">
        <f t="shared" ca="1" si="50"/>
        <v>2.3.23</v>
      </c>
      <c r="C459" s="91">
        <f t="shared" ca="1" si="51"/>
        <v>5</v>
      </c>
      <c r="D459" s="21"/>
      <c r="E459" s="92" t="str">
        <f t="shared" ca="1" si="52"/>
        <v>2.3.23</v>
      </c>
      <c r="F459" s="93" t="str">
        <f t="shared" ca="1" si="53"/>
        <v>Do you keep a detailed written log of every action taken during the investigation?</v>
      </c>
      <c r="G459" s="93"/>
      <c r="H459" s="91"/>
      <c r="I459" s="91"/>
      <c r="J459" s="91"/>
      <c r="K459" s="91"/>
      <c r="L459" s="91"/>
      <c r="M459" s="91"/>
      <c r="N459" s="91"/>
      <c r="O459" s="91"/>
      <c r="P459" s="91"/>
      <c r="Q459" s="91"/>
      <c r="R459" s="91"/>
      <c r="S459" s="91"/>
      <c r="T459" s="126" t="str">
        <f t="shared" ca="1" si="54"/>
        <v>2.3.23</v>
      </c>
      <c r="U459" s="91"/>
      <c r="V459" s="91"/>
      <c r="W459" s="132">
        <v>3</v>
      </c>
      <c r="X459" s="133">
        <f t="shared" ca="1" si="55"/>
        <v>3</v>
      </c>
      <c r="Y459" s="132" t="str">
        <f t="shared" si="56"/>
        <v>x 3</v>
      </c>
    </row>
    <row r="460" spans="1:25" s="124" customFormat="1" ht="30" customHeight="1" x14ac:dyDescent="0.25">
      <c r="A460" s="89">
        <v>453</v>
      </c>
      <c r="B460" s="90" t="str">
        <f t="shared" ca="1" si="50"/>
        <v>2.3.24</v>
      </c>
      <c r="C460" s="91">
        <f t="shared" ca="1" si="51"/>
        <v>4</v>
      </c>
      <c r="D460" s="21"/>
      <c r="E460" s="92" t="str">
        <f t="shared" ca="1" si="52"/>
        <v>2.3.24</v>
      </c>
      <c r="F460" s="93" t="str">
        <f t="shared" ca="1" si="53"/>
        <v>Does this action log include:</v>
      </c>
      <c r="G460" s="93"/>
      <c r="H460" s="91"/>
      <c r="I460" s="91"/>
      <c r="J460" s="91"/>
      <c r="K460" s="91"/>
      <c r="L460" s="91"/>
      <c r="M460" s="91"/>
      <c r="N460" s="91"/>
      <c r="O460" s="91"/>
      <c r="P460" s="91"/>
      <c r="Q460" s="91"/>
      <c r="R460" s="91"/>
      <c r="S460" s="91"/>
      <c r="T460" s="126" t="str">
        <f t="shared" ca="1" si="54"/>
        <v>2.3.24</v>
      </c>
      <c r="U460" s="91"/>
      <c r="V460" s="91"/>
      <c r="W460" s="132" t="s">
        <v>108</v>
      </c>
      <c r="X460" s="133" t="str">
        <f t="shared" ca="1" si="55"/>
        <v>N/A</v>
      </c>
      <c r="Y460" s="132" t="e">
        <f t="shared" si="56"/>
        <v>#N/A</v>
      </c>
    </row>
    <row r="461" spans="1:25" s="124" customFormat="1" ht="45" x14ac:dyDescent="0.25">
      <c r="A461" s="89">
        <v>454</v>
      </c>
      <c r="B461" s="90" t="str">
        <f t="shared" ca="1" si="50"/>
        <v>2.3.24a</v>
      </c>
      <c r="C461" s="91">
        <f t="shared" ca="1" si="51"/>
        <v>6</v>
      </c>
      <c r="D461" s="21"/>
      <c r="E461" s="92" t="str">
        <f t="shared" ca="1" si="52"/>
        <v>2.3.24a</v>
      </c>
      <c r="F461" s="98" t="str">
        <f t="shared" ca="1" si="53"/>
        <v>Identifying information (eg the location, serial number, model number, hostname, media access control (MAC) addresses, and IP addresses of a computer)?</v>
      </c>
      <c r="G461" s="93"/>
      <c r="H461" s="91"/>
      <c r="I461" s="91"/>
      <c r="J461" s="91"/>
      <c r="K461" s="91"/>
      <c r="L461" s="91"/>
      <c r="M461" s="91"/>
      <c r="N461" s="91"/>
      <c r="O461" s="91"/>
      <c r="P461" s="91"/>
      <c r="Q461" s="91"/>
      <c r="R461" s="91"/>
      <c r="S461" s="91"/>
      <c r="T461" s="126" t="str">
        <f t="shared" ca="1" si="54"/>
        <v>2.3.24a</v>
      </c>
      <c r="U461" s="91"/>
      <c r="V461" s="91"/>
      <c r="W461" s="132">
        <v>4</v>
      </c>
      <c r="X461" s="133">
        <f t="shared" ca="1" si="55"/>
        <v>4</v>
      </c>
      <c r="Y461" s="132" t="str">
        <f t="shared" si="56"/>
        <v>x 4</v>
      </c>
    </row>
    <row r="462" spans="1:25" s="124" customFormat="1" ht="30" customHeight="1" x14ac:dyDescent="0.25">
      <c r="A462" s="89">
        <v>455</v>
      </c>
      <c r="B462" s="90" t="str">
        <f t="shared" ca="1" si="50"/>
        <v>2.3.24b</v>
      </c>
      <c r="C462" s="91">
        <f t="shared" ca="1" si="51"/>
        <v>6</v>
      </c>
      <c r="D462" s="21"/>
      <c r="E462" s="92" t="str">
        <f t="shared" ca="1" si="52"/>
        <v>2.3.24b</v>
      </c>
      <c r="F462" s="98" t="str">
        <f t="shared" ca="1" si="53"/>
        <v>Showing who did what, where, when, how and to what?</v>
      </c>
      <c r="G462" s="93"/>
      <c r="H462" s="91"/>
      <c r="I462" s="91"/>
      <c r="J462" s="91"/>
      <c r="K462" s="91"/>
      <c r="L462" s="91"/>
      <c r="M462" s="91"/>
      <c r="N462" s="91"/>
      <c r="O462" s="91"/>
      <c r="P462" s="91"/>
      <c r="Q462" s="91"/>
      <c r="R462" s="91"/>
      <c r="S462" s="91"/>
      <c r="T462" s="126" t="str">
        <f t="shared" ca="1" si="54"/>
        <v>2.3.24b</v>
      </c>
      <c r="U462" s="91"/>
      <c r="V462" s="91"/>
      <c r="W462" s="132">
        <v>4</v>
      </c>
      <c r="X462" s="133">
        <f t="shared" ca="1" si="55"/>
        <v>4</v>
      </c>
      <c r="Y462" s="132" t="str">
        <f t="shared" si="56"/>
        <v>x 4</v>
      </c>
    </row>
    <row r="463" spans="1:25" s="124" customFormat="1" ht="30" x14ac:dyDescent="0.25">
      <c r="A463" s="89">
        <v>456</v>
      </c>
      <c r="B463" s="90" t="str">
        <f t="shared" ca="1" si="50"/>
        <v>2.3.24c</v>
      </c>
      <c r="C463" s="91">
        <f t="shared" ca="1" si="51"/>
        <v>6</v>
      </c>
      <c r="D463" s="21"/>
      <c r="E463" s="92" t="str">
        <f t="shared" ca="1" si="52"/>
        <v>2.3.24c</v>
      </c>
      <c r="F463" s="98" t="str">
        <f t="shared" ca="1" si="53"/>
        <v>Identifying where, when and how certain actions were taken by the perpetrators, such as command and control; exfiltration?</v>
      </c>
      <c r="G463" s="93"/>
      <c r="H463" s="91"/>
      <c r="I463" s="91"/>
      <c r="J463" s="91"/>
      <c r="K463" s="91"/>
      <c r="L463" s="91"/>
      <c r="M463" s="91"/>
      <c r="N463" s="91"/>
      <c r="O463" s="91"/>
      <c r="P463" s="91"/>
      <c r="Q463" s="91"/>
      <c r="R463" s="91"/>
      <c r="S463" s="91"/>
      <c r="T463" s="126" t="str">
        <f t="shared" ca="1" si="54"/>
        <v>2.3.24c</v>
      </c>
      <c r="U463" s="91"/>
      <c r="V463" s="91"/>
      <c r="W463" s="132">
        <v>4</v>
      </c>
      <c r="X463" s="133">
        <f t="shared" ca="1" si="55"/>
        <v>4</v>
      </c>
      <c r="Y463" s="132" t="str">
        <f t="shared" si="56"/>
        <v>x 4</v>
      </c>
    </row>
    <row r="464" spans="1:25" s="124" customFormat="1" ht="30" x14ac:dyDescent="0.25">
      <c r="A464" s="89">
        <v>457</v>
      </c>
      <c r="B464" s="90" t="str">
        <f t="shared" ca="1" si="50"/>
        <v>2.3.24d</v>
      </c>
      <c r="C464" s="91">
        <f t="shared" ca="1" si="51"/>
        <v>6</v>
      </c>
      <c r="D464" s="21"/>
      <c r="E464" s="92" t="str">
        <f t="shared" ca="1" si="52"/>
        <v>2.3.24d</v>
      </c>
      <c r="F464" s="98" t="str">
        <f t="shared" ca="1" si="53"/>
        <v>Name, title, and phone number of each individual who collected or handled the evidence during the investigation?</v>
      </c>
      <c r="G464" s="93"/>
      <c r="H464" s="91"/>
      <c r="I464" s="91"/>
      <c r="J464" s="91"/>
      <c r="K464" s="91"/>
      <c r="L464" s="91"/>
      <c r="M464" s="91"/>
      <c r="N464" s="91"/>
      <c r="O464" s="91"/>
      <c r="P464" s="91"/>
      <c r="Q464" s="91"/>
      <c r="R464" s="91"/>
      <c r="S464" s="91"/>
      <c r="T464" s="126" t="str">
        <f t="shared" ca="1" si="54"/>
        <v>2.3.24d</v>
      </c>
      <c r="U464" s="91"/>
      <c r="V464" s="91"/>
      <c r="W464" s="132">
        <v>4</v>
      </c>
      <c r="X464" s="133">
        <f t="shared" ca="1" si="55"/>
        <v>4</v>
      </c>
      <c r="Y464" s="132" t="str">
        <f t="shared" si="56"/>
        <v>x 4</v>
      </c>
    </row>
    <row r="465" spans="1:25" s="124" customFormat="1" ht="30" x14ac:dyDescent="0.25">
      <c r="A465" s="89">
        <v>458</v>
      </c>
      <c r="B465" s="90" t="str">
        <f t="shared" ca="1" si="50"/>
        <v>2.3.24e</v>
      </c>
      <c r="C465" s="91">
        <f t="shared" ca="1" si="51"/>
        <v>6</v>
      </c>
      <c r="D465" s="21"/>
      <c r="E465" s="92" t="str">
        <f t="shared" ca="1" si="52"/>
        <v>2.3.24e</v>
      </c>
      <c r="F465" s="98" t="str">
        <f t="shared" ca="1" si="53"/>
        <v>Time and date (including time zone) of each occurrence of evidence handling?</v>
      </c>
      <c r="G465" s="93"/>
      <c r="H465" s="91"/>
      <c r="I465" s="91"/>
      <c r="J465" s="91"/>
      <c r="K465" s="91"/>
      <c r="L465" s="91"/>
      <c r="M465" s="91"/>
      <c r="N465" s="91"/>
      <c r="O465" s="91"/>
      <c r="P465" s="91"/>
      <c r="Q465" s="91"/>
      <c r="R465" s="91"/>
      <c r="S465" s="91"/>
      <c r="T465" s="126" t="str">
        <f t="shared" ca="1" si="54"/>
        <v>2.3.24e</v>
      </c>
      <c r="U465" s="91"/>
      <c r="V465" s="91"/>
      <c r="W465" s="132">
        <v>4</v>
      </c>
      <c r="X465" s="133">
        <f t="shared" ca="1" si="55"/>
        <v>4</v>
      </c>
      <c r="Y465" s="132" t="str">
        <f t="shared" si="56"/>
        <v>x 4</v>
      </c>
    </row>
    <row r="466" spans="1:25" s="124" customFormat="1" ht="30" customHeight="1" x14ac:dyDescent="0.25">
      <c r="A466" s="89">
        <v>459</v>
      </c>
      <c r="B466" s="90" t="str">
        <f t="shared" ca="1" si="50"/>
        <v>2.3.24f</v>
      </c>
      <c r="C466" s="91">
        <f t="shared" ca="1" si="51"/>
        <v>6</v>
      </c>
      <c r="D466" s="21"/>
      <c r="E466" s="92" t="str">
        <f t="shared" ca="1" si="52"/>
        <v>2.3.24f</v>
      </c>
      <c r="F466" s="98" t="str">
        <f t="shared" ca="1" si="53"/>
        <v>Locations where the evidence was stored?</v>
      </c>
      <c r="G466" s="93"/>
      <c r="H466" s="91"/>
      <c r="I466" s="91"/>
      <c r="J466" s="91"/>
      <c r="K466" s="91"/>
      <c r="L466" s="91"/>
      <c r="M466" s="91"/>
      <c r="N466" s="91"/>
      <c r="O466" s="91"/>
      <c r="P466" s="91"/>
      <c r="Q466" s="91"/>
      <c r="R466" s="91"/>
      <c r="S466" s="91"/>
      <c r="T466" s="126" t="str">
        <f t="shared" ca="1" si="54"/>
        <v>2.3.24f</v>
      </c>
      <c r="U466" s="91"/>
      <c r="V466" s="91"/>
      <c r="W466" s="132">
        <v>4</v>
      </c>
      <c r="X466" s="133">
        <f t="shared" ca="1" si="55"/>
        <v>4</v>
      </c>
      <c r="Y466" s="132" t="str">
        <f t="shared" si="56"/>
        <v>x 4</v>
      </c>
    </row>
    <row r="467" spans="1:25" s="124" customFormat="1" ht="30" customHeight="1" x14ac:dyDescent="0.25">
      <c r="A467" s="89">
        <v>460</v>
      </c>
      <c r="B467" s="90" t="str">
        <f t="shared" ca="1" si="50"/>
        <v>2.3.25</v>
      </c>
      <c r="C467" s="91">
        <f t="shared" ca="1" si="51"/>
        <v>4</v>
      </c>
      <c r="D467" s="21"/>
      <c r="E467" s="92" t="str">
        <f t="shared" ca="1" si="52"/>
        <v>2.3.25</v>
      </c>
      <c r="F467" s="93" t="str">
        <f t="shared" ca="1" si="53"/>
        <v>Does the content of the action log enable:</v>
      </c>
      <c r="G467" s="93"/>
      <c r="H467" s="91"/>
      <c r="I467" s="91"/>
      <c r="J467" s="91"/>
      <c r="K467" s="91"/>
      <c r="L467" s="91"/>
      <c r="M467" s="91"/>
      <c r="N467" s="91"/>
      <c r="O467" s="91"/>
      <c r="P467" s="91"/>
      <c r="Q467" s="91"/>
      <c r="R467" s="91"/>
      <c r="S467" s="91"/>
      <c r="T467" s="126" t="str">
        <f t="shared" ca="1" si="54"/>
        <v>2.3.25</v>
      </c>
      <c r="U467" s="91"/>
      <c r="V467" s="91"/>
      <c r="W467" s="132" t="s">
        <v>108</v>
      </c>
      <c r="X467" s="133" t="str">
        <f t="shared" ca="1" si="55"/>
        <v>N/A</v>
      </c>
      <c r="Y467" s="132" t="e">
        <f t="shared" si="56"/>
        <v>#N/A</v>
      </c>
    </row>
    <row r="468" spans="1:25" s="124" customFormat="1" ht="30" customHeight="1" x14ac:dyDescent="0.25">
      <c r="A468" s="89">
        <v>461</v>
      </c>
      <c r="B468" s="90" t="str">
        <f t="shared" ca="1" si="50"/>
        <v>2.3.25a</v>
      </c>
      <c r="C468" s="91">
        <f t="shared" ca="1" si="51"/>
        <v>6</v>
      </c>
      <c r="D468" s="21"/>
      <c r="E468" s="92" t="str">
        <f t="shared" ca="1" si="52"/>
        <v>2.3.25a</v>
      </c>
      <c r="F468" s="98" t="str">
        <f t="shared" ca="1" si="53"/>
        <v>Clear and precise evidence to be referred to at a later date?</v>
      </c>
      <c r="G468" s="93"/>
      <c r="H468" s="91"/>
      <c r="I468" s="91"/>
      <c r="J468" s="91"/>
      <c r="K468" s="91"/>
      <c r="L468" s="91"/>
      <c r="M468" s="91"/>
      <c r="N468" s="91"/>
      <c r="O468" s="91"/>
      <c r="P468" s="91"/>
      <c r="Q468" s="91"/>
      <c r="R468" s="91"/>
      <c r="S468" s="91"/>
      <c r="T468" s="126" t="str">
        <f t="shared" ca="1" si="54"/>
        <v>2.3.25a</v>
      </c>
      <c r="U468" s="91"/>
      <c r="V468" s="91"/>
      <c r="W468" s="132">
        <v>5</v>
      </c>
      <c r="X468" s="133">
        <f t="shared" ca="1" si="55"/>
        <v>5</v>
      </c>
      <c r="Y468" s="132" t="str">
        <f t="shared" si="56"/>
        <v>x 5</v>
      </c>
    </row>
    <row r="469" spans="1:25" s="124" customFormat="1" ht="30" x14ac:dyDescent="0.25">
      <c r="A469" s="89">
        <v>462</v>
      </c>
      <c r="B469" s="90" t="str">
        <f t="shared" ca="1" si="50"/>
        <v>2.3.25b</v>
      </c>
      <c r="C469" s="91">
        <f t="shared" ca="1" si="51"/>
        <v>6</v>
      </c>
      <c r="D469" s="21"/>
      <c r="E469" s="92" t="str">
        <f t="shared" ca="1" si="52"/>
        <v>2.3.25b</v>
      </c>
      <c r="F469" s="98" t="str">
        <f t="shared" ca="1" si="53"/>
        <v>The sequence of events and actions taken to be repeated by opposition experts, if required?</v>
      </c>
      <c r="G469" s="93"/>
      <c r="H469" s="91"/>
      <c r="I469" s="91"/>
      <c r="J469" s="91"/>
      <c r="K469" s="91"/>
      <c r="L469" s="91"/>
      <c r="M469" s="91"/>
      <c r="N469" s="91"/>
      <c r="O469" s="91"/>
      <c r="P469" s="91"/>
      <c r="Q469" s="91"/>
      <c r="R469" s="91"/>
      <c r="S469" s="91"/>
      <c r="T469" s="126" t="str">
        <f t="shared" ca="1" si="54"/>
        <v>2.3.25b</v>
      </c>
      <c r="U469" s="91"/>
      <c r="V469" s="91"/>
      <c r="W469" s="132">
        <v>5</v>
      </c>
      <c r="X469" s="133">
        <f t="shared" ca="1" si="55"/>
        <v>5</v>
      </c>
      <c r="Y469" s="132" t="str">
        <f t="shared" si="56"/>
        <v>x 5</v>
      </c>
    </row>
    <row r="470" spans="1:25" s="124" customFormat="1" ht="30" customHeight="1" x14ac:dyDescent="0.25">
      <c r="A470" s="89">
        <v>463</v>
      </c>
      <c r="B470" s="90" t="str">
        <f t="shared" ca="1" si="50"/>
        <v>2.3.26</v>
      </c>
      <c r="C470" s="91">
        <f t="shared" ca="1" si="51"/>
        <v>4</v>
      </c>
      <c r="D470" s="21"/>
      <c r="E470" s="92" t="str">
        <f t="shared" ca="1" si="52"/>
        <v>2.3.26</v>
      </c>
      <c r="F470" s="93" t="str">
        <f t="shared" ca="1" si="53"/>
        <v>When gathering data for a potential prosecution, do you ensure that:</v>
      </c>
      <c r="G470" s="93"/>
      <c r="H470" s="91"/>
      <c r="I470" s="91"/>
      <c r="J470" s="91"/>
      <c r="K470" s="91"/>
      <c r="L470" s="91"/>
      <c r="M470" s="91"/>
      <c r="N470" s="91"/>
      <c r="O470" s="91"/>
      <c r="P470" s="91"/>
      <c r="Q470" s="91"/>
      <c r="R470" s="91"/>
      <c r="S470" s="91"/>
      <c r="T470" s="126" t="str">
        <f t="shared" ca="1" si="54"/>
        <v>2.3.26</v>
      </c>
      <c r="U470" s="91"/>
      <c r="V470" s="91"/>
      <c r="W470" s="132" t="s">
        <v>108</v>
      </c>
      <c r="X470" s="133" t="str">
        <f t="shared" ca="1" si="55"/>
        <v>N/A</v>
      </c>
      <c r="Y470" s="132" t="e">
        <f t="shared" si="56"/>
        <v>#N/A</v>
      </c>
    </row>
    <row r="471" spans="1:25" s="124" customFormat="1" ht="30" x14ac:dyDescent="0.25">
      <c r="A471" s="89">
        <v>464</v>
      </c>
      <c r="B471" s="90" t="str">
        <f t="shared" ca="1" si="50"/>
        <v>2.3.26a</v>
      </c>
      <c r="C471" s="91">
        <f t="shared" ca="1" si="51"/>
        <v>6</v>
      </c>
      <c r="D471" s="21"/>
      <c r="E471" s="92" t="str">
        <f t="shared" ca="1" si="52"/>
        <v>2.3.26a</v>
      </c>
      <c r="F471" s="98" t="str">
        <f t="shared" ca="1" si="53"/>
        <v>Any systems under investigation are not turned off until an expert decision on the risk of doing so has been made?</v>
      </c>
      <c r="G471" s="93"/>
      <c r="H471" s="91"/>
      <c r="I471" s="91"/>
      <c r="J471" s="91"/>
      <c r="K471" s="91"/>
      <c r="L471" s="91"/>
      <c r="M471" s="91"/>
      <c r="N471" s="91"/>
      <c r="O471" s="91"/>
      <c r="P471" s="91"/>
      <c r="Q471" s="91"/>
      <c r="R471" s="91"/>
      <c r="S471" s="91"/>
      <c r="T471" s="126" t="str">
        <f t="shared" ca="1" si="54"/>
        <v>2.3.26a</v>
      </c>
      <c r="U471" s="91"/>
      <c r="V471" s="91"/>
      <c r="W471" s="132">
        <v>5</v>
      </c>
      <c r="X471" s="133">
        <f t="shared" ca="1" si="55"/>
        <v>5</v>
      </c>
      <c r="Y471" s="132" t="str">
        <f t="shared" si="56"/>
        <v>x 5</v>
      </c>
    </row>
    <row r="472" spans="1:25" s="124" customFormat="1" ht="30" x14ac:dyDescent="0.25">
      <c r="A472" s="89">
        <v>465</v>
      </c>
      <c r="B472" s="90" t="str">
        <f t="shared" ca="1" si="50"/>
        <v>2.3.26b</v>
      </c>
      <c r="C472" s="91">
        <f t="shared" ca="1" si="51"/>
        <v>6</v>
      </c>
      <c r="D472" s="21"/>
      <c r="E472" s="92" t="str">
        <f t="shared" ca="1" si="52"/>
        <v>2.3.26b</v>
      </c>
      <c r="F472" s="98" t="str">
        <f t="shared" ca="1" si="53"/>
        <v>Analysis is not performed on a live system under investigation before a forensically safe image has been taken?</v>
      </c>
      <c r="G472" s="93"/>
      <c r="H472" s="91"/>
      <c r="I472" s="91"/>
      <c r="J472" s="91"/>
      <c r="K472" s="91"/>
      <c r="L472" s="91"/>
      <c r="M472" s="91"/>
      <c r="N472" s="91"/>
      <c r="O472" s="91"/>
      <c r="P472" s="91"/>
      <c r="Q472" s="91"/>
      <c r="R472" s="91"/>
      <c r="S472" s="91"/>
      <c r="T472" s="126" t="str">
        <f t="shared" ca="1" si="54"/>
        <v>2.3.26b</v>
      </c>
      <c r="U472" s="91"/>
      <c r="V472" s="91"/>
      <c r="W472" s="132">
        <v>5</v>
      </c>
      <c r="X472" s="133">
        <f t="shared" ca="1" si="55"/>
        <v>5</v>
      </c>
      <c r="Y472" s="132" t="str">
        <f t="shared" si="56"/>
        <v>x 5</v>
      </c>
    </row>
    <row r="473" spans="1:25" s="124" customFormat="1" ht="30" customHeight="1" x14ac:dyDescent="0.25">
      <c r="A473" s="89">
        <v>466</v>
      </c>
      <c r="B473" s="90" t="str">
        <f t="shared" ca="1" si="50"/>
        <v>2.3.27</v>
      </c>
      <c r="C473" s="91">
        <f t="shared" ca="1" si="51"/>
        <v>4</v>
      </c>
      <c r="D473" s="21"/>
      <c r="E473" s="92" t="str">
        <f t="shared" ca="1" si="52"/>
        <v>2.3.27</v>
      </c>
      <c r="F473" s="93" t="str">
        <f t="shared" ca="1" si="53"/>
        <v>When supporting forensic work, do you ensure that:</v>
      </c>
      <c r="G473" s="93"/>
      <c r="H473" s="91"/>
      <c r="I473" s="91"/>
      <c r="J473" s="91"/>
      <c r="K473" s="91"/>
      <c r="L473" s="91"/>
      <c r="M473" s="91"/>
      <c r="N473" s="91"/>
      <c r="O473" s="91"/>
      <c r="P473" s="91"/>
      <c r="Q473" s="91"/>
      <c r="R473" s="91"/>
      <c r="S473" s="91"/>
      <c r="T473" s="126" t="str">
        <f t="shared" ca="1" si="54"/>
        <v>2.3.27</v>
      </c>
      <c r="U473" s="91"/>
      <c r="V473" s="91"/>
      <c r="W473" s="132" t="s">
        <v>108</v>
      </c>
      <c r="X473" s="133" t="str">
        <f t="shared" ca="1" si="55"/>
        <v>N/A</v>
      </c>
      <c r="Y473" s="132" t="e">
        <f t="shared" si="56"/>
        <v>#N/A</v>
      </c>
    </row>
    <row r="474" spans="1:25" s="124" customFormat="1" ht="30" x14ac:dyDescent="0.25">
      <c r="A474" s="89">
        <v>467</v>
      </c>
      <c r="B474" s="90" t="str">
        <f t="shared" ca="1" si="50"/>
        <v>2.3.27a</v>
      </c>
      <c r="C474" s="91">
        <f t="shared" ca="1" si="51"/>
        <v>6</v>
      </c>
      <c r="D474" s="21"/>
      <c r="E474" s="92" t="str">
        <f t="shared" ca="1" si="52"/>
        <v>2.3.27a</v>
      </c>
      <c r="F474" s="98" t="str">
        <f t="shared" ca="1" si="53"/>
        <v>Forensic work is only being performed on copies of the evidential material (eg using imaging technology)?</v>
      </c>
      <c r="G474" s="93"/>
      <c r="H474" s="91"/>
      <c r="I474" s="91"/>
      <c r="J474" s="91"/>
      <c r="K474" s="91"/>
      <c r="L474" s="91"/>
      <c r="M474" s="91"/>
      <c r="N474" s="91"/>
      <c r="O474" s="91"/>
      <c r="P474" s="91"/>
      <c r="Q474" s="91"/>
      <c r="R474" s="91"/>
      <c r="S474" s="91"/>
      <c r="T474" s="126" t="str">
        <f t="shared" ca="1" si="54"/>
        <v>2.3.27a</v>
      </c>
      <c r="U474" s="91"/>
      <c r="V474" s="91"/>
      <c r="W474" s="132">
        <v>5</v>
      </c>
      <c r="X474" s="133">
        <f t="shared" ca="1" si="55"/>
        <v>5</v>
      </c>
      <c r="Y474" s="132" t="str">
        <f t="shared" si="56"/>
        <v>x 5</v>
      </c>
    </row>
    <row r="475" spans="1:25" s="124" customFormat="1" ht="30" customHeight="1" x14ac:dyDescent="0.25">
      <c r="A475" s="89">
        <v>468</v>
      </c>
      <c r="B475" s="90" t="str">
        <f t="shared" ca="1" si="50"/>
        <v>2.3.27b</v>
      </c>
      <c r="C475" s="91">
        <f t="shared" ca="1" si="51"/>
        <v>6</v>
      </c>
      <c r="D475" s="21"/>
      <c r="E475" s="100" t="str">
        <f t="shared" ca="1" si="52"/>
        <v>2.3.27b</v>
      </c>
      <c r="F475" s="101" t="str">
        <f t="shared" ca="1" si="53"/>
        <v>The integrity of all evidential material is protected?</v>
      </c>
      <c r="G475" s="102"/>
      <c r="H475" s="99"/>
      <c r="I475" s="99"/>
      <c r="J475" s="99"/>
      <c r="K475" s="99"/>
      <c r="L475" s="99"/>
      <c r="M475" s="99"/>
      <c r="N475" s="99"/>
      <c r="O475" s="99"/>
      <c r="P475" s="99"/>
      <c r="Q475" s="99"/>
      <c r="R475" s="99"/>
      <c r="S475" s="99"/>
      <c r="T475" s="152" t="str">
        <f t="shared" ca="1" si="54"/>
        <v>2.3.27b</v>
      </c>
      <c r="U475" s="99"/>
      <c r="V475" s="99"/>
      <c r="W475" s="237">
        <v>5</v>
      </c>
      <c r="X475" s="236">
        <f t="shared" ca="1" si="55"/>
        <v>5</v>
      </c>
      <c r="Y475" s="237" t="str">
        <f t="shared" si="56"/>
        <v>x 5</v>
      </c>
    </row>
    <row r="476" spans="1:25" s="124" customFormat="1" ht="30" customHeight="1" x14ac:dyDescent="0.25">
      <c r="A476" s="89">
        <v>469</v>
      </c>
      <c r="B476" s="90" t="str">
        <f t="shared" ca="1" si="50"/>
        <v>2.4</v>
      </c>
      <c r="C476" s="91">
        <f t="shared" ca="1" si="51"/>
        <v>2</v>
      </c>
      <c r="D476" s="21"/>
      <c r="E476" s="88" t="str">
        <f t="shared" ca="1" si="52"/>
        <v>Step 4</v>
      </c>
      <c r="F476" s="114" t="str">
        <f t="shared" ca="1" si="53"/>
        <v>Recovery</v>
      </c>
      <c r="G476" s="115"/>
      <c r="H476" s="116"/>
      <c r="I476" s="116"/>
      <c r="J476" s="116"/>
      <c r="K476" s="116"/>
      <c r="L476" s="116"/>
      <c r="M476" s="115"/>
      <c r="N476" s="115"/>
      <c r="O476" s="115"/>
      <c r="P476" s="115"/>
      <c r="Q476" s="115"/>
      <c r="R476" s="115"/>
      <c r="S476" s="115"/>
      <c r="T476" s="217" t="str">
        <f t="shared" ca="1" si="54"/>
        <v>Step 4</v>
      </c>
      <c r="U476" s="115"/>
      <c r="V476" s="115"/>
      <c r="W476" s="129" t="s">
        <v>695</v>
      </c>
      <c r="X476" s="129" t="str">
        <f t="shared" ca="1" si="55"/>
        <v/>
      </c>
      <c r="Y476" s="239" t="e">
        <f t="shared" si="56"/>
        <v>#N/A</v>
      </c>
    </row>
    <row r="477" spans="1:25" s="124" customFormat="1" ht="18.75" customHeight="1" x14ac:dyDescent="0.25">
      <c r="A477" s="91">
        <v>470</v>
      </c>
      <c r="B477" s="91" t="str">
        <f t="shared" ca="1" si="50"/>
        <v/>
      </c>
      <c r="C477" s="91">
        <f t="shared" ca="1" si="51"/>
        <v>3</v>
      </c>
      <c r="D477" s="21"/>
      <c r="E477" s="108" t="str">
        <f t="shared" ca="1" si="52"/>
        <v/>
      </c>
      <c r="F477" s="109" t="str">
        <f t="shared" ca="1" si="53"/>
        <v>Objectives</v>
      </c>
      <c r="G477" s="105"/>
      <c r="H477" s="105"/>
      <c r="I477" s="105"/>
      <c r="J477" s="105"/>
      <c r="K477" s="105"/>
      <c r="L477" s="105"/>
      <c r="M477" s="105"/>
      <c r="N477" s="105"/>
      <c r="O477" s="105"/>
      <c r="P477" s="105"/>
      <c r="Q477" s="105"/>
      <c r="R477" s="105"/>
      <c r="S477" s="105"/>
      <c r="T477" s="153" t="str">
        <f t="shared" ca="1" si="54"/>
        <v/>
      </c>
      <c r="U477" s="105"/>
      <c r="V477" s="105"/>
      <c r="W477" s="130" t="s">
        <v>695</v>
      </c>
      <c r="X477" s="130" t="str">
        <f t="shared" ca="1" si="55"/>
        <v/>
      </c>
      <c r="Y477" s="130" t="e">
        <f t="shared" si="56"/>
        <v>#N/A</v>
      </c>
    </row>
    <row r="478" spans="1:25" s="124" customFormat="1" ht="30" x14ac:dyDescent="0.25">
      <c r="A478" s="89">
        <v>471</v>
      </c>
      <c r="B478" s="90" t="str">
        <f t="shared" ca="1" si="50"/>
        <v>2.4.01</v>
      </c>
      <c r="C478" s="91">
        <f t="shared" ca="1" si="51"/>
        <v>5</v>
      </c>
      <c r="D478" s="21"/>
      <c r="E478" s="92" t="str">
        <f t="shared" ca="1" si="52"/>
        <v>2.4.01</v>
      </c>
      <c r="F478" s="93" t="str">
        <f t="shared" ca="1" si="53"/>
        <v>Do you take steps to recover from a cyber security incident quickly and effectively?</v>
      </c>
      <c r="G478" s="93"/>
      <c r="H478" s="91"/>
      <c r="I478" s="91"/>
      <c r="J478" s="91"/>
      <c r="K478" s="91"/>
      <c r="L478" s="91"/>
      <c r="M478" s="91"/>
      <c r="N478" s="91"/>
      <c r="O478" s="91"/>
      <c r="P478" s="91"/>
      <c r="Q478" s="91"/>
      <c r="R478" s="91"/>
      <c r="S478" s="91"/>
      <c r="T478" s="126" t="str">
        <f t="shared" ca="1" si="54"/>
        <v>2.4.01</v>
      </c>
      <c r="U478" s="91"/>
      <c r="V478" s="91"/>
      <c r="W478" s="132">
        <v>1</v>
      </c>
      <c r="X478" s="133">
        <f t="shared" ca="1" si="55"/>
        <v>1</v>
      </c>
      <c r="Y478" s="132" t="str">
        <f t="shared" si="56"/>
        <v>x 1</v>
      </c>
    </row>
    <row r="479" spans="1:25" s="124" customFormat="1" ht="30" x14ac:dyDescent="0.25">
      <c r="A479" s="89">
        <v>472</v>
      </c>
      <c r="B479" s="90" t="str">
        <f t="shared" ca="1" si="50"/>
        <v>2.4.02</v>
      </c>
      <c r="C479" s="91">
        <f t="shared" ca="1" si="51"/>
        <v>4</v>
      </c>
      <c r="D479" s="21"/>
      <c r="E479" s="92" t="str">
        <f t="shared" ca="1" si="52"/>
        <v>2.4.02</v>
      </c>
      <c r="F479" s="93" t="str">
        <f t="shared" ca="1" si="53"/>
        <v>Do your objectives for recovering from a cyber security incident cover immediate business requirements, including:</v>
      </c>
      <c r="G479" s="93"/>
      <c r="H479" s="91"/>
      <c r="I479" s="91"/>
      <c r="J479" s="91"/>
      <c r="K479" s="91"/>
      <c r="L479" s="91"/>
      <c r="M479" s="91"/>
      <c r="N479" s="91"/>
      <c r="O479" s="91"/>
      <c r="P479" s="91"/>
      <c r="Q479" s="91"/>
      <c r="R479" s="91"/>
      <c r="S479" s="91"/>
      <c r="T479" s="126" t="str">
        <f t="shared" ca="1" si="54"/>
        <v>2.4.02</v>
      </c>
      <c r="U479" s="91"/>
      <c r="V479" s="91"/>
      <c r="W479" s="132" t="s">
        <v>108</v>
      </c>
      <c r="X479" s="133" t="str">
        <f t="shared" ca="1" si="55"/>
        <v>N/A</v>
      </c>
      <c r="Y479" s="132" t="e">
        <f t="shared" si="56"/>
        <v>#N/A</v>
      </c>
    </row>
    <row r="480" spans="1:25" s="124" customFormat="1" ht="30" customHeight="1" x14ac:dyDescent="0.25">
      <c r="A480" s="89">
        <v>473</v>
      </c>
      <c r="B480" s="90" t="str">
        <f t="shared" ca="1" si="50"/>
        <v>2.4.02a</v>
      </c>
      <c r="C480" s="91">
        <f t="shared" ca="1" si="51"/>
        <v>6</v>
      </c>
      <c r="D480" s="21"/>
      <c r="E480" s="92" t="str">
        <f t="shared" ca="1" si="52"/>
        <v>2.4.02a</v>
      </c>
      <c r="F480" s="98" t="str">
        <f t="shared" ca="1" si="53"/>
        <v>Restoring systems to normal operation as soon as possible?</v>
      </c>
      <c r="G480" s="93"/>
      <c r="H480" s="91"/>
      <c r="I480" s="91"/>
      <c r="J480" s="91"/>
      <c r="K480" s="91"/>
      <c r="L480" s="91"/>
      <c r="M480" s="91"/>
      <c r="N480" s="91"/>
      <c r="O480" s="91"/>
      <c r="P480" s="91"/>
      <c r="Q480" s="91"/>
      <c r="R480" s="91"/>
      <c r="S480" s="91"/>
      <c r="T480" s="126" t="str">
        <f t="shared" ca="1" si="54"/>
        <v>2.4.02a</v>
      </c>
      <c r="U480" s="91"/>
      <c r="V480" s="91"/>
      <c r="W480" s="132">
        <v>2</v>
      </c>
      <c r="X480" s="133">
        <f t="shared" ca="1" si="55"/>
        <v>2</v>
      </c>
      <c r="Y480" s="132" t="str">
        <f t="shared" si="56"/>
        <v>x 2</v>
      </c>
    </row>
    <row r="481" spans="1:25" s="124" customFormat="1" ht="30" customHeight="1" x14ac:dyDescent="0.25">
      <c r="A481" s="89">
        <v>474</v>
      </c>
      <c r="B481" s="90" t="str">
        <f t="shared" ca="1" si="50"/>
        <v>2.4.02b</v>
      </c>
      <c r="C481" s="91">
        <f t="shared" ca="1" si="51"/>
        <v>6</v>
      </c>
      <c r="D481" s="21"/>
      <c r="E481" s="92" t="str">
        <f t="shared" ca="1" si="52"/>
        <v>2.4.02b</v>
      </c>
      <c r="F481" s="98" t="str">
        <f t="shared" ca="1" si="53"/>
        <v>Confirming that the systems are functioning normally?</v>
      </c>
      <c r="G481" s="93"/>
      <c r="H481" s="91"/>
      <c r="I481" s="91"/>
      <c r="J481" s="91"/>
      <c r="K481" s="91"/>
      <c r="L481" s="91"/>
      <c r="M481" s="91"/>
      <c r="N481" s="91"/>
      <c r="O481" s="91"/>
      <c r="P481" s="91"/>
      <c r="Q481" s="91"/>
      <c r="R481" s="91"/>
      <c r="S481" s="91"/>
      <c r="T481" s="126" t="str">
        <f t="shared" ca="1" si="54"/>
        <v>2.4.02b</v>
      </c>
      <c r="U481" s="91"/>
      <c r="V481" s="91"/>
      <c r="W481" s="132">
        <v>2</v>
      </c>
      <c r="X481" s="133">
        <f t="shared" ca="1" si="55"/>
        <v>2</v>
      </c>
      <c r="Y481" s="132" t="str">
        <f t="shared" si="56"/>
        <v>x 2</v>
      </c>
    </row>
    <row r="482" spans="1:25" s="124" customFormat="1" ht="30" customHeight="1" x14ac:dyDescent="0.25">
      <c r="A482" s="89">
        <v>475</v>
      </c>
      <c r="B482" s="90" t="str">
        <f t="shared" ca="1" si="50"/>
        <v>2.4.02c</v>
      </c>
      <c r="C482" s="91">
        <f t="shared" ca="1" si="51"/>
        <v>6</v>
      </c>
      <c r="D482" s="21"/>
      <c r="E482" s="92" t="str">
        <f t="shared" ca="1" si="52"/>
        <v>2.4.02c</v>
      </c>
      <c r="F482" s="98" t="str">
        <f t="shared" ca="1" si="53"/>
        <v>Restricting the amount of financial loss?</v>
      </c>
      <c r="G482" s="93"/>
      <c r="H482" s="91"/>
      <c r="I482" s="91"/>
      <c r="J482" s="91"/>
      <c r="K482" s="91"/>
      <c r="L482" s="91"/>
      <c r="M482" s="91"/>
      <c r="N482" s="91"/>
      <c r="O482" s="91"/>
      <c r="P482" s="91"/>
      <c r="Q482" s="91"/>
      <c r="R482" s="91"/>
      <c r="S482" s="91"/>
      <c r="T482" s="126" t="str">
        <f t="shared" ca="1" si="54"/>
        <v>2.4.02c</v>
      </c>
      <c r="U482" s="91"/>
      <c r="V482" s="91"/>
      <c r="W482" s="132">
        <v>3</v>
      </c>
      <c r="X482" s="133">
        <f t="shared" ca="1" si="55"/>
        <v>3</v>
      </c>
      <c r="Y482" s="132" t="str">
        <f t="shared" si="56"/>
        <v>x 3</v>
      </c>
    </row>
    <row r="483" spans="1:25" s="124" customFormat="1" ht="30" customHeight="1" x14ac:dyDescent="0.25">
      <c r="A483" s="89">
        <v>476</v>
      </c>
      <c r="B483" s="90" t="str">
        <f t="shared" ca="1" si="50"/>
        <v>2.4.02d</v>
      </c>
      <c r="C483" s="91">
        <f t="shared" ca="1" si="51"/>
        <v>6</v>
      </c>
      <c r="D483" s="21"/>
      <c r="E483" s="92" t="str">
        <f t="shared" ca="1" si="52"/>
        <v>2.4.02d</v>
      </c>
      <c r="F483" s="98" t="str">
        <f t="shared" ca="1" si="53"/>
        <v>Protecting the reputation of your organisation?</v>
      </c>
      <c r="G483" s="93"/>
      <c r="H483" s="91"/>
      <c r="I483" s="91"/>
      <c r="J483" s="91"/>
      <c r="K483" s="91"/>
      <c r="L483" s="91"/>
      <c r="M483" s="91"/>
      <c r="N483" s="91"/>
      <c r="O483" s="91"/>
      <c r="P483" s="91"/>
      <c r="Q483" s="91"/>
      <c r="R483" s="91"/>
      <c r="S483" s="91"/>
      <c r="T483" s="126" t="str">
        <f t="shared" ca="1" si="54"/>
        <v>2.4.02d</v>
      </c>
      <c r="U483" s="91"/>
      <c r="V483" s="91"/>
      <c r="W483" s="132">
        <v>3</v>
      </c>
      <c r="X483" s="133">
        <f t="shared" ca="1" si="55"/>
        <v>3</v>
      </c>
      <c r="Y483" s="132" t="str">
        <f t="shared" si="56"/>
        <v>x 3</v>
      </c>
    </row>
    <row r="484" spans="1:25" s="124" customFormat="1" ht="30" customHeight="1" x14ac:dyDescent="0.25">
      <c r="A484" s="89">
        <v>477</v>
      </c>
      <c r="B484" s="90" t="str">
        <f t="shared" ca="1" si="50"/>
        <v>2.4.02e</v>
      </c>
      <c r="C484" s="91">
        <f t="shared" ca="1" si="51"/>
        <v>6</v>
      </c>
      <c r="D484" s="21"/>
      <c r="E484" s="92" t="str">
        <f t="shared" ca="1" si="52"/>
        <v>2.4.02e</v>
      </c>
      <c r="F484" s="98" t="str">
        <f t="shared" ca="1" si="53"/>
        <v>Protecting confidential information?</v>
      </c>
      <c r="G484" s="93"/>
      <c r="H484" s="91"/>
      <c r="I484" s="91"/>
      <c r="J484" s="91"/>
      <c r="K484" s="91"/>
      <c r="L484" s="91"/>
      <c r="M484" s="91"/>
      <c r="N484" s="91"/>
      <c r="O484" s="91"/>
      <c r="P484" s="91"/>
      <c r="Q484" s="91"/>
      <c r="R484" s="91"/>
      <c r="S484" s="91"/>
      <c r="T484" s="126" t="str">
        <f t="shared" ca="1" si="54"/>
        <v>2.4.02e</v>
      </c>
      <c r="U484" s="91"/>
      <c r="V484" s="91"/>
      <c r="W484" s="132">
        <v>3</v>
      </c>
      <c r="X484" s="133">
        <f t="shared" ca="1" si="55"/>
        <v>3</v>
      </c>
      <c r="Y484" s="132" t="str">
        <f t="shared" si="56"/>
        <v>x 3</v>
      </c>
    </row>
    <row r="485" spans="1:25" s="124" customFormat="1" ht="30" x14ac:dyDescent="0.25">
      <c r="A485" s="89">
        <v>478</v>
      </c>
      <c r="B485" s="90" t="str">
        <f t="shared" ca="1" si="50"/>
        <v>2.4.02f</v>
      </c>
      <c r="C485" s="91">
        <f t="shared" ca="1" si="51"/>
        <v>6</v>
      </c>
      <c r="D485" s="21"/>
      <c r="E485" s="92" t="str">
        <f t="shared" ca="1" si="52"/>
        <v>2.4.02f</v>
      </c>
      <c r="F485" s="98" t="str">
        <f t="shared" ca="1" si="53"/>
        <v>Complying with legal and regulatory requirements (eg PCI / DSS, NERC, ISO 27001, HIPAA or FISMA)?</v>
      </c>
      <c r="G485" s="93"/>
      <c r="H485" s="91"/>
      <c r="I485" s="91"/>
      <c r="J485" s="91"/>
      <c r="K485" s="91"/>
      <c r="L485" s="91"/>
      <c r="M485" s="91"/>
      <c r="N485" s="91"/>
      <c r="O485" s="91"/>
      <c r="P485" s="91"/>
      <c r="Q485" s="91"/>
      <c r="R485" s="91"/>
      <c r="S485" s="91"/>
      <c r="T485" s="126" t="str">
        <f t="shared" ca="1" si="54"/>
        <v>2.4.02f</v>
      </c>
      <c r="U485" s="91"/>
      <c r="V485" s="91"/>
      <c r="W485" s="132">
        <v>3</v>
      </c>
      <c r="X485" s="133">
        <f t="shared" ca="1" si="55"/>
        <v>3</v>
      </c>
      <c r="Y485" s="132" t="str">
        <f t="shared" si="56"/>
        <v>x 3</v>
      </c>
    </row>
    <row r="486" spans="1:25" s="124" customFormat="1" ht="30" x14ac:dyDescent="0.25">
      <c r="A486" s="89">
        <v>479</v>
      </c>
      <c r="B486" s="90" t="str">
        <f t="shared" ca="1" si="50"/>
        <v>2.4.02g</v>
      </c>
      <c r="C486" s="91">
        <f t="shared" ca="1" si="51"/>
        <v>6</v>
      </c>
      <c r="D486" s="21"/>
      <c r="E486" s="92" t="str">
        <f t="shared" ca="1" si="52"/>
        <v>2.4.02g</v>
      </c>
      <c r="F486" s="98" t="str">
        <f t="shared" ca="1" si="53"/>
        <v>Limiting liabilities if things go wrong - or if there is a court case (ie take ‘reasonable’ precautions)?</v>
      </c>
      <c r="G486" s="93"/>
      <c r="H486" s="91"/>
      <c r="I486" s="91"/>
      <c r="J486" s="91"/>
      <c r="K486" s="91"/>
      <c r="L486" s="91"/>
      <c r="M486" s="91"/>
      <c r="N486" s="91"/>
      <c r="O486" s="91"/>
      <c r="P486" s="91"/>
      <c r="Q486" s="91"/>
      <c r="R486" s="91"/>
      <c r="S486" s="91"/>
      <c r="T486" s="126" t="str">
        <f t="shared" ca="1" si="54"/>
        <v>2.4.02g</v>
      </c>
      <c r="U486" s="91"/>
      <c r="V486" s="91"/>
      <c r="W486" s="132">
        <v>3</v>
      </c>
      <c r="X486" s="133">
        <f t="shared" ca="1" si="55"/>
        <v>3</v>
      </c>
      <c r="Y486" s="132" t="str">
        <f t="shared" si="56"/>
        <v>x 3</v>
      </c>
    </row>
    <row r="487" spans="1:25" s="124" customFormat="1" ht="30" customHeight="1" x14ac:dyDescent="0.25">
      <c r="A487" s="89">
        <v>480</v>
      </c>
      <c r="B487" s="90" t="str">
        <f t="shared" ca="1" si="50"/>
        <v>2.4.02h</v>
      </c>
      <c r="C487" s="91">
        <f t="shared" ca="1" si="51"/>
        <v>6</v>
      </c>
      <c r="D487" s="21"/>
      <c r="E487" s="92" t="str">
        <f t="shared" ca="1" si="52"/>
        <v>2.4.02h</v>
      </c>
      <c r="F487" s="98" t="str">
        <f t="shared" ca="1" si="53"/>
        <v>Providing assurance to third parties that everything is under control?</v>
      </c>
      <c r="G487" s="93"/>
      <c r="H487" s="91"/>
      <c r="I487" s="91"/>
      <c r="J487" s="91"/>
      <c r="K487" s="91"/>
      <c r="L487" s="91"/>
      <c r="M487" s="91"/>
      <c r="N487" s="91"/>
      <c r="O487" s="91"/>
      <c r="P487" s="91"/>
      <c r="Q487" s="91"/>
      <c r="R487" s="91"/>
      <c r="S487" s="91"/>
      <c r="T487" s="126" t="str">
        <f t="shared" ca="1" si="54"/>
        <v>2.4.02h</v>
      </c>
      <c r="U487" s="91"/>
      <c r="V487" s="91"/>
      <c r="W487" s="132">
        <v>3</v>
      </c>
      <c r="X487" s="133">
        <f t="shared" ca="1" si="55"/>
        <v>3</v>
      </c>
      <c r="Y487" s="132" t="str">
        <f t="shared" si="56"/>
        <v>x 3</v>
      </c>
    </row>
    <row r="488" spans="1:25" s="124" customFormat="1" ht="45" x14ac:dyDescent="0.25">
      <c r="A488" s="89">
        <v>481</v>
      </c>
      <c r="B488" s="90" t="str">
        <f t="shared" ca="1" si="50"/>
        <v>2.4.03</v>
      </c>
      <c r="C488" s="91">
        <f t="shared" ca="1" si="51"/>
        <v>4</v>
      </c>
      <c r="D488" s="21"/>
      <c r="E488" s="92" t="str">
        <f t="shared" ca="1" si="52"/>
        <v>2.4.03</v>
      </c>
      <c r="F488" s="93" t="str">
        <f t="shared" ca="1" si="53"/>
        <v>Do your objectives for recovering from a cyber security incident cover wider implications for reducing the likelihood of future attacks, including:</v>
      </c>
      <c r="G488" s="93"/>
      <c r="H488" s="91"/>
      <c r="I488" s="91"/>
      <c r="J488" s="91"/>
      <c r="K488" s="91"/>
      <c r="L488" s="91"/>
      <c r="M488" s="91"/>
      <c r="N488" s="91"/>
      <c r="O488" s="91"/>
      <c r="P488" s="91"/>
      <c r="Q488" s="91"/>
      <c r="R488" s="91"/>
      <c r="S488" s="91"/>
      <c r="T488" s="126" t="str">
        <f t="shared" ca="1" si="54"/>
        <v>2.4.03</v>
      </c>
      <c r="U488" s="91"/>
      <c r="V488" s="91"/>
      <c r="W488" s="132" t="s">
        <v>108</v>
      </c>
      <c r="X488" s="133" t="str">
        <f t="shared" ca="1" si="55"/>
        <v>N/A</v>
      </c>
      <c r="Y488" s="132" t="e">
        <f t="shared" si="56"/>
        <v>#N/A</v>
      </c>
    </row>
    <row r="489" spans="1:25" s="124" customFormat="1" ht="30" customHeight="1" x14ac:dyDescent="0.25">
      <c r="A489" s="89">
        <v>482</v>
      </c>
      <c r="B489" s="90" t="str">
        <f t="shared" ca="1" si="50"/>
        <v>2.4.03a</v>
      </c>
      <c r="C489" s="91">
        <f t="shared" ca="1" si="51"/>
        <v>6</v>
      </c>
      <c r="D489" s="21"/>
      <c r="E489" s="92" t="str">
        <f t="shared" ca="1" si="52"/>
        <v>2.4.03a</v>
      </c>
      <c r="F489" s="98" t="str">
        <f t="shared" ca="1" si="53"/>
        <v>Remediating vulnerabilities to prevent similar incidents occurring?</v>
      </c>
      <c r="G489" s="93"/>
      <c r="H489" s="91"/>
      <c r="I489" s="91"/>
      <c r="J489" s="91"/>
      <c r="K489" s="91"/>
      <c r="L489" s="91"/>
      <c r="M489" s="91"/>
      <c r="N489" s="91"/>
      <c r="O489" s="91"/>
      <c r="P489" s="91"/>
      <c r="Q489" s="91"/>
      <c r="R489" s="91"/>
      <c r="S489" s="91"/>
      <c r="T489" s="126" t="str">
        <f t="shared" ca="1" si="54"/>
        <v>2.4.03a</v>
      </c>
      <c r="U489" s="91"/>
      <c r="V489" s="91"/>
      <c r="W489" s="132">
        <v>2</v>
      </c>
      <c r="X489" s="133">
        <f t="shared" ca="1" si="55"/>
        <v>2</v>
      </c>
      <c r="Y489" s="132" t="str">
        <f t="shared" si="56"/>
        <v>x 2</v>
      </c>
    </row>
    <row r="490" spans="1:25" s="124" customFormat="1" ht="30" x14ac:dyDescent="0.25">
      <c r="A490" s="89">
        <v>483</v>
      </c>
      <c r="B490" s="90" t="str">
        <f t="shared" ca="1" si="50"/>
        <v>2.4.03b</v>
      </c>
      <c r="C490" s="91">
        <f t="shared" ca="1" si="51"/>
        <v>6</v>
      </c>
      <c r="D490" s="21"/>
      <c r="E490" s="92" t="str">
        <f t="shared" ca="1" si="52"/>
        <v>2.4.03b</v>
      </c>
      <c r="F490" s="98" t="str">
        <f t="shared" ca="1" si="53"/>
        <v>Addressing similar weaknesses in your cyber security controls enterprise-wide and beyond?</v>
      </c>
      <c r="G490" s="93"/>
      <c r="H490" s="91"/>
      <c r="I490" s="91"/>
      <c r="J490" s="91"/>
      <c r="K490" s="91"/>
      <c r="L490" s="91"/>
      <c r="M490" s="91"/>
      <c r="N490" s="91"/>
      <c r="O490" s="91"/>
      <c r="P490" s="91"/>
      <c r="Q490" s="91"/>
      <c r="R490" s="91"/>
      <c r="S490" s="91"/>
      <c r="T490" s="126" t="str">
        <f t="shared" ca="1" si="54"/>
        <v>2.4.03b</v>
      </c>
      <c r="U490" s="91"/>
      <c r="V490" s="91"/>
      <c r="W490" s="132">
        <v>2</v>
      </c>
      <c r="X490" s="133">
        <f t="shared" ca="1" si="55"/>
        <v>2</v>
      </c>
      <c r="Y490" s="132" t="str">
        <f t="shared" si="56"/>
        <v>x 2</v>
      </c>
    </row>
    <row r="491" spans="1:25" s="124" customFormat="1" ht="30" customHeight="1" x14ac:dyDescent="0.25">
      <c r="A491" s="89">
        <v>484</v>
      </c>
      <c r="B491" s="90" t="str">
        <f t="shared" ca="1" si="50"/>
        <v>2.4.03c</v>
      </c>
      <c r="C491" s="91">
        <f t="shared" ca="1" si="51"/>
        <v>6</v>
      </c>
      <c r="D491" s="21"/>
      <c r="E491" s="92" t="str">
        <f t="shared" ca="1" si="52"/>
        <v>2.4.03c</v>
      </c>
      <c r="F491" s="98" t="str">
        <f t="shared" ca="1" si="53"/>
        <v>Reducing the frequency and impact of future security incidents?</v>
      </c>
      <c r="G491" s="93"/>
      <c r="H491" s="91"/>
      <c r="I491" s="91"/>
      <c r="J491" s="91"/>
      <c r="K491" s="91"/>
      <c r="L491" s="91"/>
      <c r="M491" s="91"/>
      <c r="N491" s="91"/>
      <c r="O491" s="91"/>
      <c r="P491" s="91"/>
      <c r="Q491" s="91"/>
      <c r="R491" s="91"/>
      <c r="S491" s="91"/>
      <c r="T491" s="126" t="str">
        <f t="shared" ca="1" si="54"/>
        <v>2.4.03c</v>
      </c>
      <c r="U491" s="91"/>
      <c r="V491" s="91"/>
      <c r="W491" s="132">
        <v>3</v>
      </c>
      <c r="X491" s="133">
        <f t="shared" ca="1" si="55"/>
        <v>3</v>
      </c>
      <c r="Y491" s="132" t="str">
        <f t="shared" si="56"/>
        <v>x 3</v>
      </c>
    </row>
    <row r="492" spans="1:25" s="124" customFormat="1" ht="30" x14ac:dyDescent="0.25">
      <c r="A492" s="89">
        <v>485</v>
      </c>
      <c r="B492" s="90" t="str">
        <f t="shared" ca="1" si="50"/>
        <v>2.4.03d</v>
      </c>
      <c r="C492" s="91">
        <f t="shared" ca="1" si="51"/>
        <v>6</v>
      </c>
      <c r="D492" s="21"/>
      <c r="E492" s="92" t="str">
        <f t="shared" ca="1" si="52"/>
        <v>2.4.03d</v>
      </c>
      <c r="F492" s="98" t="str">
        <f t="shared" ca="1" si="53"/>
        <v>Proactively responding to the attack (eg by closing channels or 'attacking the attacker')?</v>
      </c>
      <c r="G492" s="93"/>
      <c r="H492" s="91"/>
      <c r="I492" s="91"/>
      <c r="J492" s="91"/>
      <c r="K492" s="91"/>
      <c r="L492" s="91"/>
      <c r="M492" s="91"/>
      <c r="N492" s="91"/>
      <c r="O492" s="91"/>
      <c r="P492" s="91"/>
      <c r="Q492" s="91"/>
      <c r="R492" s="91"/>
      <c r="S492" s="91"/>
      <c r="T492" s="126" t="str">
        <f t="shared" ca="1" si="54"/>
        <v>2.4.03d</v>
      </c>
      <c r="U492" s="91"/>
      <c r="V492" s="91"/>
      <c r="W492" s="132">
        <v>5</v>
      </c>
      <c r="X492" s="133">
        <f t="shared" ca="1" si="55"/>
        <v>5</v>
      </c>
      <c r="Y492" s="132" t="str">
        <f t="shared" si="56"/>
        <v>x 5</v>
      </c>
    </row>
    <row r="493" spans="1:25" s="124" customFormat="1" ht="30" customHeight="1" x14ac:dyDescent="0.25">
      <c r="A493" s="89">
        <v>486</v>
      </c>
      <c r="B493" s="90" t="str">
        <f t="shared" ca="1" si="50"/>
        <v>2.4.03e</v>
      </c>
      <c r="C493" s="91">
        <f t="shared" ca="1" si="51"/>
        <v>6</v>
      </c>
      <c r="D493" s="21"/>
      <c r="E493" s="92" t="str">
        <f t="shared" ca="1" si="52"/>
        <v>2.4.03e</v>
      </c>
      <c r="F493" s="98" t="str">
        <f t="shared" ca="1" si="53"/>
        <v>Closing down any criminal operation?</v>
      </c>
      <c r="G493" s="93"/>
      <c r="H493" s="91"/>
      <c r="I493" s="91"/>
      <c r="J493" s="91"/>
      <c r="K493" s="91"/>
      <c r="L493" s="91"/>
      <c r="M493" s="91"/>
      <c r="N493" s="91"/>
      <c r="O493" s="91"/>
      <c r="P493" s="91"/>
      <c r="Q493" s="91"/>
      <c r="R493" s="91"/>
      <c r="S493" s="91"/>
      <c r="T493" s="126" t="str">
        <f t="shared" ca="1" si="54"/>
        <v>2.4.03e</v>
      </c>
      <c r="U493" s="91"/>
      <c r="V493" s="91"/>
      <c r="W493" s="132">
        <v>5</v>
      </c>
      <c r="X493" s="133">
        <f t="shared" ca="1" si="55"/>
        <v>5</v>
      </c>
      <c r="Y493" s="132" t="str">
        <f t="shared" si="56"/>
        <v>x 5</v>
      </c>
    </row>
    <row r="494" spans="1:25" s="124" customFormat="1" ht="30" x14ac:dyDescent="0.25">
      <c r="A494" s="89">
        <v>487</v>
      </c>
      <c r="B494" s="90" t="str">
        <f t="shared" ca="1" si="50"/>
        <v>2.4.03f</v>
      </c>
      <c r="C494" s="91">
        <f t="shared" ca="1" si="51"/>
        <v>6</v>
      </c>
      <c r="D494" s="21"/>
      <c r="E494" s="92" t="str">
        <f t="shared" ca="1" si="52"/>
        <v>2.4.03f</v>
      </c>
      <c r="F494" s="98" t="str">
        <f t="shared" ca="1" si="53"/>
        <v>Punishing offenders (eg prosecuting criminals, exposing national saboteurs and disciplining insiders?</v>
      </c>
      <c r="G494" s="93"/>
      <c r="H494" s="91"/>
      <c r="I494" s="91"/>
      <c r="J494" s="91"/>
      <c r="K494" s="91"/>
      <c r="L494" s="91"/>
      <c r="M494" s="91"/>
      <c r="N494" s="91"/>
      <c r="O494" s="91"/>
      <c r="P494" s="91"/>
      <c r="Q494" s="91"/>
      <c r="R494" s="91"/>
      <c r="S494" s="91"/>
      <c r="T494" s="126" t="str">
        <f t="shared" ca="1" si="54"/>
        <v>2.4.03f</v>
      </c>
      <c r="U494" s="91"/>
      <c r="V494" s="91"/>
      <c r="W494" s="132">
        <v>4</v>
      </c>
      <c r="X494" s="133">
        <f t="shared" ca="1" si="55"/>
        <v>4</v>
      </c>
      <c r="Y494" s="132" t="str">
        <f t="shared" si="56"/>
        <v>x 4</v>
      </c>
    </row>
    <row r="495" spans="1:25" s="124" customFormat="1" ht="18.75" customHeight="1" x14ac:dyDescent="0.25">
      <c r="A495" s="91">
        <v>488</v>
      </c>
      <c r="B495" s="91" t="str">
        <f t="shared" ca="1" si="50"/>
        <v/>
      </c>
      <c r="C495" s="91">
        <f t="shared" ca="1" si="51"/>
        <v>3</v>
      </c>
      <c r="D495" s="21"/>
      <c r="E495" s="96" t="str">
        <f t="shared" ca="1" si="52"/>
        <v/>
      </c>
      <c r="F495" s="97" t="str">
        <f t="shared" ca="1" si="53"/>
        <v>Recovery Plan</v>
      </c>
      <c r="G495" s="91"/>
      <c r="H495" s="91"/>
      <c r="I495" s="91"/>
      <c r="J495" s="91"/>
      <c r="K495" s="91"/>
      <c r="L495" s="91"/>
      <c r="M495" s="91"/>
      <c r="N495" s="91"/>
      <c r="O495" s="91"/>
      <c r="P495" s="91"/>
      <c r="Q495" s="91"/>
      <c r="R495" s="91"/>
      <c r="S495" s="91"/>
      <c r="T495" s="126" t="str">
        <f t="shared" ca="1" si="54"/>
        <v/>
      </c>
      <c r="U495" s="91"/>
      <c r="V495" s="91"/>
      <c r="W495" s="132" t="s">
        <v>695</v>
      </c>
      <c r="X495" s="132" t="str">
        <f t="shared" ca="1" si="55"/>
        <v/>
      </c>
      <c r="Y495" s="132" t="e">
        <f t="shared" si="56"/>
        <v>#N/A</v>
      </c>
    </row>
    <row r="496" spans="1:25" s="124" customFormat="1" ht="30" x14ac:dyDescent="0.25">
      <c r="A496" s="89">
        <v>489</v>
      </c>
      <c r="B496" s="90" t="str">
        <f t="shared" ca="1" si="50"/>
        <v>2.4.04</v>
      </c>
      <c r="C496" s="91">
        <f t="shared" ca="1" si="51"/>
        <v>5</v>
      </c>
      <c r="D496" s="21"/>
      <c r="E496" s="92" t="str">
        <f t="shared" ca="1" si="52"/>
        <v>2.4.04</v>
      </c>
      <c r="F496" s="93" t="str">
        <f t="shared" ca="1" si="53"/>
        <v>Do you have a formal recovery plan for recovering from a cyber security incident?</v>
      </c>
      <c r="G496" s="93"/>
      <c r="H496" s="91"/>
      <c r="I496" s="91"/>
      <c r="J496" s="91"/>
      <c r="K496" s="91"/>
      <c r="L496" s="91"/>
      <c r="M496" s="91"/>
      <c r="N496" s="91"/>
      <c r="O496" s="91"/>
      <c r="P496" s="91"/>
      <c r="Q496" s="91"/>
      <c r="R496" s="91"/>
      <c r="S496" s="91"/>
      <c r="T496" s="126" t="str">
        <f t="shared" ca="1" si="54"/>
        <v>2.4.04</v>
      </c>
      <c r="U496" s="91"/>
      <c r="V496" s="91"/>
      <c r="W496" s="132">
        <v>2</v>
      </c>
      <c r="X496" s="133">
        <f t="shared" ca="1" si="55"/>
        <v>2</v>
      </c>
      <c r="Y496" s="132" t="str">
        <f t="shared" si="56"/>
        <v>x 2</v>
      </c>
    </row>
    <row r="497" spans="1:25" s="124" customFormat="1" ht="30" x14ac:dyDescent="0.25">
      <c r="A497" s="89">
        <v>490</v>
      </c>
      <c r="B497" s="90" t="str">
        <f t="shared" ca="1" si="50"/>
        <v>2.4.05</v>
      </c>
      <c r="C497" s="91">
        <f t="shared" ca="1" si="51"/>
        <v>4</v>
      </c>
      <c r="D497" s="21"/>
      <c r="E497" s="92" t="str">
        <f t="shared" ca="1" si="52"/>
        <v>2.4.05</v>
      </c>
      <c r="F497" s="93" t="str">
        <f t="shared" ca="1" si="53"/>
        <v>Does your recovery plan enable you to recover from a cyber security incident:</v>
      </c>
      <c r="G497" s="93"/>
      <c r="H497" s="91"/>
      <c r="I497" s="91"/>
      <c r="J497" s="91"/>
      <c r="K497" s="91"/>
      <c r="L497" s="91"/>
      <c r="M497" s="91"/>
      <c r="N497" s="91"/>
      <c r="O497" s="91"/>
      <c r="P497" s="91"/>
      <c r="Q497" s="91"/>
      <c r="R497" s="91"/>
      <c r="S497" s="91"/>
      <c r="T497" s="126" t="str">
        <f t="shared" ca="1" si="54"/>
        <v>2.4.05</v>
      </c>
      <c r="U497" s="91"/>
      <c r="V497" s="91"/>
      <c r="W497" s="132" t="s">
        <v>108</v>
      </c>
      <c r="X497" s="133" t="str">
        <f t="shared" ca="1" si="55"/>
        <v>N/A</v>
      </c>
      <c r="Y497" s="132" t="e">
        <f t="shared" si="56"/>
        <v>#N/A</v>
      </c>
    </row>
    <row r="498" spans="1:25" s="124" customFormat="1" ht="30" customHeight="1" x14ac:dyDescent="0.25">
      <c r="A498" s="89">
        <v>491</v>
      </c>
      <c r="B498" s="90" t="str">
        <f t="shared" ca="1" si="50"/>
        <v>2.4.05a</v>
      </c>
      <c r="C498" s="91">
        <f t="shared" ca="1" si="51"/>
        <v>6</v>
      </c>
      <c r="D498" s="21"/>
      <c r="E498" s="92" t="str">
        <f t="shared" ca="1" si="52"/>
        <v>2.4.05a</v>
      </c>
      <c r="F498" s="98" t="str">
        <f t="shared" ca="1" si="53"/>
        <v>Quickly (ie within critical timescales)?</v>
      </c>
      <c r="G498" s="93"/>
      <c r="H498" s="91"/>
      <c r="I498" s="91"/>
      <c r="J498" s="91"/>
      <c r="K498" s="91"/>
      <c r="L498" s="91"/>
      <c r="M498" s="91"/>
      <c r="N498" s="91"/>
      <c r="O498" s="91"/>
      <c r="P498" s="91"/>
      <c r="Q498" s="91"/>
      <c r="R498" s="91"/>
      <c r="S498" s="91"/>
      <c r="T498" s="126" t="str">
        <f t="shared" ca="1" si="54"/>
        <v>2.4.05a</v>
      </c>
      <c r="U498" s="91"/>
      <c r="V498" s="91"/>
      <c r="W498" s="132">
        <v>3</v>
      </c>
      <c r="X498" s="133">
        <f t="shared" ca="1" si="55"/>
        <v>3</v>
      </c>
      <c r="Y498" s="132" t="str">
        <f t="shared" si="56"/>
        <v>x 3</v>
      </c>
    </row>
    <row r="499" spans="1:25" s="124" customFormat="1" ht="30" x14ac:dyDescent="0.25">
      <c r="A499" s="89">
        <v>492</v>
      </c>
      <c r="B499" s="90" t="str">
        <f t="shared" ca="1" si="50"/>
        <v>2.4.05b</v>
      </c>
      <c r="C499" s="91">
        <f t="shared" ca="1" si="51"/>
        <v>6</v>
      </c>
      <c r="D499" s="21"/>
      <c r="E499" s="92" t="str">
        <f t="shared" ca="1" si="52"/>
        <v>2.4.05b</v>
      </c>
      <c r="F499" s="98" t="str">
        <f t="shared" ca="1" si="53"/>
        <v>Effectively (ensuring that all services have been restored to working order)?</v>
      </c>
      <c r="G499" s="93"/>
      <c r="H499" s="91"/>
      <c r="I499" s="91"/>
      <c r="J499" s="91"/>
      <c r="K499" s="91"/>
      <c r="L499" s="91"/>
      <c r="M499" s="91"/>
      <c r="N499" s="91"/>
      <c r="O499" s="91"/>
      <c r="P499" s="91"/>
      <c r="Q499" s="91"/>
      <c r="R499" s="91"/>
      <c r="S499" s="91"/>
      <c r="T499" s="126" t="str">
        <f t="shared" ca="1" si="54"/>
        <v>2.4.05b</v>
      </c>
      <c r="U499" s="91"/>
      <c r="V499" s="91"/>
      <c r="W499" s="132">
        <v>3</v>
      </c>
      <c r="X499" s="133">
        <f t="shared" ca="1" si="55"/>
        <v>3</v>
      </c>
      <c r="Y499" s="132" t="str">
        <f t="shared" si="56"/>
        <v>x 3</v>
      </c>
    </row>
    <row r="500" spans="1:25" s="124" customFormat="1" ht="30" customHeight="1" x14ac:dyDescent="0.25">
      <c r="A500" s="89">
        <v>493</v>
      </c>
      <c r="B500" s="90" t="str">
        <f t="shared" ca="1" si="50"/>
        <v>2.4.05c</v>
      </c>
      <c r="C500" s="91">
        <f t="shared" ca="1" si="51"/>
        <v>6</v>
      </c>
      <c r="D500" s="21"/>
      <c r="E500" s="92" t="str">
        <f t="shared" ca="1" si="52"/>
        <v>2.4.05c</v>
      </c>
      <c r="F500" s="98" t="str">
        <f t="shared" ca="1" si="53"/>
        <v>In a consistent manner?</v>
      </c>
      <c r="G500" s="93"/>
      <c r="H500" s="91"/>
      <c r="I500" s="91"/>
      <c r="J500" s="91"/>
      <c r="K500" s="91"/>
      <c r="L500" s="91"/>
      <c r="M500" s="91"/>
      <c r="N500" s="91"/>
      <c r="O500" s="91"/>
      <c r="P500" s="91"/>
      <c r="Q500" s="91"/>
      <c r="R500" s="91"/>
      <c r="S500" s="91"/>
      <c r="T500" s="126" t="str">
        <f t="shared" ca="1" si="54"/>
        <v>2.4.05c</v>
      </c>
      <c r="U500" s="91"/>
      <c r="V500" s="91"/>
      <c r="W500" s="132">
        <v>3</v>
      </c>
      <c r="X500" s="133">
        <f t="shared" ca="1" si="55"/>
        <v>3</v>
      </c>
      <c r="Y500" s="132" t="str">
        <f t="shared" si="56"/>
        <v>x 3</v>
      </c>
    </row>
    <row r="501" spans="1:25" s="124" customFormat="1" ht="30" customHeight="1" x14ac:dyDescent="0.25">
      <c r="A501" s="89">
        <v>494</v>
      </c>
      <c r="B501" s="90" t="str">
        <f t="shared" ca="1" si="50"/>
        <v>2.4.06</v>
      </c>
      <c r="C501" s="91">
        <f t="shared" ca="1" si="51"/>
        <v>4</v>
      </c>
      <c r="D501" s="21"/>
      <c r="E501" s="92" t="str">
        <f t="shared" ca="1" si="52"/>
        <v>2.4.06</v>
      </c>
      <c r="F501" s="93" t="str">
        <f t="shared" ca="1" si="53"/>
        <v>Does your recovery plan cover basic recovery techniques including:</v>
      </c>
      <c r="G501" s="93"/>
      <c r="H501" s="91"/>
      <c r="I501" s="91"/>
      <c r="J501" s="91"/>
      <c r="K501" s="91"/>
      <c r="L501" s="91"/>
      <c r="M501" s="91"/>
      <c r="N501" s="91"/>
      <c r="O501" s="91"/>
      <c r="P501" s="91"/>
      <c r="Q501" s="91"/>
      <c r="R501" s="91"/>
      <c r="S501" s="91"/>
      <c r="T501" s="126" t="str">
        <f t="shared" ca="1" si="54"/>
        <v>2.4.06</v>
      </c>
      <c r="U501" s="91"/>
      <c r="V501" s="91"/>
      <c r="W501" s="132" t="s">
        <v>108</v>
      </c>
      <c r="X501" s="133" t="str">
        <f t="shared" ca="1" si="55"/>
        <v>N/A</v>
      </c>
      <c r="Y501" s="132" t="e">
        <f t="shared" si="56"/>
        <v>#N/A</v>
      </c>
    </row>
    <row r="502" spans="1:25" s="124" customFormat="1" ht="30" customHeight="1" x14ac:dyDescent="0.25">
      <c r="A502" s="89">
        <v>495</v>
      </c>
      <c r="B502" s="90" t="str">
        <f t="shared" ca="1" si="50"/>
        <v>2.4.06a</v>
      </c>
      <c r="C502" s="91">
        <f t="shared" ca="1" si="51"/>
        <v>6</v>
      </c>
      <c r="D502" s="21"/>
      <c r="E502" s="92" t="str">
        <f t="shared" ca="1" si="52"/>
        <v>2.4.06a</v>
      </c>
      <c r="F502" s="98" t="str">
        <f t="shared" ca="1" si="53"/>
        <v>Rebuilding infected systems (often from known ‘clean’ sources)</v>
      </c>
      <c r="G502" s="93"/>
      <c r="H502" s="91"/>
      <c r="I502" s="91"/>
      <c r="J502" s="91"/>
      <c r="K502" s="91"/>
      <c r="L502" s="91"/>
      <c r="M502" s="91"/>
      <c r="N502" s="91"/>
      <c r="O502" s="91"/>
      <c r="P502" s="91"/>
      <c r="Q502" s="91"/>
      <c r="R502" s="91"/>
      <c r="S502" s="91"/>
      <c r="T502" s="126" t="str">
        <f t="shared" ca="1" si="54"/>
        <v>2.4.06a</v>
      </c>
      <c r="U502" s="91"/>
      <c r="V502" s="91"/>
      <c r="W502" s="132">
        <v>2</v>
      </c>
      <c r="X502" s="133">
        <f t="shared" ca="1" si="55"/>
        <v>2</v>
      </c>
      <c r="Y502" s="132" t="str">
        <f t="shared" si="56"/>
        <v>x 2</v>
      </c>
    </row>
    <row r="503" spans="1:25" s="124" customFormat="1" ht="30" customHeight="1" x14ac:dyDescent="0.25">
      <c r="A503" s="89">
        <v>496</v>
      </c>
      <c r="B503" s="90" t="str">
        <f t="shared" ca="1" si="50"/>
        <v>2.4.06b</v>
      </c>
      <c r="C503" s="91">
        <f t="shared" ca="1" si="51"/>
        <v>6</v>
      </c>
      <c r="D503" s="21"/>
      <c r="E503" s="92" t="str">
        <f t="shared" ca="1" si="52"/>
        <v>2.4.06b</v>
      </c>
      <c r="F503" s="98" t="str">
        <f t="shared" ca="1" si="53"/>
        <v>Reconnecting networks</v>
      </c>
      <c r="G503" s="93"/>
      <c r="H503" s="91"/>
      <c r="I503" s="91"/>
      <c r="J503" s="91"/>
      <c r="K503" s="91"/>
      <c r="L503" s="91"/>
      <c r="M503" s="91"/>
      <c r="N503" s="91"/>
      <c r="O503" s="91"/>
      <c r="P503" s="91"/>
      <c r="Q503" s="91"/>
      <c r="R503" s="91"/>
      <c r="S503" s="91"/>
      <c r="T503" s="126" t="str">
        <f t="shared" ca="1" si="54"/>
        <v>2.4.06b</v>
      </c>
      <c r="U503" s="91"/>
      <c r="V503" s="91"/>
      <c r="W503" s="132">
        <v>2</v>
      </c>
      <c r="X503" s="133">
        <f t="shared" ca="1" si="55"/>
        <v>2</v>
      </c>
      <c r="Y503" s="132" t="str">
        <f t="shared" si="56"/>
        <v>x 2</v>
      </c>
    </row>
    <row r="504" spans="1:25" s="124" customFormat="1" ht="30" customHeight="1" x14ac:dyDescent="0.25">
      <c r="A504" s="89">
        <v>497</v>
      </c>
      <c r="B504" s="90" t="str">
        <f t="shared" ca="1" si="50"/>
        <v>2.4.06c</v>
      </c>
      <c r="C504" s="91">
        <f t="shared" ca="1" si="51"/>
        <v>6</v>
      </c>
      <c r="D504" s="21"/>
      <c r="E504" s="92" t="str">
        <f t="shared" ca="1" si="52"/>
        <v>2.4.06c</v>
      </c>
      <c r="F504" s="98" t="str">
        <f t="shared" ca="1" si="53"/>
        <v>Restoring, recreating or correcting information?</v>
      </c>
      <c r="G504" s="93"/>
      <c r="H504" s="91"/>
      <c r="I504" s="91"/>
      <c r="J504" s="91"/>
      <c r="K504" s="91"/>
      <c r="L504" s="91"/>
      <c r="M504" s="91"/>
      <c r="N504" s="91"/>
      <c r="O504" s="91"/>
      <c r="P504" s="91"/>
      <c r="Q504" s="91"/>
      <c r="R504" s="91"/>
      <c r="S504" s="91"/>
      <c r="T504" s="126" t="str">
        <f t="shared" ca="1" si="54"/>
        <v>2.4.06c</v>
      </c>
      <c r="U504" s="91"/>
      <c r="V504" s="91"/>
      <c r="W504" s="132">
        <v>2</v>
      </c>
      <c r="X504" s="133">
        <f t="shared" ca="1" si="55"/>
        <v>2</v>
      </c>
      <c r="Y504" s="132" t="str">
        <f t="shared" si="56"/>
        <v>x 2</v>
      </c>
    </row>
    <row r="505" spans="1:25" s="124" customFormat="1" ht="30" customHeight="1" x14ac:dyDescent="0.25">
      <c r="A505" s="89">
        <v>498</v>
      </c>
      <c r="B505" s="90" t="str">
        <f t="shared" ca="1" si="50"/>
        <v>2.4.06d</v>
      </c>
      <c r="C505" s="91">
        <f t="shared" ca="1" si="51"/>
        <v>6</v>
      </c>
      <c r="D505" s="21"/>
      <c r="E505" s="92" t="str">
        <f t="shared" ca="1" si="52"/>
        <v>2.4.06d</v>
      </c>
      <c r="F505" s="98" t="str">
        <f t="shared" ca="1" si="53"/>
        <v>Documenting changes made to the infrastructure?</v>
      </c>
      <c r="G505" s="93"/>
      <c r="H505" s="91"/>
      <c r="I505" s="91"/>
      <c r="J505" s="91"/>
      <c r="K505" s="91"/>
      <c r="L505" s="91"/>
      <c r="M505" s="91"/>
      <c r="N505" s="91"/>
      <c r="O505" s="91"/>
      <c r="P505" s="91"/>
      <c r="Q505" s="91"/>
      <c r="R505" s="91"/>
      <c r="S505" s="91"/>
      <c r="T505" s="126" t="str">
        <f t="shared" ca="1" si="54"/>
        <v>2.4.06d</v>
      </c>
      <c r="U505" s="91"/>
      <c r="V505" s="91"/>
      <c r="W505" s="132">
        <v>2</v>
      </c>
      <c r="X505" s="133">
        <f t="shared" ca="1" si="55"/>
        <v>2</v>
      </c>
      <c r="Y505" s="132" t="str">
        <f t="shared" si="56"/>
        <v>x 2</v>
      </c>
    </row>
    <row r="506" spans="1:25" s="124" customFormat="1" ht="30" x14ac:dyDescent="0.25">
      <c r="A506" s="89">
        <v>499</v>
      </c>
      <c r="B506" s="90" t="str">
        <f t="shared" ca="1" si="50"/>
        <v>2.4.06e</v>
      </c>
      <c r="C506" s="91">
        <f t="shared" ca="1" si="51"/>
        <v>6</v>
      </c>
      <c r="D506" s="21"/>
      <c r="E506" s="92" t="str">
        <f t="shared" ca="1" si="52"/>
        <v>2.4.06e</v>
      </c>
      <c r="F506" s="98" t="str">
        <f t="shared" ca="1" si="53"/>
        <v>Dealing with parts of your systems or networks that cannot be recovered?</v>
      </c>
      <c r="G506" s="93"/>
      <c r="H506" s="91"/>
      <c r="I506" s="91"/>
      <c r="J506" s="91"/>
      <c r="K506" s="91"/>
      <c r="L506" s="91"/>
      <c r="M506" s="91"/>
      <c r="N506" s="91"/>
      <c r="O506" s="91"/>
      <c r="P506" s="91"/>
      <c r="Q506" s="91"/>
      <c r="R506" s="91"/>
      <c r="S506" s="91"/>
      <c r="T506" s="126" t="str">
        <f t="shared" ca="1" si="54"/>
        <v>2.4.06e</v>
      </c>
      <c r="U506" s="91"/>
      <c r="V506" s="91"/>
      <c r="W506" s="132">
        <v>2</v>
      </c>
      <c r="X506" s="133">
        <f t="shared" ca="1" si="55"/>
        <v>2</v>
      </c>
      <c r="Y506" s="132" t="str">
        <f t="shared" si="56"/>
        <v>x 2</v>
      </c>
    </row>
    <row r="507" spans="1:25" s="124" customFormat="1" ht="30" customHeight="1" x14ac:dyDescent="0.25">
      <c r="A507" s="89">
        <v>500</v>
      </c>
      <c r="B507" s="90" t="str">
        <f t="shared" ca="1" si="50"/>
        <v>2.4.07</v>
      </c>
      <c r="C507" s="91">
        <f t="shared" ca="1" si="51"/>
        <v>4</v>
      </c>
      <c r="D507" s="21"/>
      <c r="E507" s="92" t="str">
        <f t="shared" ca="1" si="52"/>
        <v>2.4.07</v>
      </c>
      <c r="F507" s="93" t="str">
        <f t="shared" ca="1" si="53"/>
        <v>Does your recovery plan cover additional recovery techniques including:</v>
      </c>
      <c r="G507" s="93"/>
      <c r="H507" s="91"/>
      <c r="I507" s="91"/>
      <c r="J507" s="91"/>
      <c r="K507" s="91"/>
      <c r="L507" s="91"/>
      <c r="M507" s="91"/>
      <c r="N507" s="91"/>
      <c r="O507" s="91"/>
      <c r="P507" s="91"/>
      <c r="Q507" s="91"/>
      <c r="R507" s="91"/>
      <c r="S507" s="91"/>
      <c r="T507" s="126" t="str">
        <f t="shared" ca="1" si="54"/>
        <v>2.4.07</v>
      </c>
      <c r="U507" s="91"/>
      <c r="V507" s="91"/>
      <c r="W507" s="132" t="s">
        <v>108</v>
      </c>
      <c r="X507" s="133" t="str">
        <f t="shared" ca="1" si="55"/>
        <v>N/A</v>
      </c>
      <c r="Y507" s="132" t="e">
        <f t="shared" si="56"/>
        <v>#N/A</v>
      </c>
    </row>
    <row r="508" spans="1:25" s="124" customFormat="1" ht="30" customHeight="1" x14ac:dyDescent="0.25">
      <c r="A508" s="89">
        <v>501</v>
      </c>
      <c r="B508" s="90" t="str">
        <f t="shared" ca="1" si="50"/>
        <v>2.4.07a</v>
      </c>
      <c r="C508" s="91">
        <f t="shared" ca="1" si="51"/>
        <v>6</v>
      </c>
      <c r="D508" s="21"/>
      <c r="E508" s="92" t="str">
        <f t="shared" ca="1" si="52"/>
        <v>2.4.07a</v>
      </c>
      <c r="F508" s="98" t="str">
        <f t="shared" ca="1" si="53"/>
        <v>Replacing compromised files with clean versions?</v>
      </c>
      <c r="G508" s="93"/>
      <c r="H508" s="91"/>
      <c r="I508" s="91"/>
      <c r="J508" s="91"/>
      <c r="K508" s="91"/>
      <c r="L508" s="91"/>
      <c r="M508" s="91"/>
      <c r="N508" s="91"/>
      <c r="O508" s="91"/>
      <c r="P508" s="91"/>
      <c r="Q508" s="91"/>
      <c r="R508" s="91"/>
      <c r="S508" s="91"/>
      <c r="T508" s="126" t="str">
        <f t="shared" ca="1" si="54"/>
        <v>2.4.07a</v>
      </c>
      <c r="U508" s="91"/>
      <c r="V508" s="91"/>
      <c r="W508" s="132">
        <v>3</v>
      </c>
      <c r="X508" s="133">
        <f t="shared" ca="1" si="55"/>
        <v>3</v>
      </c>
      <c r="Y508" s="132" t="str">
        <f t="shared" si="56"/>
        <v>x 3</v>
      </c>
    </row>
    <row r="509" spans="1:25" s="124" customFormat="1" ht="30" x14ac:dyDescent="0.25">
      <c r="A509" s="89">
        <v>502</v>
      </c>
      <c r="B509" s="90" t="str">
        <f t="shared" ca="1" si="50"/>
        <v>2.4.07b</v>
      </c>
      <c r="C509" s="91">
        <f t="shared" ca="1" si="51"/>
        <v>6</v>
      </c>
      <c r="D509" s="21"/>
      <c r="E509" s="92" t="str">
        <f t="shared" ca="1" si="52"/>
        <v>2.4.07b</v>
      </c>
      <c r="F509" s="98" t="str">
        <f t="shared" ca="1" si="53"/>
        <v>Removing temporary constraints imposed during the containment period?</v>
      </c>
      <c r="G509" s="93"/>
      <c r="H509" s="91"/>
      <c r="I509" s="91"/>
      <c r="J509" s="91"/>
      <c r="K509" s="91"/>
      <c r="L509" s="91"/>
      <c r="M509" s="91"/>
      <c r="N509" s="91"/>
      <c r="O509" s="91"/>
      <c r="P509" s="91"/>
      <c r="Q509" s="91"/>
      <c r="R509" s="91"/>
      <c r="S509" s="91"/>
      <c r="T509" s="126" t="str">
        <f t="shared" ca="1" si="54"/>
        <v>2.4.07b</v>
      </c>
      <c r="U509" s="91"/>
      <c r="V509" s="91"/>
      <c r="W509" s="132">
        <v>3</v>
      </c>
      <c r="X509" s="133">
        <f t="shared" ca="1" si="55"/>
        <v>3</v>
      </c>
      <c r="Y509" s="132" t="str">
        <f t="shared" si="56"/>
        <v>x 3</v>
      </c>
    </row>
    <row r="510" spans="1:25" s="124" customFormat="1" ht="30" customHeight="1" x14ac:dyDescent="0.25">
      <c r="A510" s="89">
        <v>503</v>
      </c>
      <c r="B510" s="90" t="str">
        <f t="shared" ca="1" si="50"/>
        <v>2.4.07c</v>
      </c>
      <c r="C510" s="91">
        <f t="shared" ca="1" si="51"/>
        <v>6</v>
      </c>
      <c r="D510" s="21"/>
      <c r="E510" s="92" t="str">
        <f t="shared" ca="1" si="52"/>
        <v>2.4.07c</v>
      </c>
      <c r="F510" s="98" t="str">
        <f t="shared" ca="1" si="53"/>
        <v>Resetting passwords on compromised accounts?</v>
      </c>
      <c r="G510" s="93"/>
      <c r="H510" s="91"/>
      <c r="I510" s="91"/>
      <c r="J510" s="91"/>
      <c r="K510" s="91"/>
      <c r="L510" s="91"/>
      <c r="M510" s="91"/>
      <c r="N510" s="91"/>
      <c r="O510" s="91"/>
      <c r="P510" s="91"/>
      <c r="Q510" s="91"/>
      <c r="R510" s="91"/>
      <c r="S510" s="91"/>
      <c r="T510" s="126" t="str">
        <f t="shared" ca="1" si="54"/>
        <v>2.4.07c</v>
      </c>
      <c r="U510" s="91"/>
      <c r="V510" s="91"/>
      <c r="W510" s="132">
        <v>3</v>
      </c>
      <c r="X510" s="133">
        <f t="shared" ca="1" si="55"/>
        <v>3</v>
      </c>
      <c r="Y510" s="132" t="str">
        <f t="shared" si="56"/>
        <v>x 3</v>
      </c>
    </row>
    <row r="511" spans="1:25" s="124" customFormat="1" ht="30" x14ac:dyDescent="0.25">
      <c r="A511" s="89">
        <v>504</v>
      </c>
      <c r="B511" s="90" t="str">
        <f t="shared" ca="1" si="50"/>
        <v>2.4.07d</v>
      </c>
      <c r="C511" s="91">
        <f t="shared" ca="1" si="51"/>
        <v>6</v>
      </c>
      <c r="D511" s="21"/>
      <c r="E511" s="92" t="str">
        <f t="shared" ca="1" si="52"/>
        <v>2.4.07d</v>
      </c>
      <c r="F511" s="98" t="str">
        <f t="shared" ca="1" si="53"/>
        <v>Installing patches, changing passwords and tightening network perimeter security, such as firewall rulesets?</v>
      </c>
      <c r="G511" s="93"/>
      <c r="H511" s="91"/>
      <c r="I511" s="91"/>
      <c r="J511" s="91"/>
      <c r="K511" s="91"/>
      <c r="L511" s="91"/>
      <c r="M511" s="91"/>
      <c r="N511" s="91"/>
      <c r="O511" s="91"/>
      <c r="P511" s="91"/>
      <c r="Q511" s="91"/>
      <c r="R511" s="91"/>
      <c r="S511" s="91"/>
      <c r="T511" s="126" t="str">
        <f t="shared" ca="1" si="54"/>
        <v>2.4.07d</v>
      </c>
      <c r="U511" s="91"/>
      <c r="V511" s="91"/>
      <c r="W511" s="132">
        <v>4</v>
      </c>
      <c r="X511" s="133">
        <f t="shared" ca="1" si="55"/>
        <v>4</v>
      </c>
      <c r="Y511" s="132" t="str">
        <f t="shared" si="56"/>
        <v>x 4</v>
      </c>
    </row>
    <row r="512" spans="1:25" s="124" customFormat="1" ht="30" customHeight="1" x14ac:dyDescent="0.25">
      <c r="A512" s="89">
        <v>505</v>
      </c>
      <c r="B512" s="90" t="str">
        <f t="shared" ca="1" si="50"/>
        <v>2.4.07e</v>
      </c>
      <c r="C512" s="91">
        <f t="shared" ca="1" si="51"/>
        <v>6</v>
      </c>
      <c r="D512" s="21"/>
      <c r="E512" s="92" t="str">
        <f t="shared" ca="1" si="52"/>
        <v>2.4.07e</v>
      </c>
      <c r="F512" s="98" t="str">
        <f t="shared" ca="1" si="53"/>
        <v>Testing systems thoroughly – including security controls?</v>
      </c>
      <c r="G512" s="93"/>
      <c r="H512" s="91"/>
      <c r="I512" s="91"/>
      <c r="J512" s="91"/>
      <c r="K512" s="91"/>
      <c r="L512" s="91"/>
      <c r="M512" s="91"/>
      <c r="N512" s="91"/>
      <c r="O512" s="91"/>
      <c r="P512" s="91"/>
      <c r="Q512" s="91"/>
      <c r="R512" s="91"/>
      <c r="S512" s="91"/>
      <c r="T512" s="126" t="str">
        <f t="shared" ca="1" si="54"/>
        <v>2.4.07e</v>
      </c>
      <c r="U512" s="91"/>
      <c r="V512" s="91"/>
      <c r="W512" s="132">
        <v>4</v>
      </c>
      <c r="X512" s="133">
        <f t="shared" ca="1" si="55"/>
        <v>4</v>
      </c>
      <c r="Y512" s="132" t="str">
        <f t="shared" si="56"/>
        <v>x 4</v>
      </c>
    </row>
    <row r="513" spans="1:25" s="124" customFormat="1" ht="30" customHeight="1" x14ac:dyDescent="0.25">
      <c r="A513" s="89">
        <v>506</v>
      </c>
      <c r="B513" s="90" t="str">
        <f t="shared" ca="1" si="50"/>
        <v>2.4.07f</v>
      </c>
      <c r="C513" s="91">
        <f t="shared" ca="1" si="51"/>
        <v>6</v>
      </c>
      <c r="D513" s="21"/>
      <c r="E513" s="92" t="str">
        <f t="shared" ca="1" si="52"/>
        <v>2.4.07f</v>
      </c>
      <c r="F513" s="98" t="str">
        <f t="shared" ca="1" si="53"/>
        <v>Confirming the integrity of business systems and controls?</v>
      </c>
      <c r="G513" s="93"/>
      <c r="H513" s="91"/>
      <c r="I513" s="91"/>
      <c r="J513" s="91"/>
      <c r="K513" s="91"/>
      <c r="L513" s="91"/>
      <c r="M513" s="91"/>
      <c r="N513" s="91"/>
      <c r="O513" s="91"/>
      <c r="P513" s="91"/>
      <c r="Q513" s="91"/>
      <c r="R513" s="91"/>
      <c r="S513" s="91"/>
      <c r="T513" s="126" t="str">
        <f t="shared" ca="1" si="54"/>
        <v>2.4.07f</v>
      </c>
      <c r="U513" s="91"/>
      <c r="V513" s="91"/>
      <c r="W513" s="132">
        <v>3</v>
      </c>
      <c r="X513" s="133">
        <f t="shared" ca="1" si="55"/>
        <v>3</v>
      </c>
      <c r="Y513" s="132" t="str">
        <f t="shared" si="56"/>
        <v>x 3</v>
      </c>
    </row>
    <row r="514" spans="1:25" s="124" customFormat="1" ht="30" x14ac:dyDescent="0.25">
      <c r="A514" s="89">
        <v>507</v>
      </c>
      <c r="B514" s="90" t="str">
        <f t="shared" ca="1" si="50"/>
        <v>2.4.07g</v>
      </c>
      <c r="C514" s="91">
        <f t="shared" ca="1" si="51"/>
        <v>6</v>
      </c>
      <c r="D514" s="21"/>
      <c r="E514" s="92" t="str">
        <f t="shared" ca="1" si="52"/>
        <v>2.4.07g</v>
      </c>
      <c r="F514" s="98" t="str">
        <f t="shared" ca="1" si="53"/>
        <v>Announcing the resumption of business services to all relevant stakeholders?</v>
      </c>
      <c r="G514" s="93"/>
      <c r="H514" s="91"/>
      <c r="I514" s="91"/>
      <c r="J514" s="91"/>
      <c r="K514" s="91"/>
      <c r="L514" s="91"/>
      <c r="M514" s="91"/>
      <c r="N514" s="91"/>
      <c r="O514" s="91"/>
      <c r="P514" s="91"/>
      <c r="Q514" s="91"/>
      <c r="R514" s="91"/>
      <c r="S514" s="91"/>
      <c r="T514" s="126" t="str">
        <f t="shared" ca="1" si="54"/>
        <v>2.4.07g</v>
      </c>
      <c r="U514" s="91"/>
      <c r="V514" s="91"/>
      <c r="W514" s="132">
        <v>3</v>
      </c>
      <c r="X514" s="133">
        <f t="shared" ca="1" si="55"/>
        <v>3</v>
      </c>
      <c r="Y514" s="132" t="str">
        <f t="shared" si="56"/>
        <v>x 3</v>
      </c>
    </row>
    <row r="515" spans="1:25" s="124" customFormat="1" ht="30" customHeight="1" x14ac:dyDescent="0.25">
      <c r="A515" s="89">
        <v>508</v>
      </c>
      <c r="B515" s="90" t="str">
        <f t="shared" ca="1" si="50"/>
        <v>2.4.08</v>
      </c>
      <c r="C515" s="91">
        <f t="shared" ca="1" si="51"/>
        <v>4</v>
      </c>
      <c r="D515" s="21"/>
      <c r="E515" s="92" t="str">
        <f t="shared" ca="1" si="52"/>
        <v>2.4.08</v>
      </c>
      <c r="F515" s="93" t="str">
        <f t="shared" ca="1" si="53"/>
        <v>Is your recovery plan:</v>
      </c>
      <c r="G515" s="93"/>
      <c r="H515" s="91"/>
      <c r="I515" s="91"/>
      <c r="J515" s="91"/>
      <c r="K515" s="91"/>
      <c r="L515" s="91"/>
      <c r="M515" s="91"/>
      <c r="N515" s="91"/>
      <c r="O515" s="91"/>
      <c r="P515" s="91"/>
      <c r="Q515" s="91"/>
      <c r="R515" s="91"/>
      <c r="S515" s="91"/>
      <c r="T515" s="126" t="str">
        <f t="shared" ca="1" si="54"/>
        <v>2.4.08</v>
      </c>
      <c r="U515" s="91"/>
      <c r="V515" s="91"/>
      <c r="W515" s="132" t="s">
        <v>108</v>
      </c>
      <c r="X515" s="133" t="str">
        <f t="shared" ca="1" si="55"/>
        <v>N/A</v>
      </c>
      <c r="Y515" s="132" t="e">
        <f t="shared" si="56"/>
        <v>#N/A</v>
      </c>
    </row>
    <row r="516" spans="1:25" s="124" customFormat="1" ht="30" customHeight="1" x14ac:dyDescent="0.25">
      <c r="A516" s="89">
        <v>509</v>
      </c>
      <c r="B516" s="90" t="str">
        <f t="shared" ca="1" si="50"/>
        <v>2.4.08a</v>
      </c>
      <c r="C516" s="91">
        <f t="shared" ca="1" si="51"/>
        <v>6</v>
      </c>
      <c r="D516" s="21"/>
      <c r="E516" s="92" t="str">
        <f t="shared" ca="1" si="52"/>
        <v>2.4.08a</v>
      </c>
      <c r="F516" s="98" t="str">
        <f t="shared" ca="1" si="53"/>
        <v>Linked to the nature of the attack</v>
      </c>
      <c r="G516" s="93"/>
      <c r="H516" s="91"/>
      <c r="I516" s="91"/>
      <c r="J516" s="91"/>
      <c r="K516" s="91"/>
      <c r="L516" s="91"/>
      <c r="M516" s="91"/>
      <c r="N516" s="91"/>
      <c r="O516" s="91"/>
      <c r="P516" s="91"/>
      <c r="Q516" s="91"/>
      <c r="R516" s="91"/>
      <c r="S516" s="91"/>
      <c r="T516" s="126" t="str">
        <f t="shared" ca="1" si="54"/>
        <v>2.4.08a</v>
      </c>
      <c r="U516" s="91"/>
      <c r="V516" s="91"/>
      <c r="W516" s="132">
        <v>5</v>
      </c>
      <c r="X516" s="133">
        <f t="shared" ca="1" si="55"/>
        <v>5</v>
      </c>
      <c r="Y516" s="132" t="str">
        <f t="shared" si="56"/>
        <v>x 5</v>
      </c>
    </row>
    <row r="517" spans="1:25" s="124" customFormat="1" ht="30" customHeight="1" x14ac:dyDescent="0.25">
      <c r="A517" s="89">
        <v>510</v>
      </c>
      <c r="B517" s="90" t="str">
        <f t="shared" ca="1" si="50"/>
        <v>2.4.08b</v>
      </c>
      <c r="C517" s="91">
        <f t="shared" ca="1" si="51"/>
        <v>6</v>
      </c>
      <c r="D517" s="21"/>
      <c r="E517" s="92" t="str">
        <f t="shared" ca="1" si="52"/>
        <v>2.4.08b</v>
      </c>
      <c r="F517" s="98" t="str">
        <f t="shared" ca="1" si="53"/>
        <v>Based on a risk-based approach to recovery?</v>
      </c>
      <c r="G517" s="93"/>
      <c r="H517" s="91"/>
      <c r="I517" s="91"/>
      <c r="J517" s="91"/>
      <c r="K517" s="91"/>
      <c r="L517" s="91"/>
      <c r="M517" s="91"/>
      <c r="N517" s="91"/>
      <c r="O517" s="91"/>
      <c r="P517" s="91"/>
      <c r="Q517" s="91"/>
      <c r="R517" s="91"/>
      <c r="S517" s="91"/>
      <c r="T517" s="126" t="str">
        <f t="shared" ca="1" si="54"/>
        <v>2.4.08b</v>
      </c>
      <c r="U517" s="91"/>
      <c r="V517" s="91"/>
      <c r="W517" s="132">
        <v>5</v>
      </c>
      <c r="X517" s="133">
        <f t="shared" ca="1" si="55"/>
        <v>5</v>
      </c>
      <c r="Y517" s="132" t="str">
        <f t="shared" si="56"/>
        <v>x 5</v>
      </c>
    </row>
    <row r="518" spans="1:25" s="124" customFormat="1" ht="30" x14ac:dyDescent="0.25">
      <c r="A518" s="89">
        <v>511</v>
      </c>
      <c r="B518" s="90" t="str">
        <f t="shared" ca="1" si="50"/>
        <v>2.4.08c</v>
      </c>
      <c r="C518" s="91">
        <f t="shared" ca="1" si="51"/>
        <v>6</v>
      </c>
      <c r="D518" s="21"/>
      <c r="E518" s="92" t="str">
        <f t="shared" ca="1" si="52"/>
        <v>2.4.08c</v>
      </c>
      <c r="F518" s="98" t="str">
        <f t="shared" ca="1" si="53"/>
        <v>Designed to prevent exacerbating current risks caused by the incident or introducing new risks?</v>
      </c>
      <c r="G518" s="93"/>
      <c r="H518" s="91"/>
      <c r="I518" s="91"/>
      <c r="J518" s="91"/>
      <c r="K518" s="91"/>
      <c r="L518" s="91"/>
      <c r="M518" s="91"/>
      <c r="N518" s="91"/>
      <c r="O518" s="91"/>
      <c r="P518" s="91"/>
      <c r="Q518" s="91"/>
      <c r="R518" s="91"/>
      <c r="S518" s="91"/>
      <c r="T518" s="126" t="str">
        <f t="shared" ca="1" si="54"/>
        <v>2.4.08c</v>
      </c>
      <c r="U518" s="91"/>
      <c r="V518" s="91"/>
      <c r="W518" s="132">
        <v>5</v>
      </c>
      <c r="X518" s="133">
        <f t="shared" ca="1" si="55"/>
        <v>5</v>
      </c>
      <c r="Y518" s="132" t="str">
        <f t="shared" si="56"/>
        <v>x 5</v>
      </c>
    </row>
    <row r="519" spans="1:25" s="124" customFormat="1" ht="18.75" customHeight="1" x14ac:dyDescent="0.25">
      <c r="A519" s="91">
        <v>512</v>
      </c>
      <c r="B519" s="91" t="str">
        <f t="shared" ca="1" si="50"/>
        <v/>
      </c>
      <c r="C519" s="91">
        <f t="shared" ca="1" si="51"/>
        <v>3</v>
      </c>
      <c r="D519" s="21"/>
      <c r="E519" s="96" t="str">
        <f t="shared" ca="1" si="52"/>
        <v/>
      </c>
      <c r="F519" s="97" t="str">
        <f t="shared" ca="1" si="53"/>
        <v>Validation</v>
      </c>
      <c r="G519" s="91"/>
      <c r="H519" s="91"/>
      <c r="I519" s="91"/>
      <c r="J519" s="91"/>
      <c r="K519" s="91"/>
      <c r="L519" s="91"/>
      <c r="M519" s="91"/>
      <c r="N519" s="91"/>
      <c r="O519" s="91"/>
      <c r="P519" s="91"/>
      <c r="Q519" s="91"/>
      <c r="R519" s="91"/>
      <c r="S519" s="91"/>
      <c r="T519" s="126" t="str">
        <f t="shared" ca="1" si="54"/>
        <v/>
      </c>
      <c r="U519" s="91"/>
      <c r="V519" s="91"/>
      <c r="W519" s="132" t="s">
        <v>695</v>
      </c>
      <c r="X519" s="132" t="str">
        <f t="shared" ca="1" si="55"/>
        <v/>
      </c>
      <c r="Y519" s="132" t="e">
        <f t="shared" si="56"/>
        <v>#N/A</v>
      </c>
    </row>
    <row r="520" spans="1:25" s="124" customFormat="1" ht="30" customHeight="1" x14ac:dyDescent="0.25">
      <c r="A520" s="89">
        <v>513</v>
      </c>
      <c r="B520" s="90" t="str">
        <f t="shared" ref="B520:B583" ca="1" si="57">VLOOKUP(A520,Contents_Text,2,FALSE)</f>
        <v>2.4.09</v>
      </c>
      <c r="C520" s="91">
        <f t="shared" ref="C520:C583" ca="1" si="58">VLOOKUP(A520,Contents_Text,15,FALSE)</f>
        <v>4</v>
      </c>
      <c r="D520" s="21"/>
      <c r="E520" s="92" t="str">
        <f t="shared" ref="E520:E583" ca="1" si="59">IF(C520=1,"Phase "&amp;B520,IF(C520=2,"Step "&amp;VLOOKUP(A520,Contents_Text,4,FALSE),B520))</f>
        <v>2.4.09</v>
      </c>
      <c r="F520" s="93" t="str">
        <f t="shared" ref="F520:F583" ca="1" si="60">VLOOKUP(A520,Contents_Text,7,FALSE)</f>
        <v>Do you validate that systems are operating normally again by:</v>
      </c>
      <c r="G520" s="93"/>
      <c r="H520" s="91"/>
      <c r="I520" s="91"/>
      <c r="J520" s="91"/>
      <c r="K520" s="91"/>
      <c r="L520" s="91"/>
      <c r="M520" s="91"/>
      <c r="N520" s="91"/>
      <c r="O520" s="91"/>
      <c r="P520" s="91"/>
      <c r="Q520" s="91"/>
      <c r="R520" s="91"/>
      <c r="S520" s="91"/>
      <c r="T520" s="126" t="str">
        <f t="shared" ref="T520:T583" ca="1" si="61">E520</f>
        <v>2.4.09</v>
      </c>
      <c r="U520" s="91"/>
      <c r="V520" s="91"/>
      <c r="W520" s="132" t="s">
        <v>108</v>
      </c>
      <c r="X520" s="133" t="str">
        <f t="shared" ref="X520:X583" ca="1" si="62">VLOOKUP(A520,Contents_Text,8,FALSE)</f>
        <v>N/A</v>
      </c>
      <c r="Y520" s="132" t="e">
        <f t="shared" ref="Y520:Y583" si="63">VLOOKUP(W520,weighting_response_reverse,2,FALSE)</f>
        <v>#N/A</v>
      </c>
    </row>
    <row r="521" spans="1:25" s="124" customFormat="1" ht="30" x14ac:dyDescent="0.25">
      <c r="A521" s="89">
        <v>514</v>
      </c>
      <c r="B521" s="90" t="str">
        <f t="shared" ca="1" si="57"/>
        <v>2.4.09a</v>
      </c>
      <c r="C521" s="91">
        <f t="shared" ca="1" si="58"/>
        <v>6</v>
      </c>
      <c r="D521" s="21"/>
      <c r="E521" s="92" t="str">
        <f t="shared" ca="1" si="59"/>
        <v>2.4.09a</v>
      </c>
      <c r="F521" s="98" t="str">
        <f t="shared" ca="1" si="60"/>
        <v>Carrying out an independent penetration test of the affected systems?</v>
      </c>
      <c r="G521" s="93"/>
      <c r="H521" s="91"/>
      <c r="I521" s="91"/>
      <c r="J521" s="91"/>
      <c r="K521" s="91"/>
      <c r="L521" s="91"/>
      <c r="M521" s="91"/>
      <c r="N521" s="91"/>
      <c r="O521" s="91"/>
      <c r="P521" s="91"/>
      <c r="Q521" s="91"/>
      <c r="R521" s="91"/>
      <c r="S521" s="91"/>
      <c r="T521" s="126" t="str">
        <f t="shared" ca="1" si="61"/>
        <v>2.4.09a</v>
      </c>
      <c r="U521" s="91"/>
      <c r="V521" s="91"/>
      <c r="W521" s="132">
        <v>4</v>
      </c>
      <c r="X521" s="133">
        <f t="shared" ca="1" si="62"/>
        <v>4</v>
      </c>
      <c r="Y521" s="132" t="str">
        <f t="shared" si="63"/>
        <v>x 4</v>
      </c>
    </row>
    <row r="522" spans="1:25" s="124" customFormat="1" ht="30" customHeight="1" x14ac:dyDescent="0.25">
      <c r="A522" s="89">
        <v>515</v>
      </c>
      <c r="B522" s="90" t="str">
        <f t="shared" ca="1" si="57"/>
        <v>2.4.09b</v>
      </c>
      <c r="C522" s="91">
        <f t="shared" ca="1" si="58"/>
        <v>6</v>
      </c>
      <c r="D522" s="21"/>
      <c r="E522" s="92" t="str">
        <f t="shared" ca="1" si="59"/>
        <v>2.4.09b</v>
      </c>
      <c r="F522" s="98" t="str">
        <f t="shared" ca="1" si="60"/>
        <v>Undertaking a security controls assessment?</v>
      </c>
      <c r="G522" s="93"/>
      <c r="H522" s="91"/>
      <c r="I522" s="91"/>
      <c r="J522" s="91"/>
      <c r="K522" s="91"/>
      <c r="L522" s="91"/>
      <c r="M522" s="91"/>
      <c r="N522" s="91"/>
      <c r="O522" s="91"/>
      <c r="P522" s="91"/>
      <c r="Q522" s="91"/>
      <c r="R522" s="91"/>
      <c r="S522" s="91"/>
      <c r="T522" s="126" t="str">
        <f t="shared" ca="1" si="61"/>
        <v>2.4.09b</v>
      </c>
      <c r="U522" s="91"/>
      <c r="V522" s="91"/>
      <c r="W522" s="132">
        <v>4</v>
      </c>
      <c r="X522" s="133">
        <f t="shared" ca="1" si="62"/>
        <v>4</v>
      </c>
      <c r="Y522" s="132" t="str">
        <f t="shared" si="63"/>
        <v>x 4</v>
      </c>
    </row>
    <row r="523" spans="1:25" s="124" customFormat="1" ht="30" customHeight="1" x14ac:dyDescent="0.25">
      <c r="A523" s="89">
        <v>516</v>
      </c>
      <c r="B523" s="90" t="str">
        <f t="shared" ca="1" si="57"/>
        <v>2.4.10</v>
      </c>
      <c r="C523" s="91">
        <f t="shared" ca="1" si="58"/>
        <v>4</v>
      </c>
      <c r="D523" s="21"/>
      <c r="E523" s="92" t="str">
        <f t="shared" ca="1" si="59"/>
        <v>2.4.10</v>
      </c>
      <c r="F523" s="93" t="str">
        <f t="shared" ca="1" si="60"/>
        <v>To help detect further attacks (or attempted attacks) do you:</v>
      </c>
      <c r="G523" s="93"/>
      <c r="H523" s="91"/>
      <c r="I523" s="91"/>
      <c r="J523" s="91"/>
      <c r="K523" s="91"/>
      <c r="L523" s="91"/>
      <c r="M523" s="91"/>
      <c r="N523" s="91"/>
      <c r="O523" s="91"/>
      <c r="P523" s="91"/>
      <c r="Q523" s="91"/>
      <c r="R523" s="91"/>
      <c r="S523" s="91"/>
      <c r="T523" s="126" t="str">
        <f t="shared" ca="1" si="61"/>
        <v>2.4.10</v>
      </c>
      <c r="U523" s="91"/>
      <c r="V523" s="91"/>
      <c r="W523" s="132" t="s">
        <v>108</v>
      </c>
      <c r="X523" s="133" t="str">
        <f t="shared" ca="1" si="62"/>
        <v>N/A</v>
      </c>
      <c r="Y523" s="132" t="e">
        <f t="shared" si="63"/>
        <v>#N/A</v>
      </c>
    </row>
    <row r="524" spans="1:25" s="124" customFormat="1" ht="30" x14ac:dyDescent="0.25">
      <c r="A524" s="89">
        <v>517</v>
      </c>
      <c r="B524" s="90" t="str">
        <f t="shared" ca="1" si="57"/>
        <v>2.4.10a</v>
      </c>
      <c r="C524" s="91">
        <f t="shared" ca="1" si="58"/>
        <v>6</v>
      </c>
      <c r="D524" s="21"/>
      <c r="E524" s="92" t="str">
        <f t="shared" ca="1" si="59"/>
        <v>2.4.10a</v>
      </c>
      <c r="F524" s="98" t="str">
        <f t="shared" ca="1" si="60"/>
        <v>Retain cyber security threat intelligence (including network situational awareness)?</v>
      </c>
      <c r="G524" s="93"/>
      <c r="H524" s="91"/>
      <c r="I524" s="91"/>
      <c r="J524" s="91"/>
      <c r="K524" s="91"/>
      <c r="L524" s="91"/>
      <c r="M524" s="91"/>
      <c r="N524" s="91"/>
      <c r="O524" s="91"/>
      <c r="P524" s="91"/>
      <c r="Q524" s="91"/>
      <c r="R524" s="91"/>
      <c r="S524" s="91"/>
      <c r="T524" s="126" t="str">
        <f t="shared" ca="1" si="61"/>
        <v>2.4.10a</v>
      </c>
      <c r="U524" s="91"/>
      <c r="V524" s="91"/>
      <c r="W524" s="132">
        <v>5</v>
      </c>
      <c r="X524" s="133">
        <f t="shared" ca="1" si="62"/>
        <v>5</v>
      </c>
      <c r="Y524" s="132" t="str">
        <f t="shared" si="63"/>
        <v>x 5</v>
      </c>
    </row>
    <row r="525" spans="1:25" s="124" customFormat="1" ht="30" customHeight="1" x14ac:dyDescent="0.25">
      <c r="A525" s="89">
        <v>518</v>
      </c>
      <c r="B525" s="90" t="str">
        <f t="shared" ca="1" si="57"/>
        <v>2.4.10b</v>
      </c>
      <c r="C525" s="91">
        <f t="shared" ca="1" si="58"/>
        <v>6</v>
      </c>
      <c r="D525" s="21"/>
      <c r="E525" s="92" t="str">
        <f t="shared" ca="1" si="59"/>
        <v>2.4.10b</v>
      </c>
      <c r="F525" s="98" t="str">
        <f t="shared" ca="1" si="60"/>
        <v>Monitor the network over an extended time?</v>
      </c>
      <c r="G525" s="93"/>
      <c r="H525" s="91"/>
      <c r="I525" s="91"/>
      <c r="J525" s="91"/>
      <c r="K525" s="91"/>
      <c r="L525" s="91"/>
      <c r="M525" s="91"/>
      <c r="N525" s="91"/>
      <c r="O525" s="91"/>
      <c r="P525" s="91"/>
      <c r="Q525" s="91"/>
      <c r="R525" s="91"/>
      <c r="S525" s="91"/>
      <c r="T525" s="126" t="str">
        <f t="shared" ca="1" si="61"/>
        <v>2.4.10b</v>
      </c>
      <c r="U525" s="91"/>
      <c r="V525" s="91"/>
      <c r="W525" s="132">
        <v>5</v>
      </c>
      <c r="X525" s="133">
        <f t="shared" ca="1" si="62"/>
        <v>5</v>
      </c>
      <c r="Y525" s="132" t="str">
        <f t="shared" si="63"/>
        <v>x 5</v>
      </c>
    </row>
    <row r="526" spans="1:25" s="124" customFormat="1" ht="30" x14ac:dyDescent="0.25">
      <c r="A526" s="89">
        <v>519</v>
      </c>
      <c r="B526" s="90" t="str">
        <f t="shared" ca="1" si="57"/>
        <v>2.4.11</v>
      </c>
      <c r="C526" s="91">
        <f t="shared" ca="1" si="58"/>
        <v>4</v>
      </c>
      <c r="D526" s="21"/>
      <c r="E526" s="92" t="str">
        <f t="shared" ca="1" si="59"/>
        <v>2.4.11</v>
      </c>
      <c r="F526" s="93" t="str">
        <f t="shared" ca="1" si="60"/>
        <v>Once systems have been recovered and controls have been tested do you:</v>
      </c>
      <c r="G526" s="93"/>
      <c r="H526" s="91"/>
      <c r="I526" s="91"/>
      <c r="J526" s="91"/>
      <c r="K526" s="91"/>
      <c r="L526" s="91"/>
      <c r="M526" s="91"/>
      <c r="N526" s="91"/>
      <c r="O526" s="91"/>
      <c r="P526" s="91"/>
      <c r="Q526" s="91"/>
      <c r="R526" s="91"/>
      <c r="S526" s="91"/>
      <c r="T526" s="126" t="str">
        <f t="shared" ca="1" si="61"/>
        <v>2.4.11</v>
      </c>
      <c r="U526" s="91"/>
      <c r="V526" s="91"/>
      <c r="W526" s="132" t="s">
        <v>108</v>
      </c>
      <c r="X526" s="133" t="str">
        <f t="shared" ca="1" si="62"/>
        <v>N/A</v>
      </c>
      <c r="Y526" s="132" t="e">
        <f t="shared" si="63"/>
        <v>#N/A</v>
      </c>
    </row>
    <row r="527" spans="1:25" s="124" customFormat="1" ht="30" customHeight="1" x14ac:dyDescent="0.25">
      <c r="A527" s="89">
        <v>520</v>
      </c>
      <c r="B527" s="90" t="str">
        <f t="shared" ca="1" si="57"/>
        <v>2.4.11a</v>
      </c>
      <c r="C527" s="91">
        <f t="shared" ca="1" si="58"/>
        <v>6</v>
      </c>
      <c r="D527" s="21"/>
      <c r="E527" s="92" t="str">
        <f t="shared" ca="1" si="59"/>
        <v>2.4.11a</v>
      </c>
      <c r="F527" s="98" t="str">
        <f t="shared" ca="1" si="60"/>
        <v>Provided stakeholders with a brief summary of what took place?</v>
      </c>
      <c r="G527" s="93"/>
      <c r="H527" s="91"/>
      <c r="I527" s="91"/>
      <c r="J527" s="91"/>
      <c r="K527" s="91"/>
      <c r="L527" s="91"/>
      <c r="M527" s="91"/>
      <c r="N527" s="91"/>
      <c r="O527" s="91"/>
      <c r="P527" s="91"/>
      <c r="Q527" s="91"/>
      <c r="R527" s="91"/>
      <c r="S527" s="91"/>
      <c r="T527" s="126" t="str">
        <f t="shared" ca="1" si="61"/>
        <v>2.4.11a</v>
      </c>
      <c r="U527" s="91"/>
      <c r="V527" s="91"/>
      <c r="W527" s="132">
        <v>3</v>
      </c>
      <c r="X527" s="133">
        <f t="shared" ca="1" si="62"/>
        <v>3</v>
      </c>
      <c r="Y527" s="132" t="str">
        <f t="shared" si="63"/>
        <v>x 3</v>
      </c>
    </row>
    <row r="528" spans="1:25" s="124" customFormat="1" ht="30" customHeight="1" x14ac:dyDescent="0.25">
      <c r="A528" s="89">
        <v>521</v>
      </c>
      <c r="B528" s="90" t="str">
        <f t="shared" ca="1" si="57"/>
        <v>2.4.11b</v>
      </c>
      <c r="C528" s="91">
        <f t="shared" ca="1" si="58"/>
        <v>6</v>
      </c>
      <c r="D528" s="21"/>
      <c r="E528" s="100" t="str">
        <f t="shared" ca="1" si="59"/>
        <v>2.4.11b</v>
      </c>
      <c r="F528" s="101" t="str">
        <f t="shared" ca="1" si="60"/>
        <v>Brief stakeholders within a day or so of the event?</v>
      </c>
      <c r="G528" s="102"/>
      <c r="H528" s="99"/>
      <c r="I528" s="99"/>
      <c r="J528" s="99"/>
      <c r="K528" s="99"/>
      <c r="L528" s="99"/>
      <c r="M528" s="99"/>
      <c r="N528" s="99"/>
      <c r="O528" s="99"/>
      <c r="P528" s="99"/>
      <c r="Q528" s="99"/>
      <c r="R528" s="99"/>
      <c r="S528" s="99"/>
      <c r="T528" s="152" t="str">
        <f t="shared" ca="1" si="61"/>
        <v>2.4.11b</v>
      </c>
      <c r="U528" s="99"/>
      <c r="V528" s="99"/>
      <c r="W528" s="237">
        <v>3</v>
      </c>
      <c r="X528" s="236">
        <f t="shared" ca="1" si="62"/>
        <v>3</v>
      </c>
      <c r="Y528" s="237" t="str">
        <f t="shared" si="63"/>
        <v>x 3</v>
      </c>
    </row>
    <row r="529" spans="1:25" s="124" customFormat="1" ht="35.1" customHeight="1" x14ac:dyDescent="0.25">
      <c r="A529" s="89">
        <v>522</v>
      </c>
      <c r="B529" s="90">
        <f t="shared" ca="1" si="57"/>
        <v>3</v>
      </c>
      <c r="C529" s="91">
        <f t="shared" ca="1" si="58"/>
        <v>1</v>
      </c>
      <c r="D529" s="21"/>
      <c r="E529" s="238" t="str">
        <f t="shared" ca="1" si="59"/>
        <v>Phase 3</v>
      </c>
      <c r="F529" s="243" t="str">
        <f t="shared" ca="1" si="60"/>
        <v>Follow up</v>
      </c>
      <c r="G529" s="228"/>
      <c r="H529" s="229"/>
      <c r="I529" s="229"/>
      <c r="J529" s="229"/>
      <c r="K529" s="229"/>
      <c r="L529" s="229"/>
      <c r="M529" s="228"/>
      <c r="N529" s="228"/>
      <c r="O529" s="228"/>
      <c r="P529" s="228"/>
      <c r="Q529" s="228"/>
      <c r="R529" s="228"/>
      <c r="S529" s="228"/>
      <c r="T529" s="153" t="str">
        <f t="shared" ca="1" si="61"/>
        <v>Phase 3</v>
      </c>
      <c r="U529" s="228"/>
      <c r="V529" s="228"/>
      <c r="W529" s="131" t="s">
        <v>695</v>
      </c>
      <c r="X529" s="131" t="str">
        <f t="shared" ca="1" si="62"/>
        <v/>
      </c>
      <c r="Y529" s="130" t="e">
        <f t="shared" si="63"/>
        <v>#N/A</v>
      </c>
    </row>
    <row r="530" spans="1:25" s="124" customFormat="1" ht="30" customHeight="1" x14ac:dyDescent="0.25">
      <c r="A530" s="89">
        <v>523</v>
      </c>
      <c r="B530" s="90" t="str">
        <f t="shared" ca="1" si="57"/>
        <v>3.1</v>
      </c>
      <c r="C530" s="91">
        <f t="shared" ca="1" si="58"/>
        <v>2</v>
      </c>
      <c r="D530" s="21"/>
      <c r="E530" s="232" t="str">
        <f t="shared" ca="1" si="59"/>
        <v>Step 1</v>
      </c>
      <c r="F530" s="244" t="str">
        <f t="shared" ca="1" si="60"/>
        <v>Incident investigation</v>
      </c>
      <c r="G530" s="245"/>
      <c r="H530" s="246"/>
      <c r="I530" s="246"/>
      <c r="J530" s="246"/>
      <c r="K530" s="246"/>
      <c r="L530" s="246"/>
      <c r="M530" s="245"/>
      <c r="N530" s="245"/>
      <c r="O530" s="245"/>
      <c r="P530" s="245"/>
      <c r="Q530" s="245"/>
      <c r="R530" s="245"/>
      <c r="S530" s="245"/>
      <c r="T530" s="152" t="str">
        <f t="shared" ca="1" si="61"/>
        <v>Step 1</v>
      </c>
      <c r="U530" s="245"/>
      <c r="V530" s="245"/>
      <c r="W530" s="236" t="s">
        <v>695</v>
      </c>
      <c r="X530" s="236" t="str">
        <f t="shared" ca="1" si="62"/>
        <v/>
      </c>
      <c r="Y530" s="237" t="e">
        <f t="shared" si="63"/>
        <v>#N/A</v>
      </c>
    </row>
    <row r="531" spans="1:25" s="124" customFormat="1" ht="30" x14ac:dyDescent="0.25">
      <c r="A531" s="89">
        <v>524</v>
      </c>
      <c r="B531" s="90" t="str">
        <f t="shared" ca="1" si="57"/>
        <v>3.1.01</v>
      </c>
      <c r="C531" s="91">
        <f t="shared" ca="1" si="58"/>
        <v>5</v>
      </c>
      <c r="D531" s="21"/>
      <c r="E531" s="106" t="str">
        <f t="shared" ca="1" si="59"/>
        <v>3.1.01</v>
      </c>
      <c r="F531" s="107" t="str">
        <f t="shared" ca="1" si="60"/>
        <v>Do you investigate cyber security incidents more thoroughly after they have been resolved?</v>
      </c>
      <c r="G531" s="107"/>
      <c r="H531" s="105"/>
      <c r="I531" s="105"/>
      <c r="J531" s="105"/>
      <c r="K531" s="105"/>
      <c r="L531" s="105"/>
      <c r="M531" s="105"/>
      <c r="N531" s="105"/>
      <c r="O531" s="105"/>
      <c r="P531" s="105"/>
      <c r="Q531" s="105"/>
      <c r="R531" s="105"/>
      <c r="S531" s="105"/>
      <c r="T531" s="153" t="str">
        <f t="shared" ca="1" si="61"/>
        <v>3.1.01</v>
      </c>
      <c r="U531" s="105"/>
      <c r="V531" s="105"/>
      <c r="W531" s="130">
        <v>1</v>
      </c>
      <c r="X531" s="131">
        <f t="shared" ca="1" si="62"/>
        <v>1</v>
      </c>
      <c r="Y531" s="130" t="str">
        <f t="shared" si="63"/>
        <v>x 1</v>
      </c>
    </row>
    <row r="532" spans="1:25" s="124" customFormat="1" ht="30" customHeight="1" x14ac:dyDescent="0.25">
      <c r="A532" s="89">
        <v>525</v>
      </c>
      <c r="B532" s="90" t="str">
        <f t="shared" ca="1" si="57"/>
        <v>3.1.02</v>
      </c>
      <c r="C532" s="91">
        <f t="shared" ca="1" si="58"/>
        <v>5</v>
      </c>
      <c r="D532" s="21"/>
      <c r="E532" s="92" t="str">
        <f t="shared" ca="1" si="59"/>
        <v>3.1.02</v>
      </c>
      <c r="F532" s="93" t="str">
        <f t="shared" ca="1" si="60"/>
        <v>Is your investigation carried out in a structured, systematic manner?</v>
      </c>
      <c r="G532" s="93"/>
      <c r="H532" s="91"/>
      <c r="I532" s="91"/>
      <c r="J532" s="91"/>
      <c r="K532" s="91"/>
      <c r="L532" s="91"/>
      <c r="M532" s="91"/>
      <c r="N532" s="91"/>
      <c r="O532" s="91"/>
      <c r="P532" s="91"/>
      <c r="Q532" s="91"/>
      <c r="R532" s="91"/>
      <c r="S532" s="91"/>
      <c r="T532" s="126" t="str">
        <f t="shared" ca="1" si="61"/>
        <v>3.1.02</v>
      </c>
      <c r="U532" s="91"/>
      <c r="V532" s="91"/>
      <c r="W532" s="132">
        <v>2</v>
      </c>
      <c r="X532" s="133">
        <f t="shared" ca="1" si="62"/>
        <v>2</v>
      </c>
      <c r="Y532" s="132" t="str">
        <f t="shared" si="63"/>
        <v>x 2</v>
      </c>
    </row>
    <row r="533" spans="1:25" s="124" customFormat="1" ht="30" customHeight="1" x14ac:dyDescent="0.25">
      <c r="A533" s="89">
        <v>526</v>
      </c>
      <c r="B533" s="90" t="str">
        <f t="shared" ca="1" si="57"/>
        <v>3.1.03</v>
      </c>
      <c r="C533" s="91">
        <f t="shared" ca="1" si="58"/>
        <v>5</v>
      </c>
      <c r="D533" s="21"/>
      <c r="E533" s="92" t="str">
        <f t="shared" ca="1" si="59"/>
        <v>3.1.03</v>
      </c>
      <c r="F533" s="93" t="str">
        <f t="shared" ca="1" si="60"/>
        <v>Do you perform problem cause analysis for cyber security incidents?</v>
      </c>
      <c r="G533" s="93"/>
      <c r="H533" s="91"/>
      <c r="I533" s="91"/>
      <c r="J533" s="91"/>
      <c r="K533" s="91"/>
      <c r="L533" s="91"/>
      <c r="M533" s="91"/>
      <c r="N533" s="91"/>
      <c r="O533" s="91"/>
      <c r="P533" s="91"/>
      <c r="Q533" s="91"/>
      <c r="R533" s="91"/>
      <c r="S533" s="91"/>
      <c r="T533" s="126" t="str">
        <f t="shared" ca="1" si="61"/>
        <v>3.1.03</v>
      </c>
      <c r="U533" s="91"/>
      <c r="V533" s="91"/>
      <c r="W533" s="132">
        <v>3</v>
      </c>
      <c r="X533" s="133">
        <f t="shared" ca="1" si="62"/>
        <v>3</v>
      </c>
      <c r="Y533" s="132" t="str">
        <f t="shared" si="63"/>
        <v>x 3</v>
      </c>
    </row>
    <row r="534" spans="1:25" s="124" customFormat="1" ht="30" x14ac:dyDescent="0.25">
      <c r="A534" s="89">
        <v>527</v>
      </c>
      <c r="B534" s="90" t="str">
        <f t="shared" ca="1" si="57"/>
        <v>3.1.04</v>
      </c>
      <c r="C534" s="91">
        <f t="shared" ca="1" si="58"/>
        <v>5</v>
      </c>
      <c r="D534" s="21"/>
      <c r="E534" s="92" t="str">
        <f t="shared" ca="1" si="59"/>
        <v>3.1.04</v>
      </c>
      <c r="F534" s="93" t="str">
        <f t="shared" ca="1" si="60"/>
        <v>Does your problem cause analysis include using appropriate investigative techniques, such as:</v>
      </c>
      <c r="G534" s="93"/>
      <c r="H534" s="91"/>
      <c r="I534" s="91"/>
      <c r="J534" s="91"/>
      <c r="K534" s="91"/>
      <c r="L534" s="91"/>
      <c r="M534" s="91"/>
      <c r="N534" s="91"/>
      <c r="O534" s="91"/>
      <c r="P534" s="91"/>
      <c r="Q534" s="91"/>
      <c r="R534" s="91"/>
      <c r="S534" s="91"/>
      <c r="T534" s="126" t="str">
        <f t="shared" ca="1" si="61"/>
        <v>3.1.04</v>
      </c>
      <c r="U534" s="91"/>
      <c r="V534" s="91"/>
      <c r="W534" s="132">
        <v>4</v>
      </c>
      <c r="X534" s="133">
        <f t="shared" ca="1" si="62"/>
        <v>4</v>
      </c>
      <c r="Y534" s="132" t="str">
        <f t="shared" si="63"/>
        <v>x 4</v>
      </c>
    </row>
    <row r="535" spans="1:25" s="124" customFormat="1" ht="30" customHeight="1" x14ac:dyDescent="0.25">
      <c r="A535" s="89">
        <v>528</v>
      </c>
      <c r="B535" s="90" t="str">
        <f t="shared" ca="1" si="57"/>
        <v>3.1.05</v>
      </c>
      <c r="C535" s="91">
        <f t="shared" ca="1" si="58"/>
        <v>5</v>
      </c>
      <c r="D535" s="21"/>
      <c r="E535" s="92" t="str">
        <f t="shared" ca="1" si="59"/>
        <v>3.1.05</v>
      </c>
      <c r="F535" s="93" t="str">
        <f t="shared" ca="1" si="60"/>
        <v>Do you carry out root cause identification for cyber security incidents?</v>
      </c>
      <c r="G535" s="93"/>
      <c r="H535" s="91"/>
      <c r="I535" s="91"/>
      <c r="J535" s="91"/>
      <c r="K535" s="91"/>
      <c r="L535" s="91"/>
      <c r="M535" s="91"/>
      <c r="N535" s="91"/>
      <c r="O535" s="91"/>
      <c r="P535" s="91"/>
      <c r="Q535" s="91"/>
      <c r="R535" s="91"/>
      <c r="S535" s="91"/>
      <c r="T535" s="126" t="str">
        <f t="shared" ca="1" si="61"/>
        <v>3.1.05</v>
      </c>
      <c r="U535" s="91"/>
      <c r="V535" s="91"/>
      <c r="W535" s="132">
        <v>3</v>
      </c>
      <c r="X535" s="133">
        <f t="shared" ca="1" si="62"/>
        <v>3</v>
      </c>
      <c r="Y535" s="132" t="str">
        <f t="shared" si="63"/>
        <v>x 3</v>
      </c>
    </row>
    <row r="536" spans="1:25" s="124" customFormat="1" ht="30" x14ac:dyDescent="0.25">
      <c r="A536" s="89">
        <v>529</v>
      </c>
      <c r="B536" s="90" t="str">
        <f t="shared" ca="1" si="57"/>
        <v>3.1.06</v>
      </c>
      <c r="C536" s="91">
        <f t="shared" ca="1" si="58"/>
        <v>5</v>
      </c>
      <c r="D536" s="21"/>
      <c r="E536" s="92" t="str">
        <f t="shared" ca="1" si="59"/>
        <v>3.1.06</v>
      </c>
      <c r="F536" s="93" t="str">
        <f t="shared" ca="1" si="60"/>
        <v>Does your root cause identification include using appropriate investigative techniques, such as:</v>
      </c>
      <c r="G536" s="93"/>
      <c r="H536" s="91"/>
      <c r="I536" s="91"/>
      <c r="J536" s="91"/>
      <c r="K536" s="91"/>
      <c r="L536" s="91"/>
      <c r="M536" s="91"/>
      <c r="N536" s="91"/>
      <c r="O536" s="91"/>
      <c r="P536" s="91"/>
      <c r="Q536" s="91"/>
      <c r="R536" s="91"/>
      <c r="S536" s="91"/>
      <c r="T536" s="126" t="str">
        <f t="shared" ca="1" si="61"/>
        <v>3.1.06</v>
      </c>
      <c r="U536" s="91"/>
      <c r="V536" s="91"/>
      <c r="W536" s="132">
        <v>4</v>
      </c>
      <c r="X536" s="133">
        <f t="shared" ca="1" si="62"/>
        <v>4</v>
      </c>
      <c r="Y536" s="132" t="str">
        <f t="shared" si="63"/>
        <v>x 4</v>
      </c>
    </row>
    <row r="537" spans="1:25" s="124" customFormat="1" ht="30" x14ac:dyDescent="0.25">
      <c r="A537" s="89">
        <v>530</v>
      </c>
      <c r="B537" s="90" t="str">
        <f t="shared" ca="1" si="57"/>
        <v>3.1.07</v>
      </c>
      <c r="C537" s="91">
        <f t="shared" ca="1" si="58"/>
        <v>5</v>
      </c>
      <c r="D537" s="21"/>
      <c r="E537" s="92" t="str">
        <f t="shared" ca="1" si="59"/>
        <v>3.1.07</v>
      </c>
      <c r="F537" s="93" t="str">
        <f t="shared" ca="1" si="60"/>
        <v>Does your root cause identification help to identify previously unknown sources of cyber security incidents?</v>
      </c>
      <c r="G537" s="93"/>
      <c r="H537" s="91"/>
      <c r="I537" s="91"/>
      <c r="J537" s="91"/>
      <c r="K537" s="91"/>
      <c r="L537" s="91"/>
      <c r="M537" s="91"/>
      <c r="N537" s="91"/>
      <c r="O537" s="91"/>
      <c r="P537" s="91"/>
      <c r="Q537" s="91"/>
      <c r="R537" s="91"/>
      <c r="S537" s="91"/>
      <c r="T537" s="126" t="str">
        <f t="shared" ca="1" si="61"/>
        <v>3.1.07</v>
      </c>
      <c r="U537" s="91"/>
      <c r="V537" s="91"/>
      <c r="W537" s="132">
        <v>5</v>
      </c>
      <c r="X537" s="133">
        <f t="shared" ca="1" si="62"/>
        <v>5</v>
      </c>
      <c r="Y537" s="132" t="str">
        <f t="shared" si="63"/>
        <v>x 5</v>
      </c>
    </row>
    <row r="538" spans="1:25" s="124" customFormat="1" ht="30" x14ac:dyDescent="0.25">
      <c r="A538" s="89">
        <v>531</v>
      </c>
      <c r="B538" s="90" t="str">
        <f t="shared" ca="1" si="57"/>
        <v>3.1.08</v>
      </c>
      <c r="C538" s="91">
        <f t="shared" ca="1" si="58"/>
        <v>5</v>
      </c>
      <c r="D538" s="21"/>
      <c r="E538" s="92" t="str">
        <f t="shared" ca="1" si="59"/>
        <v>3.1.08</v>
      </c>
      <c r="F538" s="93" t="str">
        <f t="shared" ca="1" si="60"/>
        <v>Do you quantify the business impact of cyber security incidents (eg in terms of financial, reputational, management or compliance impact)?</v>
      </c>
      <c r="G538" s="93"/>
      <c r="H538" s="91"/>
      <c r="I538" s="91"/>
      <c r="J538" s="91"/>
      <c r="K538" s="91"/>
      <c r="L538" s="91"/>
      <c r="M538" s="91"/>
      <c r="N538" s="91"/>
      <c r="O538" s="91"/>
      <c r="P538" s="91"/>
      <c r="Q538" s="91"/>
      <c r="R538" s="91"/>
      <c r="S538" s="91"/>
      <c r="T538" s="126" t="str">
        <f t="shared" ca="1" si="61"/>
        <v>3.1.08</v>
      </c>
      <c r="U538" s="91"/>
      <c r="V538" s="91"/>
      <c r="W538" s="132">
        <v>4</v>
      </c>
      <c r="X538" s="133">
        <f t="shared" ca="1" si="62"/>
        <v>4</v>
      </c>
      <c r="Y538" s="132" t="str">
        <f t="shared" si="63"/>
        <v>x 4</v>
      </c>
    </row>
    <row r="539" spans="1:25" s="124" customFormat="1" ht="45" x14ac:dyDescent="0.25">
      <c r="A539" s="89">
        <v>532</v>
      </c>
      <c r="B539" s="90" t="str">
        <f t="shared" ca="1" si="57"/>
        <v>3.1.09</v>
      </c>
      <c r="C539" s="91">
        <f t="shared" ca="1" si="58"/>
        <v>5</v>
      </c>
      <c r="D539" s="21"/>
      <c r="E539" s="92" t="str">
        <f t="shared" ca="1" si="59"/>
        <v>3.1.09</v>
      </c>
      <c r="F539" s="93" t="str">
        <f t="shared" ca="1" si="60"/>
        <v>Do you carry out sufficient investigation to identify the perpetrators(s) of the cyber security incident, which may involve specialist support, such as from forensic investigators?</v>
      </c>
      <c r="G539" s="93"/>
      <c r="H539" s="91"/>
      <c r="I539" s="91"/>
      <c r="J539" s="91"/>
      <c r="K539" s="91"/>
      <c r="L539" s="91"/>
      <c r="M539" s="91"/>
      <c r="N539" s="91"/>
      <c r="O539" s="91"/>
      <c r="P539" s="91"/>
      <c r="Q539" s="91"/>
      <c r="R539" s="91"/>
      <c r="S539" s="91"/>
      <c r="T539" s="126" t="str">
        <f t="shared" ca="1" si="61"/>
        <v>3.1.09</v>
      </c>
      <c r="U539" s="91"/>
      <c r="V539" s="91"/>
      <c r="W539" s="132">
        <v>5</v>
      </c>
      <c r="X539" s="133">
        <f t="shared" ca="1" si="62"/>
        <v>5</v>
      </c>
      <c r="Y539" s="132" t="str">
        <f t="shared" si="63"/>
        <v>x 5</v>
      </c>
    </row>
    <row r="540" spans="1:25" s="124" customFormat="1" ht="45" x14ac:dyDescent="0.25">
      <c r="A540" s="89">
        <v>533</v>
      </c>
      <c r="B540" s="90" t="str">
        <f t="shared" ca="1" si="57"/>
        <v>3.1.10</v>
      </c>
      <c r="C540" s="91">
        <f t="shared" ca="1" si="58"/>
        <v>5</v>
      </c>
      <c r="D540" s="21"/>
      <c r="E540" s="92" t="str">
        <f t="shared" ca="1" si="59"/>
        <v>3.1.10</v>
      </c>
      <c r="F540" s="93" t="str">
        <f t="shared" ca="1" si="60"/>
        <v>Does your investigation cover events in relation to the ‘attacker kill chain’ (ie reconnaissance, weaponize, deliver, exploit, install, command &amp; control and act on objectives)?</v>
      </c>
      <c r="G540" s="93"/>
      <c r="H540" s="91"/>
      <c r="I540" s="91"/>
      <c r="J540" s="91"/>
      <c r="K540" s="91"/>
      <c r="L540" s="91"/>
      <c r="M540" s="91"/>
      <c r="N540" s="91"/>
      <c r="O540" s="91"/>
      <c r="P540" s="91"/>
      <c r="Q540" s="91"/>
      <c r="R540" s="91"/>
      <c r="S540" s="91"/>
      <c r="T540" s="126" t="str">
        <f t="shared" ca="1" si="61"/>
        <v>3.1.10</v>
      </c>
      <c r="U540" s="91"/>
      <c r="V540" s="91"/>
      <c r="W540" s="132">
        <v>5</v>
      </c>
      <c r="X540" s="133">
        <f t="shared" ca="1" si="62"/>
        <v>5</v>
      </c>
      <c r="Y540" s="132" t="str">
        <f t="shared" si="63"/>
        <v>x 5</v>
      </c>
    </row>
    <row r="541" spans="1:25" s="124" customFormat="1" ht="30" x14ac:dyDescent="0.25">
      <c r="A541" s="89">
        <v>534</v>
      </c>
      <c r="B541" s="90" t="str">
        <f t="shared" ca="1" si="57"/>
        <v>3.1.11</v>
      </c>
      <c r="C541" s="91">
        <f t="shared" ca="1" si="58"/>
        <v>5</v>
      </c>
      <c r="D541" s="21"/>
      <c r="E541" s="100" t="str">
        <f t="shared" ca="1" si="59"/>
        <v>3.1.11</v>
      </c>
      <c r="F541" s="102" t="str">
        <f t="shared" ca="1" si="60"/>
        <v>Does your investigation link to wider problem management activities, such as those used in service management (eg ITIL approach)?</v>
      </c>
      <c r="G541" s="102"/>
      <c r="H541" s="99"/>
      <c r="I541" s="99"/>
      <c r="J541" s="99"/>
      <c r="K541" s="99"/>
      <c r="L541" s="99"/>
      <c r="M541" s="99"/>
      <c r="N541" s="99"/>
      <c r="O541" s="99"/>
      <c r="P541" s="99"/>
      <c r="Q541" s="99"/>
      <c r="R541" s="99"/>
      <c r="S541" s="99"/>
      <c r="T541" s="152" t="str">
        <f t="shared" ca="1" si="61"/>
        <v>3.1.11</v>
      </c>
      <c r="U541" s="99"/>
      <c r="V541" s="99"/>
      <c r="W541" s="237">
        <v>5</v>
      </c>
      <c r="X541" s="236">
        <f t="shared" ca="1" si="62"/>
        <v>5</v>
      </c>
      <c r="Y541" s="237" t="str">
        <f t="shared" si="63"/>
        <v>x 5</v>
      </c>
    </row>
    <row r="542" spans="1:25" s="124" customFormat="1" ht="30" customHeight="1" x14ac:dyDescent="0.25">
      <c r="A542" s="89">
        <v>535</v>
      </c>
      <c r="B542" s="90" t="str">
        <f t="shared" ca="1" si="57"/>
        <v>3.2</v>
      </c>
      <c r="C542" s="91">
        <f t="shared" ca="1" si="58"/>
        <v>2</v>
      </c>
      <c r="D542" s="21"/>
      <c r="E542" s="88" t="str">
        <f t="shared" ca="1" si="59"/>
        <v>Step 2</v>
      </c>
      <c r="F542" s="117" t="str">
        <f t="shared" ca="1" si="60"/>
        <v>Reporting</v>
      </c>
      <c r="G542" s="118"/>
      <c r="H542" s="119"/>
      <c r="I542" s="119"/>
      <c r="J542" s="119"/>
      <c r="K542" s="119"/>
      <c r="L542" s="119"/>
      <c r="M542" s="118"/>
      <c r="N542" s="118"/>
      <c r="O542" s="118"/>
      <c r="P542" s="118"/>
      <c r="Q542" s="118"/>
      <c r="R542" s="118"/>
      <c r="S542" s="118"/>
      <c r="T542" s="217" t="str">
        <f t="shared" ca="1" si="61"/>
        <v>Step 2</v>
      </c>
      <c r="U542" s="118"/>
      <c r="V542" s="118"/>
      <c r="W542" s="129" t="s">
        <v>695</v>
      </c>
      <c r="X542" s="129" t="str">
        <f t="shared" ca="1" si="62"/>
        <v/>
      </c>
      <c r="Y542" s="239" t="e">
        <f t="shared" si="63"/>
        <v>#N/A</v>
      </c>
    </row>
    <row r="543" spans="1:25" s="124" customFormat="1" ht="30" x14ac:dyDescent="0.25">
      <c r="A543" s="89">
        <v>536</v>
      </c>
      <c r="B543" s="90" t="str">
        <f t="shared" ca="1" si="57"/>
        <v>3.2.01</v>
      </c>
      <c r="C543" s="91">
        <f t="shared" ca="1" si="58"/>
        <v>5</v>
      </c>
      <c r="D543" s="21"/>
      <c r="E543" s="106" t="str">
        <f t="shared" ca="1" si="59"/>
        <v>3.2.01</v>
      </c>
      <c r="F543" s="107" t="str">
        <f t="shared" ca="1" si="60"/>
        <v>Are cyber security incidents reported to relevant internal stakeholders (eg information security, corporate IT departments and business units)?</v>
      </c>
      <c r="G543" s="107"/>
      <c r="H543" s="105"/>
      <c r="I543" s="105"/>
      <c r="J543" s="105"/>
      <c r="K543" s="105"/>
      <c r="L543" s="105"/>
      <c r="M543" s="105"/>
      <c r="N543" s="105"/>
      <c r="O543" s="105"/>
      <c r="P543" s="105"/>
      <c r="Q543" s="105"/>
      <c r="R543" s="105"/>
      <c r="S543" s="105"/>
      <c r="T543" s="153" t="str">
        <f t="shared" ca="1" si="61"/>
        <v>3.2.01</v>
      </c>
      <c r="U543" s="105"/>
      <c r="V543" s="105"/>
      <c r="W543" s="130">
        <v>1</v>
      </c>
      <c r="X543" s="131">
        <f t="shared" ca="1" si="62"/>
        <v>1</v>
      </c>
      <c r="Y543" s="130" t="str">
        <f t="shared" si="63"/>
        <v>x 1</v>
      </c>
    </row>
    <row r="544" spans="1:25" s="124" customFormat="1" ht="30" customHeight="1" x14ac:dyDescent="0.25">
      <c r="A544" s="89">
        <v>537</v>
      </c>
      <c r="B544" s="90" t="str">
        <f t="shared" ca="1" si="57"/>
        <v>3.2.02</v>
      </c>
      <c r="C544" s="91">
        <f t="shared" ca="1" si="58"/>
        <v>4</v>
      </c>
      <c r="D544" s="21"/>
      <c r="E544" s="92" t="str">
        <f t="shared" ca="1" si="59"/>
        <v>3.2.02</v>
      </c>
      <c r="F544" s="93" t="str">
        <f t="shared" ca="1" si="60"/>
        <v>Are you aware of:</v>
      </c>
      <c r="G544" s="93"/>
      <c r="H544" s="91"/>
      <c r="I544" s="91"/>
      <c r="J544" s="91"/>
      <c r="K544" s="91"/>
      <c r="L544" s="91"/>
      <c r="M544" s="91"/>
      <c r="N544" s="91"/>
      <c r="O544" s="91"/>
      <c r="P544" s="91"/>
      <c r="Q544" s="91"/>
      <c r="R544" s="91"/>
      <c r="S544" s="91"/>
      <c r="T544" s="126" t="str">
        <f t="shared" ca="1" si="61"/>
        <v>3.2.02</v>
      </c>
      <c r="U544" s="91"/>
      <c r="V544" s="91"/>
      <c r="W544" s="132" t="s">
        <v>108</v>
      </c>
      <c r="X544" s="133" t="str">
        <f t="shared" ca="1" si="62"/>
        <v>N/A</v>
      </c>
      <c r="Y544" s="132" t="e">
        <f t="shared" si="63"/>
        <v>#N/A</v>
      </c>
    </row>
    <row r="545" spans="1:25" s="124" customFormat="1" ht="30" x14ac:dyDescent="0.25">
      <c r="A545" s="89">
        <v>538</v>
      </c>
      <c r="B545" s="90" t="str">
        <f t="shared" ca="1" si="57"/>
        <v>3.2.02a</v>
      </c>
      <c r="C545" s="91">
        <f t="shared" ca="1" si="58"/>
        <v>6</v>
      </c>
      <c r="D545" s="21"/>
      <c r="E545" s="92" t="str">
        <f t="shared" ca="1" si="59"/>
        <v>3.2.02a</v>
      </c>
      <c r="F545" s="98" t="str">
        <f t="shared" ca="1" si="60"/>
        <v>Your regulatory and legal reporting requirements (eg mandatory reporting to particular authorities)?</v>
      </c>
      <c r="G545" s="93"/>
      <c r="H545" s="91"/>
      <c r="I545" s="91"/>
      <c r="J545" s="91"/>
      <c r="K545" s="91"/>
      <c r="L545" s="91"/>
      <c r="M545" s="91"/>
      <c r="N545" s="91"/>
      <c r="O545" s="91"/>
      <c r="P545" s="91"/>
      <c r="Q545" s="91"/>
      <c r="R545" s="91"/>
      <c r="S545" s="91"/>
      <c r="T545" s="126" t="str">
        <f t="shared" ca="1" si="61"/>
        <v>3.2.02a</v>
      </c>
      <c r="U545" s="91"/>
      <c r="V545" s="91"/>
      <c r="W545" s="132">
        <v>2</v>
      </c>
      <c r="X545" s="133">
        <f t="shared" ca="1" si="62"/>
        <v>2</v>
      </c>
      <c r="Y545" s="132" t="str">
        <f t="shared" si="63"/>
        <v>x 2</v>
      </c>
    </row>
    <row r="546" spans="1:25" s="124" customFormat="1" ht="30" customHeight="1" x14ac:dyDescent="0.25">
      <c r="A546" s="89">
        <v>539</v>
      </c>
      <c r="B546" s="90" t="str">
        <f t="shared" ca="1" si="57"/>
        <v>3.2.02b</v>
      </c>
      <c r="C546" s="91">
        <f t="shared" ca="1" si="58"/>
        <v>6</v>
      </c>
      <c r="D546" s="21"/>
      <c r="E546" s="92" t="str">
        <f t="shared" ca="1" si="59"/>
        <v>3.2.02b</v>
      </c>
      <c r="F546" s="98" t="str">
        <f t="shared" ca="1" si="60"/>
        <v>What types of cyber security incident need to be reported?</v>
      </c>
      <c r="G546" s="93"/>
      <c r="H546" s="91"/>
      <c r="I546" s="91"/>
      <c r="J546" s="91"/>
      <c r="K546" s="91"/>
      <c r="L546" s="91"/>
      <c r="M546" s="91"/>
      <c r="N546" s="91"/>
      <c r="O546" s="91"/>
      <c r="P546" s="91"/>
      <c r="Q546" s="91"/>
      <c r="R546" s="91"/>
      <c r="S546" s="91"/>
      <c r="T546" s="126" t="str">
        <f t="shared" ca="1" si="61"/>
        <v>3.2.02b</v>
      </c>
      <c r="U546" s="91"/>
      <c r="V546" s="91"/>
      <c r="W546" s="132">
        <v>2</v>
      </c>
      <c r="X546" s="133">
        <f t="shared" ca="1" si="62"/>
        <v>2</v>
      </c>
      <c r="Y546" s="132" t="str">
        <f t="shared" si="63"/>
        <v>x 2</v>
      </c>
    </row>
    <row r="547" spans="1:25" s="124" customFormat="1" ht="30" x14ac:dyDescent="0.25">
      <c r="A547" s="89">
        <v>540</v>
      </c>
      <c r="B547" s="90" t="str">
        <f t="shared" ca="1" si="57"/>
        <v>3.2.02c</v>
      </c>
      <c r="C547" s="91">
        <f t="shared" ca="1" si="58"/>
        <v>6</v>
      </c>
      <c r="D547" s="21"/>
      <c r="E547" s="92" t="str">
        <f t="shared" ca="1" si="59"/>
        <v>3.2.02c</v>
      </c>
      <c r="F547" s="98" t="str">
        <f t="shared" ca="1" si="60"/>
        <v>To which external body each type of cyber security incidents need to be reported?</v>
      </c>
      <c r="G547" s="93"/>
      <c r="H547" s="91"/>
      <c r="I547" s="91"/>
      <c r="J547" s="91"/>
      <c r="K547" s="91"/>
      <c r="L547" s="91"/>
      <c r="M547" s="91"/>
      <c r="N547" s="91"/>
      <c r="O547" s="91"/>
      <c r="P547" s="91"/>
      <c r="Q547" s="91"/>
      <c r="R547" s="91"/>
      <c r="S547" s="91"/>
      <c r="T547" s="126" t="str">
        <f t="shared" ca="1" si="61"/>
        <v>3.2.02c</v>
      </c>
      <c r="U547" s="91"/>
      <c r="V547" s="91"/>
      <c r="W547" s="132">
        <v>2</v>
      </c>
      <c r="X547" s="133">
        <f t="shared" ca="1" si="62"/>
        <v>2</v>
      </c>
      <c r="Y547" s="132" t="str">
        <f t="shared" si="63"/>
        <v>x 2</v>
      </c>
    </row>
    <row r="548" spans="1:25" s="124" customFormat="1" ht="30" customHeight="1" x14ac:dyDescent="0.25">
      <c r="A548" s="89">
        <v>541</v>
      </c>
      <c r="B548" s="90" t="str">
        <f t="shared" ca="1" si="57"/>
        <v>3.2.02d</v>
      </c>
      <c r="C548" s="91">
        <f t="shared" ca="1" si="58"/>
        <v>6</v>
      </c>
      <c r="D548" s="21"/>
      <c r="E548" s="92" t="str">
        <f t="shared" ca="1" si="59"/>
        <v>3.2.02d</v>
      </c>
      <c r="F548" s="98" t="str">
        <f t="shared" ca="1" si="60"/>
        <v>The format in which cyber security incidents need to be reported?</v>
      </c>
      <c r="G548" s="93"/>
      <c r="H548" s="91"/>
      <c r="I548" s="91"/>
      <c r="J548" s="91"/>
      <c r="K548" s="91"/>
      <c r="L548" s="91"/>
      <c r="M548" s="91"/>
      <c r="N548" s="91"/>
      <c r="O548" s="91"/>
      <c r="P548" s="91"/>
      <c r="Q548" s="91"/>
      <c r="R548" s="91"/>
      <c r="S548" s="91"/>
      <c r="T548" s="126" t="str">
        <f t="shared" ca="1" si="61"/>
        <v>3.2.02d</v>
      </c>
      <c r="U548" s="91"/>
      <c r="V548" s="91"/>
      <c r="W548" s="132">
        <v>2</v>
      </c>
      <c r="X548" s="133">
        <f t="shared" ca="1" si="62"/>
        <v>2</v>
      </c>
      <c r="Y548" s="132" t="str">
        <f t="shared" si="63"/>
        <v>x 2</v>
      </c>
    </row>
    <row r="549" spans="1:25" s="124" customFormat="1" ht="30" customHeight="1" x14ac:dyDescent="0.25">
      <c r="A549" s="89">
        <v>542</v>
      </c>
      <c r="B549" s="90" t="str">
        <f t="shared" ca="1" si="57"/>
        <v>3.2.02e</v>
      </c>
      <c r="C549" s="91">
        <f t="shared" ca="1" si="58"/>
        <v>6</v>
      </c>
      <c r="D549" s="21"/>
      <c r="E549" s="92" t="str">
        <f t="shared" ca="1" si="59"/>
        <v>3.2.02e</v>
      </c>
      <c r="F549" s="98" t="str">
        <f t="shared" ca="1" si="60"/>
        <v>The objectives of reporting cyber security incidents?</v>
      </c>
      <c r="G549" s="93"/>
      <c r="H549" s="91"/>
      <c r="I549" s="91"/>
      <c r="J549" s="91"/>
      <c r="K549" s="91"/>
      <c r="L549" s="91"/>
      <c r="M549" s="91"/>
      <c r="N549" s="91"/>
      <c r="O549" s="91"/>
      <c r="P549" s="91"/>
      <c r="Q549" s="91"/>
      <c r="R549" s="91"/>
      <c r="S549" s="91"/>
      <c r="T549" s="126" t="str">
        <f t="shared" ca="1" si="61"/>
        <v>3.2.02e</v>
      </c>
      <c r="U549" s="91"/>
      <c r="V549" s="91"/>
      <c r="W549" s="132">
        <v>2</v>
      </c>
      <c r="X549" s="133">
        <f t="shared" ca="1" si="62"/>
        <v>2</v>
      </c>
      <c r="Y549" s="132" t="str">
        <f t="shared" si="63"/>
        <v>x 2</v>
      </c>
    </row>
    <row r="550" spans="1:25" s="124" customFormat="1" ht="45" x14ac:dyDescent="0.25">
      <c r="A550" s="89">
        <v>543</v>
      </c>
      <c r="B550" s="90" t="str">
        <f t="shared" ca="1" si="57"/>
        <v>3.2.03</v>
      </c>
      <c r="C550" s="91">
        <f t="shared" ca="1" si="58"/>
        <v>5</v>
      </c>
      <c r="D550" s="21"/>
      <c r="E550" s="92" t="str">
        <f t="shared" ca="1" si="59"/>
        <v>3.2.03</v>
      </c>
      <c r="F550" s="93" t="str">
        <f t="shared" ca="1" si="60"/>
        <v>Do you report targeted cyber security incidents, to required authorities, such as GovCertUK (the Government’s Computer Emergency Response Team)?</v>
      </c>
      <c r="G550" s="93"/>
      <c r="H550" s="91"/>
      <c r="I550" s="91"/>
      <c r="J550" s="91"/>
      <c r="K550" s="91"/>
      <c r="L550" s="91"/>
      <c r="M550" s="91"/>
      <c r="N550" s="91"/>
      <c r="O550" s="91"/>
      <c r="P550" s="91"/>
      <c r="Q550" s="91"/>
      <c r="R550" s="91"/>
      <c r="S550" s="91"/>
      <c r="T550" s="126" t="str">
        <f t="shared" ca="1" si="61"/>
        <v>3.2.03</v>
      </c>
      <c r="U550" s="91"/>
      <c r="V550" s="91"/>
      <c r="W550" s="132">
        <v>3</v>
      </c>
      <c r="X550" s="133">
        <f t="shared" ca="1" si="62"/>
        <v>3</v>
      </c>
      <c r="Y550" s="132" t="str">
        <f t="shared" si="63"/>
        <v>x 3</v>
      </c>
    </row>
    <row r="551" spans="1:25" s="124" customFormat="1" ht="45" x14ac:dyDescent="0.25">
      <c r="A551" s="89">
        <v>544</v>
      </c>
      <c r="B551" s="90" t="str">
        <f t="shared" ca="1" si="57"/>
        <v>3.2.04</v>
      </c>
      <c r="C551" s="91">
        <f t="shared" ca="1" si="58"/>
        <v>5</v>
      </c>
      <c r="D551" s="21"/>
      <c r="E551" s="92" t="str">
        <f t="shared" ca="1" si="59"/>
        <v>3.2.04</v>
      </c>
      <c r="F551" s="93" t="str">
        <f t="shared" ca="1" si="60"/>
        <v>Do you notify required authorities, such as GovCertUK (the Government’s Computer Emergency Response Team) of any other (non-targeted) cyber security incidents?</v>
      </c>
      <c r="G551" s="93"/>
      <c r="H551" s="91"/>
      <c r="I551" s="91"/>
      <c r="J551" s="91"/>
      <c r="K551" s="91"/>
      <c r="L551" s="91"/>
      <c r="M551" s="91"/>
      <c r="N551" s="91"/>
      <c r="O551" s="91"/>
      <c r="P551" s="91"/>
      <c r="Q551" s="91"/>
      <c r="R551" s="91"/>
      <c r="S551" s="91"/>
      <c r="T551" s="126" t="str">
        <f t="shared" ca="1" si="61"/>
        <v>3.2.04</v>
      </c>
      <c r="U551" s="91"/>
      <c r="V551" s="91"/>
      <c r="W551" s="132">
        <v>3</v>
      </c>
      <c r="X551" s="133">
        <f t="shared" ca="1" si="62"/>
        <v>3</v>
      </c>
      <c r="Y551" s="132" t="str">
        <f t="shared" si="63"/>
        <v>x 3</v>
      </c>
    </row>
    <row r="552" spans="1:25" s="124" customFormat="1" ht="30" customHeight="1" x14ac:dyDescent="0.25">
      <c r="A552" s="89">
        <v>545</v>
      </c>
      <c r="B552" s="90" t="str">
        <f t="shared" ca="1" si="57"/>
        <v>3.2.05</v>
      </c>
      <c r="C552" s="91">
        <f t="shared" ca="1" si="58"/>
        <v>4</v>
      </c>
      <c r="D552" s="21"/>
      <c r="E552" s="92" t="str">
        <f t="shared" ca="1" si="59"/>
        <v>3.2.05</v>
      </c>
      <c r="F552" s="93" t="str">
        <f t="shared" ca="1" si="60"/>
        <v>When reporting cyber security incidents, do you provide:</v>
      </c>
      <c r="G552" s="93"/>
      <c r="H552" s="91"/>
      <c r="I552" s="91"/>
      <c r="J552" s="91"/>
      <c r="K552" s="91"/>
      <c r="L552" s="91"/>
      <c r="M552" s="91"/>
      <c r="N552" s="91"/>
      <c r="O552" s="91"/>
      <c r="P552" s="91"/>
      <c r="Q552" s="91"/>
      <c r="R552" s="91"/>
      <c r="S552" s="91"/>
      <c r="T552" s="126" t="str">
        <f t="shared" ca="1" si="61"/>
        <v>3.2.05</v>
      </c>
      <c r="U552" s="91"/>
      <c r="V552" s="91"/>
      <c r="W552" s="132" t="s">
        <v>108</v>
      </c>
      <c r="X552" s="133" t="str">
        <f t="shared" ca="1" si="62"/>
        <v>N/A</v>
      </c>
      <c r="Y552" s="132" t="e">
        <f t="shared" si="63"/>
        <v>#N/A</v>
      </c>
    </row>
    <row r="553" spans="1:25" s="124" customFormat="1" ht="30" x14ac:dyDescent="0.25">
      <c r="A553" s="89">
        <v>546</v>
      </c>
      <c r="B553" s="90" t="str">
        <f t="shared" ca="1" si="57"/>
        <v>3.2.05a</v>
      </c>
      <c r="C553" s="91">
        <f t="shared" ca="1" si="58"/>
        <v>6</v>
      </c>
      <c r="D553" s="21"/>
      <c r="E553" s="92" t="str">
        <f t="shared" ca="1" si="59"/>
        <v>3.2.05a</v>
      </c>
      <c r="F553" s="98" t="str">
        <f t="shared" ca="1" si="60"/>
        <v>A full description of the nature of the incident, its history, and what actions were taken to recover?</v>
      </c>
      <c r="G553" s="93"/>
      <c r="H553" s="91"/>
      <c r="I553" s="91"/>
      <c r="J553" s="91"/>
      <c r="K553" s="91"/>
      <c r="L553" s="91"/>
      <c r="M553" s="91"/>
      <c r="N553" s="91"/>
      <c r="O553" s="91"/>
      <c r="P553" s="91"/>
      <c r="Q553" s="91"/>
      <c r="R553" s="91"/>
      <c r="S553" s="91"/>
      <c r="T553" s="126" t="str">
        <f t="shared" ca="1" si="61"/>
        <v>3.2.05a</v>
      </c>
      <c r="U553" s="91"/>
      <c r="V553" s="91"/>
      <c r="W553" s="132">
        <v>4</v>
      </c>
      <c r="X553" s="133">
        <f t="shared" ca="1" si="62"/>
        <v>4</v>
      </c>
      <c r="Y553" s="132" t="str">
        <f t="shared" si="63"/>
        <v>x 4</v>
      </c>
    </row>
    <row r="554" spans="1:25" s="124" customFormat="1" ht="45" x14ac:dyDescent="0.25">
      <c r="A554" s="89">
        <v>547</v>
      </c>
      <c r="B554" s="90" t="str">
        <f t="shared" ca="1" si="57"/>
        <v>3.2.05b</v>
      </c>
      <c r="C554" s="91">
        <f t="shared" ca="1" si="58"/>
        <v>6</v>
      </c>
      <c r="D554" s="21"/>
      <c r="E554" s="92" t="str">
        <f t="shared" ca="1" si="59"/>
        <v>3.2.05b</v>
      </c>
      <c r="F554" s="98" t="str">
        <f t="shared" ca="1" si="60"/>
        <v>A realistic estimate of the financial cost of the incident, as well as other impacts on the business, such as in terms of damage to reputation, loss of management control or impaired growth?</v>
      </c>
      <c r="G554" s="93"/>
      <c r="H554" s="91"/>
      <c r="I554" s="91"/>
      <c r="J554" s="91"/>
      <c r="K554" s="91"/>
      <c r="L554" s="91"/>
      <c r="M554" s="91"/>
      <c r="N554" s="91"/>
      <c r="O554" s="91"/>
      <c r="P554" s="91"/>
      <c r="Q554" s="91"/>
      <c r="R554" s="91"/>
      <c r="S554" s="91"/>
      <c r="T554" s="126" t="str">
        <f t="shared" ca="1" si="61"/>
        <v>3.2.05b</v>
      </c>
      <c r="U554" s="91"/>
      <c r="V554" s="91"/>
      <c r="W554" s="132">
        <v>4</v>
      </c>
      <c r="X554" s="133">
        <f t="shared" ca="1" si="62"/>
        <v>4</v>
      </c>
      <c r="Y554" s="132" t="str">
        <f t="shared" si="63"/>
        <v>x 4</v>
      </c>
    </row>
    <row r="555" spans="1:25" s="124" customFormat="1" ht="45" x14ac:dyDescent="0.25">
      <c r="A555" s="89">
        <v>548</v>
      </c>
      <c r="B555" s="90" t="str">
        <f t="shared" ca="1" si="57"/>
        <v>3.2.05c</v>
      </c>
      <c r="C555" s="91">
        <f t="shared" ca="1" si="58"/>
        <v>6</v>
      </c>
      <c r="D555" s="21"/>
      <c r="E555" s="92" t="str">
        <f t="shared" ca="1" si="59"/>
        <v>3.2.05c</v>
      </c>
      <c r="F555" s="98" t="str">
        <f t="shared" ca="1" si="60"/>
        <v>Recommendations regarding enhanced or additional controls required to prevent, detect, remediate or recover from cyber security incidents more effectively?</v>
      </c>
      <c r="G555" s="93"/>
      <c r="H555" s="91"/>
      <c r="I555" s="91"/>
      <c r="J555" s="91"/>
      <c r="K555" s="91"/>
      <c r="L555" s="91"/>
      <c r="M555" s="91"/>
      <c r="N555" s="91"/>
      <c r="O555" s="91"/>
      <c r="P555" s="91"/>
      <c r="Q555" s="91"/>
      <c r="R555" s="91"/>
      <c r="S555" s="91"/>
      <c r="T555" s="126" t="str">
        <f t="shared" ca="1" si="61"/>
        <v>3.2.05c</v>
      </c>
      <c r="U555" s="91"/>
      <c r="V555" s="91"/>
      <c r="W555" s="132">
        <v>4</v>
      </c>
      <c r="X555" s="133">
        <f t="shared" ca="1" si="62"/>
        <v>4</v>
      </c>
      <c r="Y555" s="132" t="str">
        <f t="shared" si="63"/>
        <v>x 4</v>
      </c>
    </row>
    <row r="556" spans="1:25" s="124" customFormat="1" ht="60" x14ac:dyDescent="0.25">
      <c r="A556" s="89">
        <v>549</v>
      </c>
      <c r="B556" s="90" t="str">
        <f t="shared" ca="1" si="57"/>
        <v>3.2.06</v>
      </c>
      <c r="C556" s="91">
        <f t="shared" ca="1" si="58"/>
        <v>5</v>
      </c>
      <c r="D556" s="21"/>
      <c r="E556" s="92" t="str">
        <f t="shared" ca="1" si="59"/>
        <v>3.2.06</v>
      </c>
      <c r="F556" s="93" t="str">
        <f t="shared" ca="1" si="60"/>
        <v>Do you voluntarily report cyber security incidents to important stakeholders, such as law enforcement agencies, specialised bodies (eg NIST, ENISA or CREST), regulatory bodies with particular market sectors (eg the FSA or Bank of England in Finance) or collaborative groups?</v>
      </c>
      <c r="G556" s="93"/>
      <c r="H556" s="91"/>
      <c r="I556" s="91"/>
      <c r="J556" s="91"/>
      <c r="K556" s="91"/>
      <c r="L556" s="91"/>
      <c r="M556" s="91"/>
      <c r="N556" s="91"/>
      <c r="O556" s="91"/>
      <c r="P556" s="91"/>
      <c r="Q556" s="91"/>
      <c r="R556" s="91"/>
      <c r="S556" s="91"/>
      <c r="T556" s="126" t="str">
        <f t="shared" ca="1" si="61"/>
        <v>3.2.06</v>
      </c>
      <c r="U556" s="91"/>
      <c r="V556" s="91"/>
      <c r="W556" s="132">
        <v>5</v>
      </c>
      <c r="X556" s="133">
        <f t="shared" ca="1" si="62"/>
        <v>5</v>
      </c>
      <c r="Y556" s="132" t="str">
        <f t="shared" si="63"/>
        <v>x 5</v>
      </c>
    </row>
    <row r="557" spans="1:25" s="124" customFormat="1" ht="45" x14ac:dyDescent="0.25">
      <c r="A557" s="89">
        <v>550</v>
      </c>
      <c r="B557" s="90" t="str">
        <f t="shared" ca="1" si="57"/>
        <v>3.2.07</v>
      </c>
      <c r="C557" s="91">
        <f t="shared" ca="1" si="58"/>
        <v>5</v>
      </c>
      <c r="D557" s="21"/>
      <c r="E557" s="100" t="str">
        <f t="shared" ca="1" si="59"/>
        <v>3.2.07</v>
      </c>
      <c r="F557" s="102" t="str">
        <f t="shared" ca="1" si="60"/>
        <v>Do you provide recommendations to external bodies regarding enhanced or additional controls required to prevent, detect, remediate or recover from cyber security incidents more effectively?</v>
      </c>
      <c r="G557" s="102"/>
      <c r="H557" s="99"/>
      <c r="I557" s="99"/>
      <c r="J557" s="99"/>
      <c r="K557" s="99"/>
      <c r="L557" s="99"/>
      <c r="M557" s="99"/>
      <c r="N557" s="99"/>
      <c r="O557" s="99"/>
      <c r="P557" s="99"/>
      <c r="Q557" s="99"/>
      <c r="R557" s="99"/>
      <c r="S557" s="99"/>
      <c r="T557" s="152" t="str">
        <f t="shared" ca="1" si="61"/>
        <v>3.2.07</v>
      </c>
      <c r="U557" s="99"/>
      <c r="V557" s="99"/>
      <c r="W557" s="237">
        <v>5</v>
      </c>
      <c r="X557" s="236">
        <f t="shared" ca="1" si="62"/>
        <v>5</v>
      </c>
      <c r="Y557" s="237" t="str">
        <f t="shared" si="63"/>
        <v>x 5</v>
      </c>
    </row>
    <row r="558" spans="1:25" s="124" customFormat="1" ht="30" customHeight="1" x14ac:dyDescent="0.25">
      <c r="A558" s="89">
        <v>551</v>
      </c>
      <c r="B558" s="90" t="str">
        <f t="shared" ca="1" si="57"/>
        <v>3.3</v>
      </c>
      <c r="C558" s="91">
        <f t="shared" ca="1" si="58"/>
        <v>2</v>
      </c>
      <c r="D558" s="21"/>
      <c r="E558" s="88" t="str">
        <f t="shared" ca="1" si="59"/>
        <v>Step 3</v>
      </c>
      <c r="F558" s="117" t="str">
        <f t="shared" ca="1" si="60"/>
        <v>Post incident review</v>
      </c>
      <c r="G558" s="118"/>
      <c r="H558" s="119"/>
      <c r="I558" s="119"/>
      <c r="J558" s="119"/>
      <c r="K558" s="119"/>
      <c r="L558" s="119"/>
      <c r="M558" s="118"/>
      <c r="N558" s="118"/>
      <c r="O558" s="118"/>
      <c r="P558" s="118"/>
      <c r="Q558" s="118"/>
      <c r="R558" s="118"/>
      <c r="S558" s="118"/>
      <c r="T558" s="217" t="str">
        <f t="shared" ca="1" si="61"/>
        <v>Step 3</v>
      </c>
      <c r="U558" s="118"/>
      <c r="V558" s="118"/>
      <c r="W558" s="129" t="s">
        <v>695</v>
      </c>
      <c r="X558" s="129" t="str">
        <f t="shared" ca="1" si="62"/>
        <v/>
      </c>
      <c r="Y558" s="239" t="e">
        <f t="shared" si="63"/>
        <v>#N/A</v>
      </c>
    </row>
    <row r="559" spans="1:25" s="124" customFormat="1" ht="30" x14ac:dyDescent="0.25">
      <c r="A559" s="89">
        <v>552</v>
      </c>
      <c r="B559" s="90" t="str">
        <f t="shared" ca="1" si="57"/>
        <v>3.3.01</v>
      </c>
      <c r="C559" s="91">
        <f t="shared" ca="1" si="58"/>
        <v>5</v>
      </c>
      <c r="D559" s="21"/>
      <c r="E559" s="106" t="str">
        <f t="shared" ca="1" si="59"/>
        <v>3.3.01</v>
      </c>
      <c r="F559" s="107" t="str">
        <f t="shared" ca="1" si="60"/>
        <v>Do you carry out post incident reviews for particular cyber security incidents?</v>
      </c>
      <c r="G559" s="107"/>
      <c r="H559" s="105"/>
      <c r="I559" s="105"/>
      <c r="J559" s="105"/>
      <c r="K559" s="105"/>
      <c r="L559" s="105"/>
      <c r="M559" s="105"/>
      <c r="N559" s="105"/>
      <c r="O559" s="105"/>
      <c r="P559" s="105"/>
      <c r="Q559" s="105"/>
      <c r="R559" s="105"/>
      <c r="S559" s="105"/>
      <c r="T559" s="153" t="str">
        <f t="shared" ca="1" si="61"/>
        <v>3.3.01</v>
      </c>
      <c r="U559" s="105"/>
      <c r="V559" s="105"/>
      <c r="W559" s="130">
        <v>1</v>
      </c>
      <c r="X559" s="131">
        <f t="shared" ca="1" si="62"/>
        <v>1</v>
      </c>
      <c r="Y559" s="130" t="str">
        <f t="shared" si="63"/>
        <v>x 1</v>
      </c>
    </row>
    <row r="560" spans="1:25" s="124" customFormat="1" ht="30" x14ac:dyDescent="0.25">
      <c r="A560" s="89">
        <v>553</v>
      </c>
      <c r="B560" s="90" t="str">
        <f t="shared" ca="1" si="57"/>
        <v>3.3.02</v>
      </c>
      <c r="C560" s="91">
        <f t="shared" ca="1" si="58"/>
        <v>5</v>
      </c>
      <c r="D560" s="21"/>
      <c r="E560" s="92" t="str">
        <f t="shared" ca="1" si="59"/>
        <v>3.3.02</v>
      </c>
      <c r="F560" s="93" t="str">
        <f t="shared" ca="1" si="60"/>
        <v>Is your post incident review process formalised (eg documented and approved)?</v>
      </c>
      <c r="G560" s="93"/>
      <c r="H560" s="91"/>
      <c r="I560" s="91"/>
      <c r="J560" s="91"/>
      <c r="K560" s="91"/>
      <c r="L560" s="91"/>
      <c r="M560" s="91"/>
      <c r="N560" s="91"/>
      <c r="O560" s="91"/>
      <c r="P560" s="91"/>
      <c r="Q560" s="91"/>
      <c r="R560" s="91"/>
      <c r="S560" s="91"/>
      <c r="T560" s="126" t="str">
        <f t="shared" ca="1" si="61"/>
        <v>3.3.02</v>
      </c>
      <c r="U560" s="91"/>
      <c r="V560" s="91"/>
      <c r="W560" s="132">
        <v>2</v>
      </c>
      <c r="X560" s="133">
        <f t="shared" ca="1" si="62"/>
        <v>2</v>
      </c>
      <c r="Y560" s="132" t="str">
        <f t="shared" si="63"/>
        <v>x 2</v>
      </c>
    </row>
    <row r="561" spans="1:25" s="124" customFormat="1" ht="30" x14ac:dyDescent="0.25">
      <c r="A561" s="89">
        <v>554</v>
      </c>
      <c r="B561" s="90" t="str">
        <f t="shared" ca="1" si="57"/>
        <v>3.3.03</v>
      </c>
      <c r="C561" s="91">
        <f t="shared" ca="1" si="58"/>
        <v>4</v>
      </c>
      <c r="D561" s="21"/>
      <c r="E561" s="92" t="str">
        <f t="shared" ca="1" si="59"/>
        <v>3.3.03</v>
      </c>
      <c r="F561" s="93" t="str">
        <f t="shared" ca="1" si="60"/>
        <v>Do your post incident reviews include analysing the incident management process to determine:</v>
      </c>
      <c r="G561" s="93"/>
      <c r="H561" s="91"/>
      <c r="I561" s="91"/>
      <c r="J561" s="91"/>
      <c r="K561" s="91"/>
      <c r="L561" s="91"/>
      <c r="M561" s="91"/>
      <c r="N561" s="91"/>
      <c r="O561" s="91"/>
      <c r="P561" s="91"/>
      <c r="Q561" s="91"/>
      <c r="R561" s="91"/>
      <c r="S561" s="91"/>
      <c r="T561" s="126" t="str">
        <f t="shared" ca="1" si="61"/>
        <v>3.3.03</v>
      </c>
      <c r="U561" s="91"/>
      <c r="V561" s="91"/>
      <c r="W561" s="132" t="s">
        <v>108</v>
      </c>
      <c r="X561" s="133" t="str">
        <f t="shared" ca="1" si="62"/>
        <v>N/A</v>
      </c>
      <c r="Y561" s="132" t="e">
        <f t="shared" si="63"/>
        <v>#N/A</v>
      </c>
    </row>
    <row r="562" spans="1:25" s="124" customFormat="1" ht="30" x14ac:dyDescent="0.25">
      <c r="A562" s="89">
        <v>555</v>
      </c>
      <c r="B562" s="90" t="str">
        <f t="shared" ca="1" si="57"/>
        <v>3.3.03a</v>
      </c>
      <c r="C562" s="91">
        <f t="shared" ca="1" si="58"/>
        <v>6</v>
      </c>
      <c r="D562" s="21"/>
      <c r="E562" s="92" t="str">
        <f t="shared" ca="1" si="59"/>
        <v>3.3.03a</v>
      </c>
      <c r="F562" s="98" t="str">
        <f t="shared" ca="1" si="60"/>
        <v>How quickly actions were taken to identify, respond to and recover from the incident?</v>
      </c>
      <c r="G562" s="93"/>
      <c r="H562" s="91"/>
      <c r="I562" s="91"/>
      <c r="J562" s="91"/>
      <c r="K562" s="91"/>
      <c r="L562" s="91"/>
      <c r="M562" s="91"/>
      <c r="N562" s="91"/>
      <c r="O562" s="91"/>
      <c r="P562" s="91"/>
      <c r="Q562" s="91"/>
      <c r="R562" s="91"/>
      <c r="S562" s="91"/>
      <c r="T562" s="126" t="str">
        <f t="shared" ca="1" si="61"/>
        <v>3.3.03a</v>
      </c>
      <c r="U562" s="91"/>
      <c r="V562" s="91"/>
      <c r="W562" s="132">
        <v>3</v>
      </c>
      <c r="X562" s="133">
        <f t="shared" ca="1" si="62"/>
        <v>3</v>
      </c>
      <c r="Y562" s="132" t="str">
        <f t="shared" si="63"/>
        <v>x 3</v>
      </c>
    </row>
    <row r="563" spans="1:25" s="124" customFormat="1" ht="30" customHeight="1" x14ac:dyDescent="0.25">
      <c r="A563" s="89">
        <v>556</v>
      </c>
      <c r="B563" s="90" t="str">
        <f t="shared" ca="1" si="57"/>
        <v>3.3.03b</v>
      </c>
      <c r="C563" s="91">
        <f t="shared" ca="1" si="58"/>
        <v>6</v>
      </c>
      <c r="D563" s="21"/>
      <c r="E563" s="92" t="str">
        <f t="shared" ca="1" si="59"/>
        <v>3.3.03b</v>
      </c>
      <c r="F563" s="98" t="str">
        <f t="shared" ca="1" si="60"/>
        <v>How long attackers were in systems before detection?</v>
      </c>
      <c r="G563" s="93"/>
      <c r="H563" s="91"/>
      <c r="I563" s="91"/>
      <c r="J563" s="91"/>
      <c r="K563" s="91"/>
      <c r="L563" s="91"/>
      <c r="M563" s="91"/>
      <c r="N563" s="91"/>
      <c r="O563" s="91"/>
      <c r="P563" s="91"/>
      <c r="Q563" s="91"/>
      <c r="R563" s="91"/>
      <c r="S563" s="91"/>
      <c r="T563" s="126" t="str">
        <f t="shared" ca="1" si="61"/>
        <v>3.3.03b</v>
      </c>
      <c r="U563" s="91"/>
      <c r="V563" s="91"/>
      <c r="W563" s="132">
        <v>5</v>
      </c>
      <c r="X563" s="133">
        <f t="shared" ca="1" si="62"/>
        <v>5</v>
      </c>
      <c r="Y563" s="132" t="str">
        <f t="shared" si="63"/>
        <v>x 5</v>
      </c>
    </row>
    <row r="564" spans="1:25" s="124" customFormat="1" ht="30" customHeight="1" x14ac:dyDescent="0.25">
      <c r="A564" s="89">
        <v>557</v>
      </c>
      <c r="B564" s="90" t="str">
        <f t="shared" ca="1" si="57"/>
        <v>3.3.03c</v>
      </c>
      <c r="C564" s="91">
        <f t="shared" ca="1" si="58"/>
        <v>6</v>
      </c>
      <c r="D564" s="21"/>
      <c r="E564" s="92" t="str">
        <f t="shared" ca="1" si="59"/>
        <v>3.3.03c</v>
      </c>
      <c r="F564" s="98" t="str">
        <f t="shared" ca="1" si="60"/>
        <v>What actions attackers took and planned to take</v>
      </c>
      <c r="G564" s="93"/>
      <c r="H564" s="91"/>
      <c r="I564" s="91"/>
      <c r="J564" s="91"/>
      <c r="K564" s="91"/>
      <c r="L564" s="91"/>
      <c r="M564" s="91"/>
      <c r="N564" s="91"/>
      <c r="O564" s="91"/>
      <c r="P564" s="91"/>
      <c r="Q564" s="91"/>
      <c r="R564" s="91"/>
      <c r="S564" s="91"/>
      <c r="T564" s="126" t="str">
        <f t="shared" ca="1" si="61"/>
        <v>3.3.03c</v>
      </c>
      <c r="U564" s="91"/>
      <c r="V564" s="91"/>
      <c r="W564" s="132">
        <v>5</v>
      </c>
      <c r="X564" s="133">
        <f t="shared" ca="1" si="62"/>
        <v>5</v>
      </c>
      <c r="Y564" s="132" t="str">
        <f t="shared" si="63"/>
        <v>x 5</v>
      </c>
    </row>
    <row r="565" spans="1:25" s="124" customFormat="1" ht="30" x14ac:dyDescent="0.25">
      <c r="A565" s="89">
        <v>558</v>
      </c>
      <c r="B565" s="90" t="str">
        <f t="shared" ca="1" si="57"/>
        <v>3.3.03d</v>
      </c>
      <c r="C565" s="91">
        <f t="shared" ca="1" si="58"/>
        <v>6</v>
      </c>
      <c r="D565" s="21"/>
      <c r="E565" s="92" t="str">
        <f t="shared" ca="1" si="59"/>
        <v>3.3.03d</v>
      </c>
      <c r="F565" s="98" t="str">
        <f t="shared" ca="1" si="60"/>
        <v>The level of protection maintained over critical systems and confidential information during the incident?</v>
      </c>
      <c r="G565" s="93"/>
      <c r="H565" s="91"/>
      <c r="I565" s="91"/>
      <c r="J565" s="91"/>
      <c r="K565" s="91"/>
      <c r="L565" s="91"/>
      <c r="M565" s="91"/>
      <c r="N565" s="91"/>
      <c r="O565" s="91"/>
      <c r="P565" s="91"/>
      <c r="Q565" s="91"/>
      <c r="R565" s="91"/>
      <c r="S565" s="91"/>
      <c r="T565" s="126" t="str">
        <f t="shared" ca="1" si="61"/>
        <v>3.3.03d</v>
      </c>
      <c r="U565" s="91"/>
      <c r="V565" s="91"/>
      <c r="W565" s="132">
        <v>4</v>
      </c>
      <c r="X565" s="133">
        <f t="shared" ca="1" si="62"/>
        <v>4</v>
      </c>
      <c r="Y565" s="132" t="str">
        <f t="shared" si="63"/>
        <v>x 4</v>
      </c>
    </row>
    <row r="566" spans="1:25" s="124" customFormat="1" ht="30" x14ac:dyDescent="0.25">
      <c r="A566" s="89">
        <v>559</v>
      </c>
      <c r="B566" s="90" t="str">
        <f t="shared" ca="1" si="57"/>
        <v>3.3.03e</v>
      </c>
      <c r="C566" s="91">
        <f t="shared" ca="1" si="58"/>
        <v>6</v>
      </c>
      <c r="D566" s="21"/>
      <c r="E566" s="92" t="str">
        <f t="shared" ca="1" si="59"/>
        <v>3.3.03e</v>
      </c>
      <c r="F566" s="98" t="str">
        <f t="shared" ca="1" si="60"/>
        <v>How well staff and management performed in dealing with the incident?</v>
      </c>
      <c r="G566" s="93"/>
      <c r="H566" s="91"/>
      <c r="I566" s="91"/>
      <c r="J566" s="91"/>
      <c r="K566" s="91"/>
      <c r="L566" s="91"/>
      <c r="M566" s="91"/>
      <c r="N566" s="91"/>
      <c r="O566" s="91"/>
      <c r="P566" s="91"/>
      <c r="Q566" s="91"/>
      <c r="R566" s="91"/>
      <c r="S566" s="91"/>
      <c r="T566" s="126" t="str">
        <f t="shared" ca="1" si="61"/>
        <v>3.3.03e</v>
      </c>
      <c r="U566" s="91"/>
      <c r="V566" s="91"/>
      <c r="W566" s="132">
        <v>3</v>
      </c>
      <c r="X566" s="133">
        <f t="shared" ca="1" si="62"/>
        <v>3</v>
      </c>
      <c r="Y566" s="132" t="str">
        <f t="shared" si="63"/>
        <v>x 3</v>
      </c>
    </row>
    <row r="567" spans="1:25" s="124" customFormat="1" ht="30" x14ac:dyDescent="0.25">
      <c r="A567" s="89">
        <v>560</v>
      </c>
      <c r="B567" s="90" t="str">
        <f t="shared" ca="1" si="57"/>
        <v>3.3.03f</v>
      </c>
      <c r="C567" s="91">
        <f t="shared" ca="1" si="58"/>
        <v>6</v>
      </c>
      <c r="D567" s="21"/>
      <c r="E567" s="92" t="str">
        <f t="shared" ca="1" si="59"/>
        <v>3.3.03f</v>
      </c>
      <c r="F567" s="98" t="str">
        <f t="shared" ca="1" si="60"/>
        <v>If all key discussions and decisions conducted during the eradication event were well documented?</v>
      </c>
      <c r="G567" s="93"/>
      <c r="H567" s="91"/>
      <c r="I567" s="91"/>
      <c r="J567" s="91"/>
      <c r="K567" s="91"/>
      <c r="L567" s="91"/>
      <c r="M567" s="91"/>
      <c r="N567" s="91"/>
      <c r="O567" s="91"/>
      <c r="P567" s="91"/>
      <c r="Q567" s="91"/>
      <c r="R567" s="91"/>
      <c r="S567" s="91"/>
      <c r="T567" s="126" t="str">
        <f t="shared" ca="1" si="61"/>
        <v>3.3.03f</v>
      </c>
      <c r="U567" s="91"/>
      <c r="V567" s="91"/>
      <c r="W567" s="132">
        <v>3</v>
      </c>
      <c r="X567" s="133">
        <f t="shared" ca="1" si="62"/>
        <v>3</v>
      </c>
      <c r="Y567" s="132" t="str">
        <f t="shared" si="63"/>
        <v>x 3</v>
      </c>
    </row>
    <row r="568" spans="1:25" s="124" customFormat="1" ht="30" customHeight="1" x14ac:dyDescent="0.25">
      <c r="A568" s="89">
        <v>561</v>
      </c>
      <c r="B568" s="90" t="str">
        <f t="shared" ca="1" si="57"/>
        <v>3.3.03g</v>
      </c>
      <c r="C568" s="91">
        <f t="shared" ca="1" si="58"/>
        <v>6</v>
      </c>
      <c r="D568" s="21"/>
      <c r="E568" s="92" t="str">
        <f t="shared" ca="1" si="59"/>
        <v>3.3.03g</v>
      </c>
      <c r="F568" s="98" t="str">
        <f t="shared" ca="1" si="60"/>
        <v>The effectiveness of procedures?</v>
      </c>
      <c r="G568" s="93"/>
      <c r="H568" s="91"/>
      <c r="I568" s="91"/>
      <c r="J568" s="91"/>
      <c r="K568" s="91"/>
      <c r="L568" s="91"/>
      <c r="M568" s="91"/>
      <c r="N568" s="91"/>
      <c r="O568" s="91"/>
      <c r="P568" s="91"/>
      <c r="Q568" s="91"/>
      <c r="R568" s="91"/>
      <c r="S568" s="91"/>
      <c r="T568" s="126" t="str">
        <f t="shared" ca="1" si="61"/>
        <v>3.3.03g</v>
      </c>
      <c r="U568" s="91"/>
      <c r="V568" s="91"/>
      <c r="W568" s="132">
        <v>3</v>
      </c>
      <c r="X568" s="133">
        <f t="shared" ca="1" si="62"/>
        <v>3</v>
      </c>
      <c r="Y568" s="132" t="str">
        <f t="shared" si="63"/>
        <v>x 3</v>
      </c>
    </row>
    <row r="569" spans="1:25" s="124" customFormat="1" ht="30" customHeight="1" x14ac:dyDescent="0.25">
      <c r="A569" s="89">
        <v>562</v>
      </c>
      <c r="B569" s="90" t="str">
        <f t="shared" ca="1" si="57"/>
        <v>3.3.03h</v>
      </c>
      <c r="C569" s="91">
        <f t="shared" ca="1" si="58"/>
        <v>6</v>
      </c>
      <c r="D569" s="21"/>
      <c r="E569" s="92" t="str">
        <f t="shared" ca="1" si="59"/>
        <v>3.3.03h</v>
      </c>
      <c r="F569" s="98" t="str">
        <f t="shared" ca="1" si="60"/>
        <v>If any steps or actions taken might have inhibited the recovery?</v>
      </c>
      <c r="G569" s="93"/>
      <c r="H569" s="91"/>
      <c r="I569" s="91"/>
      <c r="J569" s="91"/>
      <c r="K569" s="91"/>
      <c r="L569" s="91"/>
      <c r="M569" s="91"/>
      <c r="N569" s="91"/>
      <c r="O569" s="91"/>
      <c r="P569" s="91"/>
      <c r="Q569" s="91"/>
      <c r="R569" s="91"/>
      <c r="S569" s="91"/>
      <c r="T569" s="126" t="str">
        <f t="shared" ca="1" si="61"/>
        <v>3.3.03h</v>
      </c>
      <c r="U569" s="91"/>
      <c r="V569" s="91"/>
      <c r="W569" s="132">
        <v>3</v>
      </c>
      <c r="X569" s="133">
        <f t="shared" ca="1" si="62"/>
        <v>3</v>
      </c>
      <c r="Y569" s="132" t="str">
        <f t="shared" si="63"/>
        <v>x 3</v>
      </c>
    </row>
    <row r="570" spans="1:25" s="124" customFormat="1" ht="30" customHeight="1" x14ac:dyDescent="0.25">
      <c r="A570" s="89">
        <v>563</v>
      </c>
      <c r="B570" s="90" t="str">
        <f t="shared" ca="1" si="57"/>
        <v>3.3.03i</v>
      </c>
      <c r="C570" s="91">
        <f t="shared" ca="1" si="58"/>
        <v>6</v>
      </c>
      <c r="D570" s="21"/>
      <c r="E570" s="92" t="str">
        <f t="shared" ca="1" si="59"/>
        <v>3.3.03i</v>
      </c>
      <c r="F570" s="98" t="str">
        <f t="shared" ca="1" si="60"/>
        <v>If any unforeseen events could have been prevented?</v>
      </c>
      <c r="G570" s="93"/>
      <c r="H570" s="91"/>
      <c r="I570" s="91"/>
      <c r="J570" s="91"/>
      <c r="K570" s="91"/>
      <c r="L570" s="91"/>
      <c r="M570" s="91"/>
      <c r="N570" s="91"/>
      <c r="O570" s="91"/>
      <c r="P570" s="91"/>
      <c r="Q570" s="91"/>
      <c r="R570" s="91"/>
      <c r="S570" s="91"/>
      <c r="T570" s="126" t="str">
        <f t="shared" ca="1" si="61"/>
        <v>3.3.03i</v>
      </c>
      <c r="U570" s="91"/>
      <c r="V570" s="91"/>
      <c r="W570" s="132">
        <v>3</v>
      </c>
      <c r="X570" s="133">
        <f t="shared" ca="1" si="62"/>
        <v>3</v>
      </c>
      <c r="Y570" s="132" t="str">
        <f t="shared" si="63"/>
        <v>x 3</v>
      </c>
    </row>
    <row r="571" spans="1:25" s="124" customFormat="1" ht="30" x14ac:dyDescent="0.25">
      <c r="A571" s="89">
        <v>564</v>
      </c>
      <c r="B571" s="90" t="str">
        <f t="shared" ca="1" si="57"/>
        <v>3.3.04</v>
      </c>
      <c r="C571" s="91">
        <f t="shared" ca="1" si="58"/>
        <v>4</v>
      </c>
      <c r="D571" s="21"/>
      <c r="E571" s="92" t="str">
        <f t="shared" ca="1" si="59"/>
        <v>3.3.04</v>
      </c>
      <c r="F571" s="93" t="str">
        <f t="shared" ca="1" si="60"/>
        <v>Do your post incident reviews include informing possible future actions by evaluating:</v>
      </c>
      <c r="G571" s="93"/>
      <c r="H571" s="91"/>
      <c r="I571" s="91"/>
      <c r="J571" s="91"/>
      <c r="K571" s="91"/>
      <c r="L571" s="91"/>
      <c r="M571" s="91"/>
      <c r="N571" s="91"/>
      <c r="O571" s="91"/>
      <c r="P571" s="91"/>
      <c r="Q571" s="91"/>
      <c r="R571" s="91"/>
      <c r="S571" s="91"/>
      <c r="T571" s="126" t="str">
        <f t="shared" ca="1" si="61"/>
        <v>3.3.04</v>
      </c>
      <c r="U571" s="91"/>
      <c r="V571" s="91"/>
      <c r="W571" s="132" t="s">
        <v>108</v>
      </c>
      <c r="X571" s="133" t="str">
        <f t="shared" ca="1" si="62"/>
        <v>N/A</v>
      </c>
      <c r="Y571" s="132" t="e">
        <f t="shared" si="63"/>
        <v>#N/A</v>
      </c>
    </row>
    <row r="572" spans="1:25" s="124" customFormat="1" ht="30" x14ac:dyDescent="0.25">
      <c r="A572" s="89">
        <v>565</v>
      </c>
      <c r="B572" s="90" t="str">
        <f t="shared" ca="1" si="57"/>
        <v>3.3.04a</v>
      </c>
      <c r="C572" s="91">
        <f t="shared" ca="1" si="58"/>
        <v>6</v>
      </c>
      <c r="D572" s="21"/>
      <c r="E572" s="92" t="str">
        <f t="shared" ca="1" si="59"/>
        <v>3.3.04a</v>
      </c>
      <c r="F572" s="98" t="str">
        <f t="shared" ca="1" si="60"/>
        <v>What the staff and management can do differently the next time a similar cyber security incident occurs?</v>
      </c>
      <c r="G572" s="93"/>
      <c r="H572" s="91"/>
      <c r="I572" s="91"/>
      <c r="J572" s="91"/>
      <c r="K572" s="91"/>
      <c r="L572" s="91"/>
      <c r="M572" s="91"/>
      <c r="N572" s="91"/>
      <c r="O572" s="91"/>
      <c r="P572" s="91"/>
      <c r="Q572" s="91"/>
      <c r="R572" s="91"/>
      <c r="S572" s="91"/>
      <c r="T572" s="126" t="str">
        <f t="shared" ca="1" si="61"/>
        <v>3.3.04a</v>
      </c>
      <c r="U572" s="91"/>
      <c r="V572" s="91"/>
      <c r="W572" s="132">
        <v>3</v>
      </c>
      <c r="X572" s="133">
        <f t="shared" ca="1" si="62"/>
        <v>3</v>
      </c>
      <c r="Y572" s="132" t="str">
        <f t="shared" si="63"/>
        <v>x 3</v>
      </c>
    </row>
    <row r="573" spans="1:25" s="124" customFormat="1" ht="30" customHeight="1" x14ac:dyDescent="0.25">
      <c r="A573" s="89">
        <v>566</v>
      </c>
      <c r="B573" s="90" t="str">
        <f t="shared" ca="1" si="57"/>
        <v>3.3.04b</v>
      </c>
      <c r="C573" s="91">
        <f t="shared" ca="1" si="58"/>
        <v>6</v>
      </c>
      <c r="D573" s="21"/>
      <c r="E573" s="92" t="str">
        <f t="shared" ca="1" si="59"/>
        <v>3.3.04b</v>
      </c>
      <c r="F573" s="98" t="str">
        <f t="shared" ca="1" si="60"/>
        <v>How information sharing with other organisations can be improved?</v>
      </c>
      <c r="G573" s="93"/>
      <c r="H573" s="91"/>
      <c r="I573" s="91"/>
      <c r="J573" s="91"/>
      <c r="K573" s="91"/>
      <c r="L573" s="91"/>
      <c r="M573" s="91"/>
      <c r="N573" s="91"/>
      <c r="O573" s="91"/>
      <c r="P573" s="91"/>
      <c r="Q573" s="91"/>
      <c r="R573" s="91"/>
      <c r="S573" s="91"/>
      <c r="T573" s="126" t="str">
        <f t="shared" ca="1" si="61"/>
        <v>3.3.04b</v>
      </c>
      <c r="U573" s="91"/>
      <c r="V573" s="91"/>
      <c r="W573" s="132">
        <v>3</v>
      </c>
      <c r="X573" s="133">
        <f t="shared" ca="1" si="62"/>
        <v>3</v>
      </c>
      <c r="Y573" s="132" t="str">
        <f t="shared" si="63"/>
        <v>x 3</v>
      </c>
    </row>
    <row r="574" spans="1:25" s="124" customFormat="1" ht="30" customHeight="1" x14ac:dyDescent="0.25">
      <c r="A574" s="89">
        <v>567</v>
      </c>
      <c r="B574" s="90" t="str">
        <f t="shared" ca="1" si="57"/>
        <v>3.3.04c</v>
      </c>
      <c r="C574" s="91">
        <f t="shared" ca="1" si="58"/>
        <v>6</v>
      </c>
      <c r="D574" s="21"/>
      <c r="E574" s="92" t="str">
        <f t="shared" ca="1" si="59"/>
        <v>3.3.04c</v>
      </c>
      <c r="F574" s="98" t="str">
        <f t="shared" ca="1" si="60"/>
        <v>What corrective actions can prevent similar incidents in the future?</v>
      </c>
      <c r="G574" s="93"/>
      <c r="H574" s="91"/>
      <c r="I574" s="91"/>
      <c r="J574" s="91"/>
      <c r="K574" s="91"/>
      <c r="L574" s="91"/>
      <c r="M574" s="91"/>
      <c r="N574" s="91"/>
      <c r="O574" s="91"/>
      <c r="P574" s="91"/>
      <c r="Q574" s="91"/>
      <c r="R574" s="91"/>
      <c r="S574" s="91"/>
      <c r="T574" s="126" t="str">
        <f t="shared" ca="1" si="61"/>
        <v>3.3.04c</v>
      </c>
      <c r="U574" s="91"/>
      <c r="V574" s="91"/>
      <c r="W574" s="132">
        <v>3</v>
      </c>
      <c r="X574" s="133">
        <f t="shared" ca="1" si="62"/>
        <v>3</v>
      </c>
      <c r="Y574" s="132" t="str">
        <f t="shared" si="63"/>
        <v>x 3</v>
      </c>
    </row>
    <row r="575" spans="1:25" s="124" customFormat="1" ht="30" x14ac:dyDescent="0.25">
      <c r="A575" s="89">
        <v>568</v>
      </c>
      <c r="B575" s="90" t="str">
        <f t="shared" ca="1" si="57"/>
        <v>3.3.04d</v>
      </c>
      <c r="C575" s="91">
        <f t="shared" ca="1" si="58"/>
        <v>6</v>
      </c>
      <c r="D575" s="21"/>
      <c r="E575" s="92" t="str">
        <f t="shared" ca="1" si="59"/>
        <v>3.3.04d</v>
      </c>
      <c r="F575" s="98" t="str">
        <f t="shared" ca="1" si="60"/>
        <v>Any precursors or indicators that should be watched for in the future to detect similar incidents?</v>
      </c>
      <c r="G575" s="93"/>
      <c r="H575" s="91"/>
      <c r="I575" s="91"/>
      <c r="J575" s="91"/>
      <c r="K575" s="91"/>
      <c r="L575" s="91"/>
      <c r="M575" s="91"/>
      <c r="N575" s="91"/>
      <c r="O575" s="91"/>
      <c r="P575" s="91"/>
      <c r="Q575" s="91"/>
      <c r="R575" s="91"/>
      <c r="S575" s="91"/>
      <c r="T575" s="126" t="str">
        <f t="shared" ca="1" si="61"/>
        <v>3.3.04d</v>
      </c>
      <c r="U575" s="91"/>
      <c r="V575" s="91"/>
      <c r="W575" s="132">
        <v>4</v>
      </c>
      <c r="X575" s="133">
        <f t="shared" ca="1" si="62"/>
        <v>4</v>
      </c>
      <c r="Y575" s="132" t="str">
        <f t="shared" si="63"/>
        <v>x 4</v>
      </c>
    </row>
    <row r="576" spans="1:25" s="124" customFormat="1" ht="30" customHeight="1" x14ac:dyDescent="0.25">
      <c r="A576" s="89">
        <v>569</v>
      </c>
      <c r="B576" s="90" t="str">
        <f t="shared" ca="1" si="57"/>
        <v>3.3.04e</v>
      </c>
      <c r="C576" s="91">
        <f t="shared" ca="1" si="58"/>
        <v>6</v>
      </c>
      <c r="D576" s="21"/>
      <c r="E576" s="92" t="str">
        <f t="shared" ca="1" si="59"/>
        <v>3.3.04e</v>
      </c>
      <c r="F576" s="98" t="str">
        <f t="shared" ca="1" si="60"/>
        <v>How results can be fed back into your risk assessment methodology?</v>
      </c>
      <c r="G576" s="93"/>
      <c r="H576" s="91"/>
      <c r="I576" s="91"/>
      <c r="J576" s="91"/>
      <c r="K576" s="91"/>
      <c r="L576" s="91"/>
      <c r="M576" s="91"/>
      <c r="N576" s="91"/>
      <c r="O576" s="91"/>
      <c r="P576" s="91"/>
      <c r="Q576" s="91"/>
      <c r="R576" s="91"/>
      <c r="S576" s="91"/>
      <c r="T576" s="126" t="str">
        <f t="shared" ca="1" si="61"/>
        <v>3.3.04e</v>
      </c>
      <c r="U576" s="91"/>
      <c r="V576" s="91"/>
      <c r="W576" s="132">
        <v>4</v>
      </c>
      <c r="X576" s="133">
        <f t="shared" ca="1" si="62"/>
        <v>4</v>
      </c>
      <c r="Y576" s="132" t="str">
        <f t="shared" si="63"/>
        <v>x 4</v>
      </c>
    </row>
    <row r="577" spans="1:25" s="124" customFormat="1" ht="30" customHeight="1" x14ac:dyDescent="0.25">
      <c r="A577" s="89">
        <v>570</v>
      </c>
      <c r="B577" s="90" t="str">
        <f t="shared" ca="1" si="57"/>
        <v>3.3.05</v>
      </c>
      <c r="C577" s="91">
        <f t="shared" ca="1" si="58"/>
        <v>5</v>
      </c>
      <c r="D577" s="21"/>
      <c r="E577" s="92" t="str">
        <f t="shared" ca="1" si="59"/>
        <v>3.3.05</v>
      </c>
      <c r="F577" s="93" t="str">
        <f t="shared" ca="1" si="60"/>
        <v>Is a report produced from your post incident review?</v>
      </c>
      <c r="G577" s="93"/>
      <c r="H577" s="91"/>
      <c r="I577" s="91"/>
      <c r="J577" s="91"/>
      <c r="K577" s="91"/>
      <c r="L577" s="91"/>
      <c r="M577" s="91"/>
      <c r="N577" s="91"/>
      <c r="O577" s="91"/>
      <c r="P577" s="91"/>
      <c r="Q577" s="91"/>
      <c r="R577" s="91"/>
      <c r="S577" s="91"/>
      <c r="T577" s="126" t="str">
        <f t="shared" ca="1" si="61"/>
        <v>3.3.05</v>
      </c>
      <c r="U577" s="91"/>
      <c r="V577" s="91"/>
      <c r="W577" s="132">
        <v>3</v>
      </c>
      <c r="X577" s="133">
        <f t="shared" ca="1" si="62"/>
        <v>3</v>
      </c>
      <c r="Y577" s="132" t="str">
        <f t="shared" si="63"/>
        <v>x 3</v>
      </c>
    </row>
    <row r="578" spans="1:25" s="124" customFormat="1" ht="30" x14ac:dyDescent="0.25">
      <c r="A578" s="89">
        <v>571</v>
      </c>
      <c r="B578" s="90" t="str">
        <f t="shared" ca="1" si="57"/>
        <v>3.3.06</v>
      </c>
      <c r="C578" s="91">
        <f t="shared" ca="1" si="58"/>
        <v>5</v>
      </c>
      <c r="D578" s="21"/>
      <c r="E578" s="92" t="str">
        <f t="shared" ca="1" si="59"/>
        <v>3.3.06</v>
      </c>
      <c r="F578" s="93" t="str">
        <f t="shared" ca="1" si="60"/>
        <v>Are the results of your post implementation review report presented to all relevant stakeholders?</v>
      </c>
      <c r="G578" s="93"/>
      <c r="H578" s="91"/>
      <c r="I578" s="91"/>
      <c r="J578" s="91"/>
      <c r="K578" s="91"/>
      <c r="L578" s="91"/>
      <c r="M578" s="91"/>
      <c r="N578" s="91"/>
      <c r="O578" s="91"/>
      <c r="P578" s="91"/>
      <c r="Q578" s="91"/>
      <c r="R578" s="91"/>
      <c r="S578" s="91"/>
      <c r="T578" s="126" t="str">
        <f t="shared" ca="1" si="61"/>
        <v>3.3.06</v>
      </c>
      <c r="U578" s="91"/>
      <c r="V578" s="91"/>
      <c r="W578" s="132">
        <v>4</v>
      </c>
      <c r="X578" s="133">
        <f t="shared" ca="1" si="62"/>
        <v>4</v>
      </c>
      <c r="Y578" s="132" t="str">
        <f t="shared" si="63"/>
        <v>x 4</v>
      </c>
    </row>
    <row r="579" spans="1:25" s="124" customFormat="1" ht="30" x14ac:dyDescent="0.25">
      <c r="A579" s="89">
        <v>572</v>
      </c>
      <c r="B579" s="90" t="str">
        <f t="shared" ca="1" si="57"/>
        <v>3.3.07</v>
      </c>
      <c r="C579" s="91">
        <f t="shared" ca="1" si="58"/>
        <v>5</v>
      </c>
      <c r="D579" s="21"/>
      <c r="E579" s="100" t="str">
        <f t="shared" ca="1" si="59"/>
        <v>3.3.07</v>
      </c>
      <c r="F579" s="102" t="str">
        <f t="shared" ca="1" si="60"/>
        <v>Is your post incident review process evaluated on a regular basis to identify any improvements that can be made to it)?</v>
      </c>
      <c r="G579" s="102"/>
      <c r="H579" s="99"/>
      <c r="I579" s="99"/>
      <c r="J579" s="99"/>
      <c r="K579" s="99"/>
      <c r="L579" s="99"/>
      <c r="M579" s="99"/>
      <c r="N579" s="99"/>
      <c r="O579" s="99"/>
      <c r="P579" s="99"/>
      <c r="Q579" s="99"/>
      <c r="R579" s="99"/>
      <c r="S579" s="99"/>
      <c r="T579" s="152" t="str">
        <f t="shared" ca="1" si="61"/>
        <v>3.3.07</v>
      </c>
      <c r="U579" s="99"/>
      <c r="V579" s="99"/>
      <c r="W579" s="237">
        <v>4</v>
      </c>
      <c r="X579" s="236">
        <f t="shared" ca="1" si="62"/>
        <v>4</v>
      </c>
      <c r="Y579" s="237" t="str">
        <f t="shared" si="63"/>
        <v>x 4</v>
      </c>
    </row>
    <row r="580" spans="1:25" s="124" customFormat="1" ht="30" customHeight="1" x14ac:dyDescent="0.25">
      <c r="A580" s="89">
        <v>573</v>
      </c>
      <c r="B580" s="90" t="str">
        <f t="shared" ca="1" si="57"/>
        <v>3.4</v>
      </c>
      <c r="C580" s="91">
        <f t="shared" ca="1" si="58"/>
        <v>2</v>
      </c>
      <c r="D580" s="21"/>
      <c r="E580" s="88" t="str">
        <f t="shared" ca="1" si="59"/>
        <v>Step 4</v>
      </c>
      <c r="F580" s="117" t="str">
        <f t="shared" ca="1" si="60"/>
        <v>Lessons learned</v>
      </c>
      <c r="G580" s="118"/>
      <c r="H580" s="119"/>
      <c r="I580" s="119"/>
      <c r="J580" s="119"/>
      <c r="K580" s="119"/>
      <c r="L580" s="119"/>
      <c r="M580" s="118"/>
      <c r="N580" s="118"/>
      <c r="O580" s="118"/>
      <c r="P580" s="118"/>
      <c r="Q580" s="118"/>
      <c r="R580" s="118"/>
      <c r="S580" s="118"/>
      <c r="T580" s="217" t="str">
        <f t="shared" ca="1" si="61"/>
        <v>Step 4</v>
      </c>
      <c r="U580" s="118"/>
      <c r="V580" s="118"/>
      <c r="W580" s="129" t="s">
        <v>695</v>
      </c>
      <c r="X580" s="129" t="str">
        <f t="shared" ca="1" si="62"/>
        <v/>
      </c>
      <c r="Y580" s="239" t="e">
        <f t="shared" si="63"/>
        <v>#N/A</v>
      </c>
    </row>
    <row r="581" spans="1:25" s="124" customFormat="1" ht="30" customHeight="1" x14ac:dyDescent="0.25">
      <c r="A581" s="89">
        <v>574</v>
      </c>
      <c r="B581" s="90" t="str">
        <f t="shared" ca="1" si="57"/>
        <v>3.4.01</v>
      </c>
      <c r="C581" s="91">
        <f t="shared" ca="1" si="58"/>
        <v>5</v>
      </c>
      <c r="D581" s="21"/>
      <c r="E581" s="106" t="str">
        <f t="shared" ca="1" si="59"/>
        <v>3.4.01</v>
      </c>
      <c r="F581" s="107" t="str">
        <f t="shared" ca="1" si="60"/>
        <v>Do you identify lessons learned from cyber security incidents?</v>
      </c>
      <c r="G581" s="107"/>
      <c r="H581" s="105"/>
      <c r="I581" s="105"/>
      <c r="J581" s="105"/>
      <c r="K581" s="105"/>
      <c r="L581" s="105"/>
      <c r="M581" s="105"/>
      <c r="N581" s="105"/>
      <c r="O581" s="105"/>
      <c r="P581" s="105"/>
      <c r="Q581" s="105"/>
      <c r="R581" s="105"/>
      <c r="S581" s="105"/>
      <c r="T581" s="153" t="str">
        <f t="shared" ca="1" si="61"/>
        <v>3.4.01</v>
      </c>
      <c r="U581" s="105"/>
      <c r="V581" s="105"/>
      <c r="W581" s="130">
        <v>1</v>
      </c>
      <c r="X581" s="131">
        <f t="shared" ca="1" si="62"/>
        <v>1</v>
      </c>
      <c r="Y581" s="130" t="str">
        <f t="shared" si="63"/>
        <v>x 1</v>
      </c>
    </row>
    <row r="582" spans="1:25" s="124" customFormat="1" ht="30" customHeight="1" x14ac:dyDescent="0.25">
      <c r="A582" s="89">
        <v>575</v>
      </c>
      <c r="B582" s="90" t="str">
        <f t="shared" ca="1" si="57"/>
        <v>3.4.02</v>
      </c>
      <c r="C582" s="91">
        <f t="shared" ca="1" si="58"/>
        <v>4</v>
      </c>
      <c r="D582" s="21"/>
      <c r="E582" s="92" t="str">
        <f t="shared" ca="1" si="59"/>
        <v>3.4.02</v>
      </c>
      <c r="F582" s="93" t="str">
        <f t="shared" ca="1" si="60"/>
        <v>Are lessons learned:</v>
      </c>
      <c r="G582" s="93"/>
      <c r="H582" s="91"/>
      <c r="I582" s="91"/>
      <c r="J582" s="91"/>
      <c r="K582" s="91"/>
      <c r="L582" s="91"/>
      <c r="M582" s="91"/>
      <c r="N582" s="91"/>
      <c r="O582" s="91"/>
      <c r="P582" s="91"/>
      <c r="Q582" s="91"/>
      <c r="R582" s="91"/>
      <c r="S582" s="91"/>
      <c r="T582" s="126" t="str">
        <f t="shared" ca="1" si="61"/>
        <v>3.4.02</v>
      </c>
      <c r="U582" s="91"/>
      <c r="V582" s="91"/>
      <c r="W582" s="132" t="s">
        <v>108</v>
      </c>
      <c r="X582" s="133" t="str">
        <f t="shared" ca="1" si="62"/>
        <v>N/A</v>
      </c>
      <c r="Y582" s="132" t="e">
        <f t="shared" si="63"/>
        <v>#N/A</v>
      </c>
    </row>
    <row r="583" spans="1:25" s="124" customFormat="1" ht="30" customHeight="1" x14ac:dyDescent="0.25">
      <c r="A583" s="89">
        <v>576</v>
      </c>
      <c r="B583" s="90" t="str">
        <f t="shared" ca="1" si="57"/>
        <v>3.4.02a</v>
      </c>
      <c r="C583" s="91">
        <f t="shared" ca="1" si="58"/>
        <v>6</v>
      </c>
      <c r="D583" s="21"/>
      <c r="E583" s="92" t="str">
        <f t="shared" ca="1" si="59"/>
        <v>3.4.02a</v>
      </c>
      <c r="F583" s="98" t="str">
        <f t="shared" ca="1" si="60"/>
        <v>Formally documented?</v>
      </c>
      <c r="G583" s="93"/>
      <c r="H583" s="91"/>
      <c r="I583" s="91"/>
      <c r="J583" s="91"/>
      <c r="K583" s="91"/>
      <c r="L583" s="91"/>
      <c r="M583" s="91"/>
      <c r="N583" s="91"/>
      <c r="O583" s="91"/>
      <c r="P583" s="91"/>
      <c r="Q583" s="91"/>
      <c r="R583" s="91"/>
      <c r="S583" s="91"/>
      <c r="T583" s="126" t="str">
        <f t="shared" ca="1" si="61"/>
        <v>3.4.02a</v>
      </c>
      <c r="U583" s="91"/>
      <c r="V583" s="91"/>
      <c r="W583" s="132">
        <v>2</v>
      </c>
      <c r="X583" s="133">
        <f t="shared" ca="1" si="62"/>
        <v>2</v>
      </c>
      <c r="Y583" s="132" t="str">
        <f t="shared" si="63"/>
        <v>x 2</v>
      </c>
    </row>
    <row r="584" spans="1:25" s="124" customFormat="1" ht="30" customHeight="1" x14ac:dyDescent="0.25">
      <c r="A584" s="89">
        <v>577</v>
      </c>
      <c r="B584" s="90" t="str">
        <f t="shared" ref="B584:B647" ca="1" si="64">VLOOKUP(A584,Contents_Text,2,FALSE)</f>
        <v>3.4.02b</v>
      </c>
      <c r="C584" s="91">
        <f t="shared" ref="C584:C652" ca="1" si="65">VLOOKUP(A584,Contents_Text,15,FALSE)</f>
        <v>6</v>
      </c>
      <c r="D584" s="21"/>
      <c r="E584" s="92" t="str">
        <f t="shared" ref="E584:E652" ca="1" si="66">IF(C584=1,"Phase "&amp;B584,IF(C584=2,"Step "&amp;VLOOKUP(A584,Contents_Text,4,FALSE),B584))</f>
        <v>3.4.02b</v>
      </c>
      <c r="F584" s="98" t="str">
        <f t="shared" ref="F584:F652" ca="1" si="67">VLOOKUP(A584,Contents_Text,7,FALSE)</f>
        <v>Communicated to relevant stakeholders?</v>
      </c>
      <c r="G584" s="93"/>
      <c r="H584" s="91"/>
      <c r="I584" s="91"/>
      <c r="J584" s="91"/>
      <c r="K584" s="91"/>
      <c r="L584" s="91"/>
      <c r="M584" s="91"/>
      <c r="N584" s="91"/>
      <c r="O584" s="91"/>
      <c r="P584" s="91"/>
      <c r="Q584" s="91"/>
      <c r="R584" s="91"/>
      <c r="S584" s="91"/>
      <c r="T584" s="126" t="str">
        <f t="shared" ref="T584:T652" ca="1" si="68">E584</f>
        <v>3.4.02b</v>
      </c>
      <c r="U584" s="91"/>
      <c r="V584" s="91"/>
      <c r="W584" s="132">
        <v>2</v>
      </c>
      <c r="X584" s="133">
        <f t="shared" ref="X584:X652" ca="1" si="69">VLOOKUP(A584,Contents_Text,8,FALSE)</f>
        <v>2</v>
      </c>
      <c r="Y584" s="132" t="str">
        <f t="shared" ref="Y584:Y652" si="70">VLOOKUP(W584,weighting_response_reverse,2,FALSE)</f>
        <v>x 2</v>
      </c>
    </row>
    <row r="585" spans="1:25" s="124" customFormat="1" ht="30" customHeight="1" x14ac:dyDescent="0.25">
      <c r="A585" s="89">
        <v>578</v>
      </c>
      <c r="B585" s="90" t="str">
        <f t="shared" ca="1" si="64"/>
        <v>3.4.02c</v>
      </c>
      <c r="C585" s="91">
        <f t="shared" ca="1" si="65"/>
        <v>6</v>
      </c>
      <c r="D585" s="21"/>
      <c r="E585" s="92" t="str">
        <f t="shared" ca="1" si="66"/>
        <v>3.4.02c</v>
      </c>
      <c r="F585" s="98" t="str">
        <f t="shared" ca="1" si="67"/>
        <v>Built upon in the form of tangible actions?</v>
      </c>
      <c r="G585" s="93"/>
      <c r="H585" s="91"/>
      <c r="I585" s="91"/>
      <c r="J585" s="91"/>
      <c r="K585" s="91"/>
      <c r="L585" s="91"/>
      <c r="M585" s="91"/>
      <c r="N585" s="91"/>
      <c r="O585" s="91"/>
      <c r="P585" s="91"/>
      <c r="Q585" s="91"/>
      <c r="R585" s="91"/>
      <c r="S585" s="91"/>
      <c r="T585" s="126" t="str">
        <f t="shared" ca="1" si="68"/>
        <v>3.4.02c</v>
      </c>
      <c r="U585" s="91"/>
      <c r="V585" s="91"/>
      <c r="W585" s="132">
        <v>3</v>
      </c>
      <c r="X585" s="133">
        <f t="shared" ca="1" si="69"/>
        <v>3</v>
      </c>
      <c r="Y585" s="132" t="str">
        <f t="shared" si="70"/>
        <v>x 3</v>
      </c>
    </row>
    <row r="586" spans="1:25" s="124" customFormat="1" ht="30" x14ac:dyDescent="0.25">
      <c r="A586" s="89">
        <v>579</v>
      </c>
      <c r="B586" s="90" t="str">
        <f t="shared" ca="1" si="64"/>
        <v>3.4.02d</v>
      </c>
      <c r="C586" s="91">
        <f t="shared" ca="1" si="65"/>
        <v>6</v>
      </c>
      <c r="D586" s="21"/>
      <c r="E586" s="92" t="str">
        <f t="shared" ca="1" si="66"/>
        <v>3.4.02d</v>
      </c>
      <c r="F586" s="98" t="str">
        <f t="shared" ca="1" si="67"/>
        <v>Used to share both key issues and good practice across all areas of the business, not just within IT and cyber security teams?</v>
      </c>
      <c r="G586" s="93"/>
      <c r="H586" s="91"/>
      <c r="I586" s="91"/>
      <c r="J586" s="91"/>
      <c r="K586" s="91"/>
      <c r="L586" s="91"/>
      <c r="M586" s="91"/>
      <c r="N586" s="91"/>
      <c r="O586" s="91"/>
      <c r="P586" s="91"/>
      <c r="Q586" s="91"/>
      <c r="R586" s="91"/>
      <c r="S586" s="91"/>
      <c r="T586" s="126" t="str">
        <f t="shared" ca="1" si="68"/>
        <v>3.4.02d</v>
      </c>
      <c r="U586" s="91"/>
      <c r="V586" s="91"/>
      <c r="W586" s="132">
        <v>4</v>
      </c>
      <c r="X586" s="133">
        <f t="shared" ca="1" si="69"/>
        <v>4</v>
      </c>
      <c r="Y586" s="132" t="str">
        <f t="shared" si="70"/>
        <v>x 4</v>
      </c>
    </row>
    <row r="587" spans="1:25" s="124" customFormat="1" ht="30" customHeight="1" x14ac:dyDescent="0.25">
      <c r="A587" s="89">
        <v>580</v>
      </c>
      <c r="B587" s="90" t="str">
        <f t="shared" ca="1" si="64"/>
        <v>3.4.03</v>
      </c>
      <c r="C587" s="91">
        <f t="shared" ca="1" si="65"/>
        <v>4</v>
      </c>
      <c r="D587" s="21"/>
      <c r="E587" s="92" t="str">
        <f t="shared" ca="1" si="66"/>
        <v>3.4.03</v>
      </c>
      <c r="F587" s="93" t="str">
        <f t="shared" ca="1" si="67"/>
        <v>Is communication to stakeholders about lessons learned:</v>
      </c>
      <c r="G587" s="93"/>
      <c r="H587" s="91"/>
      <c r="I587" s="91"/>
      <c r="J587" s="91"/>
      <c r="K587" s="91"/>
      <c r="L587" s="91"/>
      <c r="M587" s="91"/>
      <c r="N587" s="91"/>
      <c r="O587" s="91"/>
      <c r="P587" s="91"/>
      <c r="Q587" s="91"/>
      <c r="R587" s="91"/>
      <c r="S587" s="91"/>
      <c r="T587" s="126" t="str">
        <f t="shared" ca="1" si="68"/>
        <v>3.4.03</v>
      </c>
      <c r="U587" s="91"/>
      <c r="V587" s="91"/>
      <c r="W587" s="132" t="s">
        <v>108</v>
      </c>
      <c r="X587" s="133" t="str">
        <f t="shared" ca="1" si="69"/>
        <v>N/A</v>
      </c>
      <c r="Y587" s="132" t="e">
        <f t="shared" si="70"/>
        <v>#N/A</v>
      </c>
    </row>
    <row r="588" spans="1:25" s="124" customFormat="1" ht="30" customHeight="1" x14ac:dyDescent="0.25">
      <c r="A588" s="89">
        <v>581</v>
      </c>
      <c r="B588" s="90" t="str">
        <f t="shared" ca="1" si="64"/>
        <v>3.4.03a</v>
      </c>
      <c r="C588" s="91">
        <f t="shared" ca="1" si="65"/>
        <v>6</v>
      </c>
      <c r="D588" s="21"/>
      <c r="E588" s="92" t="str">
        <f t="shared" ca="1" si="66"/>
        <v>3.4.03a</v>
      </c>
      <c r="F588" s="98" t="str">
        <f t="shared" ca="1" si="67"/>
        <v>Clear and concise?</v>
      </c>
      <c r="G588" s="93"/>
      <c r="H588" s="91"/>
      <c r="I588" s="91"/>
      <c r="J588" s="91"/>
      <c r="K588" s="91"/>
      <c r="L588" s="91"/>
      <c r="M588" s="91"/>
      <c r="N588" s="91"/>
      <c r="O588" s="91"/>
      <c r="P588" s="91"/>
      <c r="Q588" s="91"/>
      <c r="R588" s="91"/>
      <c r="S588" s="91"/>
      <c r="T588" s="126" t="str">
        <f t="shared" ca="1" si="68"/>
        <v>3.4.03a</v>
      </c>
      <c r="U588" s="91"/>
      <c r="V588" s="91"/>
      <c r="W588" s="132">
        <v>2</v>
      </c>
      <c r="X588" s="133">
        <f t="shared" ca="1" si="69"/>
        <v>2</v>
      </c>
      <c r="Y588" s="132" t="str">
        <f t="shared" si="70"/>
        <v>x 2</v>
      </c>
    </row>
    <row r="589" spans="1:25" s="124" customFormat="1" ht="30" customHeight="1" x14ac:dyDescent="0.25">
      <c r="A589" s="89">
        <v>582</v>
      </c>
      <c r="B589" s="90" t="str">
        <f t="shared" ca="1" si="64"/>
        <v>3.4.03b</v>
      </c>
      <c r="C589" s="91">
        <f t="shared" ca="1" si="65"/>
        <v>6</v>
      </c>
      <c r="D589" s="21"/>
      <c r="E589" s="92" t="str">
        <f t="shared" ca="1" si="66"/>
        <v>3.4.03b</v>
      </c>
      <c r="F589" s="98" t="str">
        <f t="shared" ca="1" si="67"/>
        <v>Focused on problem resolution and control improvement?</v>
      </c>
      <c r="G589" s="93"/>
      <c r="H589" s="91"/>
      <c r="I589" s="91"/>
      <c r="J589" s="91"/>
      <c r="K589" s="91"/>
      <c r="L589" s="91"/>
      <c r="M589" s="91"/>
      <c r="N589" s="91"/>
      <c r="O589" s="91"/>
      <c r="P589" s="91"/>
      <c r="Q589" s="91"/>
      <c r="R589" s="91"/>
      <c r="S589" s="91"/>
      <c r="T589" s="126" t="str">
        <f t="shared" ca="1" si="68"/>
        <v>3.4.03b</v>
      </c>
      <c r="U589" s="91"/>
      <c r="V589" s="91"/>
      <c r="W589" s="132">
        <v>2</v>
      </c>
      <c r="X589" s="133">
        <f t="shared" ca="1" si="69"/>
        <v>2</v>
      </c>
      <c r="Y589" s="132" t="str">
        <f t="shared" si="70"/>
        <v>x 2</v>
      </c>
    </row>
    <row r="590" spans="1:25" s="124" customFormat="1" ht="30" customHeight="1" x14ac:dyDescent="0.25">
      <c r="A590" s="89">
        <v>583</v>
      </c>
      <c r="B590" s="90" t="str">
        <f t="shared" ca="1" si="64"/>
        <v>3.4.04</v>
      </c>
      <c r="C590" s="91">
        <f t="shared" ca="1" si="65"/>
        <v>4</v>
      </c>
      <c r="D590" s="21"/>
      <c r="E590" s="92" t="str">
        <f t="shared" ca="1" si="66"/>
        <v>3.4.04</v>
      </c>
      <c r="F590" s="93" t="str">
        <f t="shared" ca="1" si="67"/>
        <v>Is communication to stakeholders about lessons learned used to:</v>
      </c>
      <c r="G590" s="93"/>
      <c r="H590" s="91"/>
      <c r="I590" s="91"/>
      <c r="J590" s="91"/>
      <c r="K590" s="91"/>
      <c r="L590" s="91"/>
      <c r="M590" s="91"/>
      <c r="N590" s="91"/>
      <c r="O590" s="91"/>
      <c r="P590" s="91"/>
      <c r="Q590" s="91"/>
      <c r="R590" s="91"/>
      <c r="S590" s="91"/>
      <c r="T590" s="126" t="str">
        <f t="shared" ca="1" si="68"/>
        <v>3.4.04</v>
      </c>
      <c r="U590" s="91"/>
      <c r="V590" s="91"/>
      <c r="W590" s="132" t="s">
        <v>108</v>
      </c>
      <c r="X590" s="133" t="str">
        <f t="shared" ca="1" si="69"/>
        <v>N/A</v>
      </c>
      <c r="Y590" s="132" t="e">
        <f t="shared" si="70"/>
        <v>#N/A</v>
      </c>
    </row>
    <row r="591" spans="1:25" s="124" customFormat="1" ht="30" x14ac:dyDescent="0.25">
      <c r="A591" s="89">
        <v>584</v>
      </c>
      <c r="B591" s="90" t="str">
        <f t="shared" ca="1" si="64"/>
        <v>3.4.04a</v>
      </c>
      <c r="C591" s="91">
        <f t="shared" ca="1" si="65"/>
        <v>6</v>
      </c>
      <c r="D591" s="21"/>
      <c r="E591" s="92" t="str">
        <f t="shared" ca="1" si="66"/>
        <v>3.4.04a</v>
      </c>
      <c r="F591" s="98" t="str">
        <f t="shared" ca="1" si="67"/>
        <v>Help identify any gaps that remain and proposed efforts to mitigate them?</v>
      </c>
      <c r="G591" s="93"/>
      <c r="H591" s="91"/>
      <c r="I591" s="91"/>
      <c r="J591" s="91"/>
      <c r="K591" s="91"/>
      <c r="L591" s="91"/>
      <c r="M591" s="91"/>
      <c r="N591" s="91"/>
      <c r="O591" s="91"/>
      <c r="P591" s="91"/>
      <c r="Q591" s="91"/>
      <c r="R591" s="91"/>
      <c r="S591" s="91"/>
      <c r="T591" s="126" t="str">
        <f t="shared" ca="1" si="68"/>
        <v>3.4.04a</v>
      </c>
      <c r="U591" s="91"/>
      <c r="V591" s="91"/>
      <c r="W591" s="132">
        <v>2</v>
      </c>
      <c r="X591" s="133">
        <f t="shared" ca="1" si="69"/>
        <v>2</v>
      </c>
      <c r="Y591" s="132" t="str">
        <f t="shared" si="70"/>
        <v>x 2</v>
      </c>
    </row>
    <row r="592" spans="1:25" s="124" customFormat="1" ht="30" customHeight="1" x14ac:dyDescent="0.25">
      <c r="A592" s="89">
        <v>585</v>
      </c>
      <c r="B592" s="90" t="str">
        <f t="shared" ca="1" si="64"/>
        <v>3.4.04b</v>
      </c>
      <c r="C592" s="91">
        <f t="shared" ca="1" si="65"/>
        <v>6</v>
      </c>
      <c r="D592" s="21"/>
      <c r="E592" s="92" t="str">
        <f t="shared" ca="1" si="66"/>
        <v>3.4.04b</v>
      </c>
      <c r="F592" s="98" t="str">
        <f t="shared" ca="1" si="67"/>
        <v>Inform strategic security goals?</v>
      </c>
      <c r="G592" s="93"/>
      <c r="H592" s="91"/>
      <c r="I592" s="91"/>
      <c r="J592" s="91"/>
      <c r="K592" s="91"/>
      <c r="L592" s="91"/>
      <c r="M592" s="91"/>
      <c r="N592" s="91"/>
      <c r="O592" s="91"/>
      <c r="P592" s="91"/>
      <c r="Q592" s="91"/>
      <c r="R592" s="91"/>
      <c r="S592" s="91"/>
      <c r="T592" s="126" t="str">
        <f t="shared" ca="1" si="68"/>
        <v>3.4.04b</v>
      </c>
      <c r="U592" s="91"/>
      <c r="V592" s="91"/>
      <c r="W592" s="132">
        <v>2</v>
      </c>
      <c r="X592" s="133">
        <f t="shared" ca="1" si="69"/>
        <v>2</v>
      </c>
      <c r="Y592" s="132" t="str">
        <f t="shared" si="70"/>
        <v>x 2</v>
      </c>
    </row>
    <row r="593" spans="1:25" s="124" customFormat="1" ht="30" customHeight="1" x14ac:dyDescent="0.25">
      <c r="A593" s="89">
        <v>586</v>
      </c>
      <c r="B593" s="90" t="str">
        <f t="shared" ca="1" si="64"/>
        <v>3.4.05</v>
      </c>
      <c r="C593" s="91">
        <f t="shared" ca="1" si="65"/>
        <v>5</v>
      </c>
      <c r="D593" s="21"/>
      <c r="E593" s="92" t="str">
        <f t="shared" ca="1" si="66"/>
        <v>3.4.05</v>
      </c>
      <c r="F593" s="93" t="str">
        <f t="shared" ca="1" si="67"/>
        <v>Are formal actions plans developed to help build on lessons learned?</v>
      </c>
      <c r="G593" s="93"/>
      <c r="H593" s="91"/>
      <c r="I593" s="91"/>
      <c r="J593" s="91"/>
      <c r="K593" s="91"/>
      <c r="L593" s="91"/>
      <c r="M593" s="91"/>
      <c r="N593" s="91"/>
      <c r="O593" s="91"/>
      <c r="P593" s="91"/>
      <c r="Q593" s="91"/>
      <c r="R593" s="91"/>
      <c r="S593" s="91"/>
      <c r="T593" s="126" t="str">
        <f t="shared" ca="1" si="68"/>
        <v>3.4.05</v>
      </c>
      <c r="U593" s="91"/>
      <c r="V593" s="91"/>
      <c r="W593" s="132">
        <v>3</v>
      </c>
      <c r="X593" s="133">
        <f t="shared" ca="1" si="69"/>
        <v>3</v>
      </c>
      <c r="Y593" s="132" t="str">
        <f t="shared" si="70"/>
        <v>x 3</v>
      </c>
    </row>
    <row r="594" spans="1:25" s="124" customFormat="1" ht="30" customHeight="1" x14ac:dyDescent="0.25">
      <c r="A594" s="89">
        <v>587</v>
      </c>
      <c r="B594" s="90" t="str">
        <f t="shared" ca="1" si="64"/>
        <v>3.4.06</v>
      </c>
      <c r="C594" s="91">
        <f t="shared" ca="1" si="65"/>
        <v>4</v>
      </c>
      <c r="D594" s="21"/>
      <c r="E594" s="92" t="str">
        <f t="shared" ca="1" si="66"/>
        <v>3.4.06</v>
      </c>
      <c r="F594" s="93" t="str">
        <f t="shared" ca="1" si="67"/>
        <v>Do actions plans:</v>
      </c>
      <c r="G594" s="93"/>
      <c r="H594" s="91"/>
      <c r="I594" s="91"/>
      <c r="J594" s="91"/>
      <c r="K594" s="91"/>
      <c r="L594" s="91"/>
      <c r="M594" s="91"/>
      <c r="N594" s="91"/>
      <c r="O594" s="91"/>
      <c r="P594" s="91"/>
      <c r="Q594" s="91"/>
      <c r="R594" s="91"/>
      <c r="S594" s="91"/>
      <c r="T594" s="126" t="str">
        <f t="shared" ca="1" si="68"/>
        <v>3.4.06</v>
      </c>
      <c r="U594" s="91"/>
      <c r="V594" s="91"/>
      <c r="W594" s="132" t="s">
        <v>108</v>
      </c>
      <c r="X594" s="133" t="str">
        <f t="shared" ca="1" si="69"/>
        <v>N/A</v>
      </c>
      <c r="Y594" s="132" t="e">
        <f t="shared" si="70"/>
        <v>#N/A</v>
      </c>
    </row>
    <row r="595" spans="1:25" s="124" customFormat="1" ht="45" x14ac:dyDescent="0.25">
      <c r="A595" s="89">
        <v>588</v>
      </c>
      <c r="B595" s="90" t="str">
        <f t="shared" ca="1" si="64"/>
        <v>3.4.06a</v>
      </c>
      <c r="C595" s="91">
        <f t="shared" ca="1" si="65"/>
        <v>6</v>
      </c>
      <c r="D595" s="21"/>
      <c r="E595" s="92" t="str">
        <f t="shared" ca="1" si="66"/>
        <v>3.4.06a</v>
      </c>
      <c r="F595" s="98" t="str">
        <f t="shared" ca="1" si="67"/>
        <v>Consider whether technical capability gaps contributed to the attacker’s success or whether people or process gaps were the main culprit?</v>
      </c>
      <c r="G595" s="93"/>
      <c r="H595" s="91"/>
      <c r="I595" s="91"/>
      <c r="J595" s="91"/>
      <c r="K595" s="91"/>
      <c r="L595" s="91"/>
      <c r="M595" s="91"/>
      <c r="N595" s="91"/>
      <c r="O595" s="91"/>
      <c r="P595" s="91"/>
      <c r="Q595" s="91"/>
      <c r="R595" s="91"/>
      <c r="S595" s="91"/>
      <c r="T595" s="126" t="str">
        <f t="shared" ca="1" si="68"/>
        <v>3.4.06a</v>
      </c>
      <c r="U595" s="91"/>
      <c r="V595" s="91"/>
      <c r="W595" s="132">
        <v>3</v>
      </c>
      <c r="X595" s="133">
        <f t="shared" ca="1" si="69"/>
        <v>3</v>
      </c>
      <c r="Y595" s="132" t="str">
        <f t="shared" si="70"/>
        <v>x 3</v>
      </c>
    </row>
    <row r="596" spans="1:25" s="124" customFormat="1" ht="30" x14ac:dyDescent="0.25">
      <c r="A596" s="89">
        <v>589</v>
      </c>
      <c r="B596" s="90" t="str">
        <f t="shared" ca="1" si="64"/>
        <v>3.4.06b</v>
      </c>
      <c r="C596" s="91">
        <f t="shared" ca="1" si="65"/>
        <v>6</v>
      </c>
      <c r="D596" s="21"/>
      <c r="E596" s="92" t="str">
        <f t="shared" ca="1" si="66"/>
        <v>3.4.06b</v>
      </c>
      <c r="F596" s="98" t="str">
        <f t="shared" ca="1" si="67"/>
        <v>Leverage lessons learned from the incident to become more resilient in the face of future cyber security attacks?</v>
      </c>
      <c r="G596" s="93"/>
      <c r="H596" s="91"/>
      <c r="I596" s="91"/>
      <c r="J596" s="91"/>
      <c r="K596" s="91"/>
      <c r="L596" s="91"/>
      <c r="M596" s="91"/>
      <c r="N596" s="91"/>
      <c r="O596" s="91"/>
      <c r="P596" s="91"/>
      <c r="Q596" s="91"/>
      <c r="R596" s="91"/>
      <c r="S596" s="91"/>
      <c r="T596" s="126" t="str">
        <f t="shared" ca="1" si="68"/>
        <v>3.4.06b</v>
      </c>
      <c r="U596" s="91"/>
      <c r="V596" s="91"/>
      <c r="W596" s="132">
        <v>3</v>
      </c>
      <c r="X596" s="133">
        <f t="shared" ca="1" si="69"/>
        <v>3</v>
      </c>
      <c r="Y596" s="132" t="str">
        <f t="shared" si="70"/>
        <v>x 3</v>
      </c>
    </row>
    <row r="597" spans="1:25" s="124" customFormat="1" ht="30" x14ac:dyDescent="0.25">
      <c r="A597" s="89">
        <v>590</v>
      </c>
      <c r="B597" s="90" t="str">
        <f t="shared" ca="1" si="64"/>
        <v>3.4.07</v>
      </c>
      <c r="C597" s="91">
        <f t="shared" ca="1" si="65"/>
        <v>4</v>
      </c>
      <c r="D597" s="21"/>
      <c r="E597" s="92" t="str">
        <f t="shared" ca="1" si="66"/>
        <v>3.4.07</v>
      </c>
      <c r="F597" s="93" t="str">
        <f t="shared" ca="1" si="67"/>
        <v>Do actions plans include projects or initiatives, technical and nontechnical that will help:</v>
      </c>
      <c r="G597" s="93"/>
      <c r="H597" s="91"/>
      <c r="I597" s="91"/>
      <c r="J597" s="91"/>
      <c r="K597" s="91"/>
      <c r="L597" s="91"/>
      <c r="M597" s="91"/>
      <c r="N597" s="91"/>
      <c r="O597" s="91"/>
      <c r="P597" s="91"/>
      <c r="Q597" s="91"/>
      <c r="R597" s="91"/>
      <c r="S597" s="91"/>
      <c r="T597" s="126" t="str">
        <f t="shared" ca="1" si="68"/>
        <v>3.4.07</v>
      </c>
      <c r="U597" s="91"/>
      <c r="V597" s="91"/>
      <c r="W597" s="132" t="s">
        <v>108</v>
      </c>
      <c r="X597" s="133" t="str">
        <f t="shared" ca="1" si="69"/>
        <v>N/A</v>
      </c>
      <c r="Y597" s="132" t="e">
        <f t="shared" si="70"/>
        <v>#N/A</v>
      </c>
    </row>
    <row r="598" spans="1:25" s="124" customFormat="1" ht="30" customHeight="1" x14ac:dyDescent="0.25">
      <c r="A598" s="89">
        <v>591</v>
      </c>
      <c r="B598" s="90" t="str">
        <f t="shared" ca="1" si="64"/>
        <v>3.4.07a</v>
      </c>
      <c r="C598" s="91">
        <f t="shared" ca="1" si="65"/>
        <v>6</v>
      </c>
      <c r="D598" s="21"/>
      <c r="E598" s="92" t="str">
        <f t="shared" ca="1" si="66"/>
        <v>3.4.07a</v>
      </c>
      <c r="F598" s="98" t="str">
        <f t="shared" ca="1" si="67"/>
        <v>Reduce an attacker’s chance of success?</v>
      </c>
      <c r="G598" s="93"/>
      <c r="H598" s="91"/>
      <c r="I598" s="91"/>
      <c r="J598" s="91"/>
      <c r="K598" s="91"/>
      <c r="L598" s="91"/>
      <c r="M598" s="91"/>
      <c r="N598" s="91"/>
      <c r="O598" s="91"/>
      <c r="P598" s="91"/>
      <c r="Q598" s="91"/>
      <c r="R598" s="91"/>
      <c r="S598" s="91"/>
      <c r="T598" s="126" t="str">
        <f t="shared" ca="1" si="68"/>
        <v>3.4.07a</v>
      </c>
      <c r="U598" s="91"/>
      <c r="V598" s="91"/>
      <c r="W598" s="132">
        <v>3</v>
      </c>
      <c r="X598" s="133">
        <f t="shared" ca="1" si="69"/>
        <v>3</v>
      </c>
      <c r="Y598" s="132" t="str">
        <f t="shared" si="70"/>
        <v>x 3</v>
      </c>
    </row>
    <row r="599" spans="1:25" s="124" customFormat="1" ht="30" customHeight="1" x14ac:dyDescent="0.25">
      <c r="A599" s="89">
        <v>592</v>
      </c>
      <c r="B599" s="90" t="str">
        <f t="shared" ca="1" si="64"/>
        <v>3.4.07b</v>
      </c>
      <c r="C599" s="91">
        <f t="shared" ca="1" si="65"/>
        <v>6</v>
      </c>
      <c r="D599" s="21"/>
      <c r="E599" s="92" t="str">
        <f t="shared" ca="1" si="66"/>
        <v>3.4.07b</v>
      </c>
      <c r="F599" s="98" t="str">
        <f t="shared" ca="1" si="67"/>
        <v>Respond to an attacker’s activities more rapidly and effectively?</v>
      </c>
      <c r="G599" s="93"/>
      <c r="H599" s="91"/>
      <c r="I599" s="91"/>
      <c r="J599" s="91"/>
      <c r="K599" s="91"/>
      <c r="L599" s="91"/>
      <c r="M599" s="91"/>
      <c r="N599" s="91"/>
      <c r="O599" s="91"/>
      <c r="P599" s="91"/>
      <c r="Q599" s="91"/>
      <c r="R599" s="91"/>
      <c r="S599" s="91"/>
      <c r="T599" s="126" t="str">
        <f t="shared" ca="1" si="68"/>
        <v>3.4.07b</v>
      </c>
      <c r="U599" s="91"/>
      <c r="V599" s="91"/>
      <c r="W599" s="132">
        <v>3</v>
      </c>
      <c r="X599" s="133">
        <f t="shared" ca="1" si="69"/>
        <v>3</v>
      </c>
      <c r="Y599" s="132" t="str">
        <f t="shared" si="70"/>
        <v>x 3</v>
      </c>
    </row>
    <row r="600" spans="1:25" s="124" customFormat="1" ht="30" customHeight="1" x14ac:dyDescent="0.25">
      <c r="A600" s="89">
        <v>593</v>
      </c>
      <c r="B600" s="90" t="str">
        <f t="shared" ca="1" si="64"/>
        <v>3.4.08</v>
      </c>
      <c r="C600" s="91">
        <f t="shared" ca="1" si="65"/>
        <v>4</v>
      </c>
      <c r="D600" s="21"/>
      <c r="E600" s="92" t="str">
        <f t="shared" ca="1" si="66"/>
        <v>3.4.08</v>
      </c>
      <c r="F600" s="93" t="str">
        <f t="shared" ca="1" si="67"/>
        <v>Is each action:</v>
      </c>
      <c r="G600" s="93"/>
      <c r="H600" s="91"/>
      <c r="I600" s="91"/>
      <c r="J600" s="91"/>
      <c r="K600" s="91"/>
      <c r="L600" s="91"/>
      <c r="M600" s="91"/>
      <c r="N600" s="91"/>
      <c r="O600" s="91"/>
      <c r="P600" s="91"/>
      <c r="Q600" s="91"/>
      <c r="R600" s="91"/>
      <c r="S600" s="91"/>
      <c r="T600" s="126" t="str">
        <f t="shared" ca="1" si="68"/>
        <v>3.4.08</v>
      </c>
      <c r="U600" s="91"/>
      <c r="V600" s="91"/>
      <c r="W600" s="132" t="s">
        <v>108</v>
      </c>
      <c r="X600" s="133" t="str">
        <f t="shared" ca="1" si="69"/>
        <v>N/A</v>
      </c>
      <c r="Y600" s="132" t="e">
        <f t="shared" si="70"/>
        <v>#N/A</v>
      </c>
    </row>
    <row r="601" spans="1:25" s="124" customFormat="1" ht="30" customHeight="1" x14ac:dyDescent="0.25">
      <c r="A601" s="89">
        <v>594</v>
      </c>
      <c r="B601" s="90" t="str">
        <f t="shared" ca="1" si="64"/>
        <v>3.4.08a</v>
      </c>
      <c r="C601" s="91">
        <f t="shared" ca="1" si="65"/>
        <v>6</v>
      </c>
      <c r="D601" s="21"/>
      <c r="E601" s="92" t="str">
        <f t="shared" ca="1" si="66"/>
        <v>3.4.08a</v>
      </c>
      <c r="F601" s="98" t="str">
        <f t="shared" ca="1" si="67"/>
        <v>Assigned to a named individual?</v>
      </c>
      <c r="G601" s="93"/>
      <c r="H601" s="91"/>
      <c r="I601" s="91"/>
      <c r="J601" s="91"/>
      <c r="K601" s="91"/>
      <c r="L601" s="91"/>
      <c r="M601" s="91"/>
      <c r="N601" s="91"/>
      <c r="O601" s="91"/>
      <c r="P601" s="91"/>
      <c r="Q601" s="91"/>
      <c r="R601" s="91"/>
      <c r="S601" s="91"/>
      <c r="T601" s="126" t="str">
        <f t="shared" ca="1" si="68"/>
        <v>3.4.08a</v>
      </c>
      <c r="U601" s="91"/>
      <c r="V601" s="91"/>
      <c r="W601" s="132">
        <v>4</v>
      </c>
      <c r="X601" s="133">
        <f t="shared" ca="1" si="69"/>
        <v>4</v>
      </c>
      <c r="Y601" s="132" t="str">
        <f t="shared" si="70"/>
        <v>x 4</v>
      </c>
    </row>
    <row r="602" spans="1:25" s="124" customFormat="1" ht="30" customHeight="1" x14ac:dyDescent="0.25">
      <c r="A602" s="89">
        <v>595</v>
      </c>
      <c r="B602" s="90" t="str">
        <f t="shared" ca="1" si="64"/>
        <v>3.4.08b</v>
      </c>
      <c r="C602" s="91">
        <f t="shared" ca="1" si="65"/>
        <v>6</v>
      </c>
      <c r="D602" s="21"/>
      <c r="E602" s="92" t="str">
        <f t="shared" ca="1" si="66"/>
        <v>3.4.08b</v>
      </c>
      <c r="F602" s="98" t="str">
        <f t="shared" ca="1" si="67"/>
        <v>Given a suitable priority?</v>
      </c>
      <c r="G602" s="93"/>
      <c r="H602" s="91"/>
      <c r="I602" s="91"/>
      <c r="J602" s="91"/>
      <c r="K602" s="91"/>
      <c r="L602" s="91"/>
      <c r="M602" s="91"/>
      <c r="N602" s="91"/>
      <c r="O602" s="91"/>
      <c r="P602" s="91"/>
      <c r="Q602" s="91"/>
      <c r="R602" s="91"/>
      <c r="S602" s="91"/>
      <c r="T602" s="126" t="str">
        <f t="shared" ca="1" si="68"/>
        <v>3.4.08b</v>
      </c>
      <c r="U602" s="91"/>
      <c r="V602" s="91"/>
      <c r="W602" s="132">
        <v>3</v>
      </c>
      <c r="X602" s="133">
        <f t="shared" ca="1" si="69"/>
        <v>3</v>
      </c>
      <c r="Y602" s="132" t="str">
        <f t="shared" si="70"/>
        <v>x 3</v>
      </c>
    </row>
    <row r="603" spans="1:25" s="124" customFormat="1" ht="30" customHeight="1" x14ac:dyDescent="0.25">
      <c r="A603" s="89">
        <v>596</v>
      </c>
      <c r="B603" s="90" t="str">
        <f t="shared" ca="1" si="64"/>
        <v>3.4.08c</v>
      </c>
      <c r="C603" s="91">
        <f t="shared" ca="1" si="65"/>
        <v>6</v>
      </c>
      <c r="D603" s="21"/>
      <c r="E603" s="92" t="str">
        <f t="shared" ca="1" si="66"/>
        <v>3.4.08c</v>
      </c>
      <c r="F603" s="98" t="str">
        <f t="shared" ca="1" si="67"/>
        <v>Allocated a completion date?</v>
      </c>
      <c r="G603" s="93"/>
      <c r="H603" s="91"/>
      <c r="I603" s="91"/>
      <c r="J603" s="91"/>
      <c r="K603" s="91"/>
      <c r="L603" s="91"/>
      <c r="M603" s="91"/>
      <c r="N603" s="91"/>
      <c r="O603" s="91"/>
      <c r="P603" s="91"/>
      <c r="Q603" s="91"/>
      <c r="R603" s="91"/>
      <c r="S603" s="91"/>
      <c r="T603" s="126" t="str">
        <f t="shared" ca="1" si="68"/>
        <v>3.4.08c</v>
      </c>
      <c r="U603" s="91"/>
      <c r="V603" s="91"/>
      <c r="W603" s="132">
        <v>3</v>
      </c>
      <c r="X603" s="133">
        <f t="shared" ca="1" si="69"/>
        <v>3</v>
      </c>
      <c r="Y603" s="132" t="str">
        <f t="shared" si="70"/>
        <v>x 3</v>
      </c>
    </row>
    <row r="604" spans="1:25" s="124" customFormat="1" ht="30" x14ac:dyDescent="0.25">
      <c r="A604" s="89">
        <v>597</v>
      </c>
      <c r="B604" s="90" t="str">
        <f t="shared" ca="1" si="64"/>
        <v>3.4.08d</v>
      </c>
      <c r="C604" s="91">
        <f t="shared" ca="1" si="65"/>
        <v>6</v>
      </c>
      <c r="D604" s="21"/>
      <c r="E604" s="100" t="str">
        <f t="shared" ca="1" si="66"/>
        <v>3.4.08d</v>
      </c>
      <c r="F604" s="101" t="str">
        <f t="shared" ca="1" si="67"/>
        <v>Monitored to ensure that it is being completed in a timely and effective manner?</v>
      </c>
      <c r="G604" s="102"/>
      <c r="H604" s="99"/>
      <c r="I604" s="99"/>
      <c r="J604" s="99"/>
      <c r="K604" s="99"/>
      <c r="L604" s="99"/>
      <c r="M604" s="99"/>
      <c r="N604" s="99"/>
      <c r="O604" s="99"/>
      <c r="P604" s="99"/>
      <c r="Q604" s="99"/>
      <c r="R604" s="99"/>
      <c r="S604" s="99"/>
      <c r="T604" s="152" t="str">
        <f t="shared" ca="1" si="68"/>
        <v>3.4.08d</v>
      </c>
      <c r="U604" s="99"/>
      <c r="V604" s="99"/>
      <c r="W604" s="237">
        <v>4</v>
      </c>
      <c r="X604" s="236">
        <f t="shared" ca="1" si="69"/>
        <v>4</v>
      </c>
      <c r="Y604" s="237" t="str">
        <f t="shared" si="70"/>
        <v>x 4</v>
      </c>
    </row>
    <row r="605" spans="1:25" s="124" customFormat="1" ht="30" customHeight="1" x14ac:dyDescent="0.25">
      <c r="A605" s="89">
        <v>598</v>
      </c>
      <c r="B605" s="90" t="str">
        <f t="shared" ca="1" si="64"/>
        <v>3.5</v>
      </c>
      <c r="C605" s="91">
        <f t="shared" ca="1" si="65"/>
        <v>2</v>
      </c>
      <c r="D605" s="21"/>
      <c r="E605" s="88" t="str">
        <f t="shared" ca="1" si="66"/>
        <v>Step 5</v>
      </c>
      <c r="F605" s="117" t="str">
        <f t="shared" ca="1" si="67"/>
        <v>Updating</v>
      </c>
      <c r="G605" s="118"/>
      <c r="H605" s="119"/>
      <c r="I605" s="119"/>
      <c r="J605" s="119"/>
      <c r="K605" s="119"/>
      <c r="L605" s="119"/>
      <c r="M605" s="118"/>
      <c r="N605" s="118"/>
      <c r="O605" s="118"/>
      <c r="P605" s="118"/>
      <c r="Q605" s="118"/>
      <c r="R605" s="118"/>
      <c r="S605" s="118"/>
      <c r="T605" s="217" t="str">
        <f t="shared" ca="1" si="68"/>
        <v>Step 5</v>
      </c>
      <c r="U605" s="118"/>
      <c r="V605" s="118"/>
      <c r="W605" s="129" t="s">
        <v>695</v>
      </c>
      <c r="X605" s="129" t="str">
        <f t="shared" ca="1" si="69"/>
        <v/>
      </c>
      <c r="Y605" s="239" t="e">
        <f t="shared" si="70"/>
        <v>#N/A</v>
      </c>
    </row>
    <row r="606" spans="1:25" s="124" customFormat="1" ht="45" x14ac:dyDescent="0.25">
      <c r="A606" s="89">
        <v>599</v>
      </c>
      <c r="B606" s="90" t="str">
        <f t="shared" ca="1" si="64"/>
        <v>3.5.01</v>
      </c>
      <c r="C606" s="91">
        <f t="shared" ca="1" si="65"/>
        <v>5</v>
      </c>
      <c r="D606" s="21"/>
      <c r="E606" s="106" t="str">
        <f t="shared" ca="1" si="66"/>
        <v>3.5.01</v>
      </c>
      <c r="F606" s="107" t="str">
        <f t="shared" ca="1" si="67"/>
        <v>Following a cyber security incident, do you carry out any updates (eg to your cyber security incident response approaches, controls and related documents)?</v>
      </c>
      <c r="G606" s="107"/>
      <c r="H606" s="105"/>
      <c r="I606" s="105"/>
      <c r="J606" s="105"/>
      <c r="K606" s="105"/>
      <c r="L606" s="105"/>
      <c r="M606" s="105"/>
      <c r="N606" s="105"/>
      <c r="O606" s="105"/>
      <c r="P606" s="105"/>
      <c r="Q606" s="105"/>
      <c r="R606" s="105"/>
      <c r="S606" s="105"/>
      <c r="T606" s="153" t="str">
        <f t="shared" ca="1" si="68"/>
        <v>3.5.01</v>
      </c>
      <c r="U606" s="105"/>
      <c r="V606" s="105"/>
      <c r="W606" s="130">
        <v>1</v>
      </c>
      <c r="X606" s="131">
        <f t="shared" ca="1" si="69"/>
        <v>1</v>
      </c>
      <c r="Y606" s="130" t="str">
        <f t="shared" si="70"/>
        <v>x 1</v>
      </c>
    </row>
    <row r="607" spans="1:25" s="124" customFormat="1" ht="30" customHeight="1" x14ac:dyDescent="0.25">
      <c r="A607" s="89">
        <v>600</v>
      </c>
      <c r="B607" s="90" t="str">
        <f t="shared" ca="1" si="64"/>
        <v>3.5.02</v>
      </c>
      <c r="C607" s="91">
        <f t="shared" ca="1" si="65"/>
        <v>4</v>
      </c>
      <c r="D607" s="21"/>
      <c r="E607" s="92" t="str">
        <f t="shared" ca="1" si="66"/>
        <v>3.5.02</v>
      </c>
      <c r="F607" s="93" t="str">
        <f t="shared" ca="1" si="67"/>
        <v>Following a cyber security incident, do you update your:</v>
      </c>
      <c r="G607" s="93"/>
      <c r="H607" s="91"/>
      <c r="I607" s="91"/>
      <c r="J607" s="91"/>
      <c r="K607" s="91"/>
      <c r="L607" s="91"/>
      <c r="M607" s="91"/>
      <c r="N607" s="91"/>
      <c r="O607" s="91"/>
      <c r="P607" s="91"/>
      <c r="Q607" s="91"/>
      <c r="R607" s="91"/>
      <c r="S607" s="91"/>
      <c r="T607" s="126" t="str">
        <f t="shared" ca="1" si="68"/>
        <v>3.5.02</v>
      </c>
      <c r="U607" s="91"/>
      <c r="V607" s="91"/>
      <c r="W607" s="132" t="s">
        <v>108</v>
      </c>
      <c r="X607" s="133" t="str">
        <f t="shared" ca="1" si="69"/>
        <v>N/A</v>
      </c>
      <c r="Y607" s="132" t="e">
        <f t="shared" si="70"/>
        <v>#N/A</v>
      </c>
    </row>
    <row r="608" spans="1:25" s="124" customFormat="1" ht="30" customHeight="1" x14ac:dyDescent="0.25">
      <c r="A608" s="89">
        <v>601</v>
      </c>
      <c r="B608" s="90" t="str">
        <f t="shared" ca="1" si="64"/>
        <v>3.5.02a</v>
      </c>
      <c r="C608" s="91">
        <f t="shared" ca="1" si="65"/>
        <v>6</v>
      </c>
      <c r="D608" s="21"/>
      <c r="E608" s="92" t="str">
        <f t="shared" ca="1" si="66"/>
        <v>3.5.02a</v>
      </c>
      <c r="F608" s="98" t="str">
        <f t="shared" ca="1" si="67"/>
        <v>Cyber security incident management methodologies or processes?</v>
      </c>
      <c r="G608" s="93"/>
      <c r="H608" s="91"/>
      <c r="I608" s="91"/>
      <c r="J608" s="91"/>
      <c r="K608" s="91"/>
      <c r="L608" s="91"/>
      <c r="M608" s="91"/>
      <c r="N608" s="91"/>
      <c r="O608" s="91"/>
      <c r="P608" s="91"/>
      <c r="Q608" s="91"/>
      <c r="R608" s="91"/>
      <c r="S608" s="91"/>
      <c r="T608" s="126" t="str">
        <f t="shared" ca="1" si="68"/>
        <v>3.5.02a</v>
      </c>
      <c r="U608" s="91"/>
      <c r="V608" s="91"/>
      <c r="W608" s="132">
        <v>2</v>
      </c>
      <c r="X608" s="133">
        <f t="shared" ca="1" si="69"/>
        <v>2</v>
      </c>
      <c r="Y608" s="132" t="str">
        <f t="shared" si="70"/>
        <v>x 2</v>
      </c>
    </row>
    <row r="609" spans="1:25" s="124" customFormat="1" ht="30" customHeight="1" x14ac:dyDescent="0.25">
      <c r="A609" s="89">
        <v>602</v>
      </c>
      <c r="B609" s="90" t="str">
        <f t="shared" ca="1" si="64"/>
        <v>3.5.02b</v>
      </c>
      <c r="C609" s="91">
        <f t="shared" ca="1" si="65"/>
        <v>6</v>
      </c>
      <c r="D609" s="21"/>
      <c r="E609" s="92" t="str">
        <f t="shared" ca="1" si="66"/>
        <v>3.5.02b</v>
      </c>
      <c r="F609" s="98" t="str">
        <f t="shared" ca="1" si="67"/>
        <v>Cyber security incident response plan?</v>
      </c>
      <c r="G609" s="93"/>
      <c r="H609" s="91"/>
      <c r="I609" s="91"/>
      <c r="J609" s="91"/>
      <c r="K609" s="91"/>
      <c r="L609" s="91"/>
      <c r="M609" s="91"/>
      <c r="N609" s="91"/>
      <c r="O609" s="91"/>
      <c r="P609" s="91"/>
      <c r="Q609" s="91"/>
      <c r="R609" s="91"/>
      <c r="S609" s="91"/>
      <c r="T609" s="126" t="str">
        <f t="shared" ca="1" si="68"/>
        <v>3.5.02b</v>
      </c>
      <c r="U609" s="91"/>
      <c r="V609" s="91"/>
      <c r="W609" s="132">
        <v>2</v>
      </c>
      <c r="X609" s="133">
        <f t="shared" ca="1" si="69"/>
        <v>2</v>
      </c>
      <c r="Y609" s="132" t="str">
        <f t="shared" si="70"/>
        <v>x 2</v>
      </c>
    </row>
    <row r="610" spans="1:25" s="124" customFormat="1" ht="30" customHeight="1" x14ac:dyDescent="0.25">
      <c r="A610" s="89">
        <v>603</v>
      </c>
      <c r="B610" s="90" t="str">
        <f t="shared" ca="1" si="64"/>
        <v>3.5.02c</v>
      </c>
      <c r="C610" s="91">
        <f t="shared" ca="1" si="65"/>
        <v>6</v>
      </c>
      <c r="D610" s="21"/>
      <c r="E610" s="92" t="str">
        <f t="shared" ca="1" si="66"/>
        <v>3.5.02c</v>
      </c>
      <c r="F610" s="98" t="str">
        <f t="shared" ca="1" si="67"/>
        <v>Management controls (eg training and awareness)</v>
      </c>
      <c r="G610" s="93"/>
      <c r="H610" s="91"/>
      <c r="I610" s="91"/>
      <c r="J610" s="91"/>
      <c r="K610" s="91"/>
      <c r="L610" s="91"/>
      <c r="M610" s="91"/>
      <c r="N610" s="91"/>
      <c r="O610" s="91"/>
      <c r="P610" s="91"/>
      <c r="Q610" s="91"/>
      <c r="R610" s="91"/>
      <c r="S610" s="91"/>
      <c r="T610" s="126" t="str">
        <f t="shared" ca="1" si="68"/>
        <v>3.5.02c</v>
      </c>
      <c r="U610" s="91"/>
      <c r="V610" s="91"/>
      <c r="W610" s="132">
        <v>2</v>
      </c>
      <c r="X610" s="133">
        <f t="shared" ca="1" si="69"/>
        <v>2</v>
      </c>
      <c r="Y610" s="132" t="str">
        <f t="shared" si="70"/>
        <v>x 2</v>
      </c>
    </row>
    <row r="611" spans="1:25" s="124" customFormat="1" ht="30" x14ac:dyDescent="0.25">
      <c r="A611" s="89">
        <v>604</v>
      </c>
      <c r="B611" s="90" t="str">
        <f t="shared" ca="1" si="64"/>
        <v>3.5.02d</v>
      </c>
      <c r="C611" s="91">
        <f t="shared" ca="1" si="65"/>
        <v>6</v>
      </c>
      <c r="D611" s="21"/>
      <c r="E611" s="92" t="str">
        <f t="shared" ca="1" si="66"/>
        <v>3.5.02d</v>
      </c>
      <c r="F611" s="98" t="str">
        <f t="shared" ca="1" si="67"/>
        <v>Technical controls (eg patching, configuring system logs, and use of intrusion prevention / detection tools)</v>
      </c>
      <c r="G611" s="93"/>
      <c r="H611" s="91"/>
      <c r="I611" s="91"/>
      <c r="J611" s="91"/>
      <c r="K611" s="91"/>
      <c r="L611" s="91"/>
      <c r="M611" s="91"/>
      <c r="N611" s="91"/>
      <c r="O611" s="91"/>
      <c r="P611" s="91"/>
      <c r="Q611" s="91"/>
      <c r="R611" s="91"/>
      <c r="S611" s="91"/>
      <c r="T611" s="126" t="str">
        <f t="shared" ca="1" si="68"/>
        <v>3.5.02d</v>
      </c>
      <c r="U611" s="91"/>
      <c r="V611" s="91"/>
      <c r="W611" s="132">
        <v>3</v>
      </c>
      <c r="X611" s="133">
        <f t="shared" ca="1" si="69"/>
        <v>3</v>
      </c>
      <c r="Y611" s="132" t="str">
        <f t="shared" si="70"/>
        <v>x 3</v>
      </c>
    </row>
    <row r="612" spans="1:25" s="124" customFormat="1" ht="30" customHeight="1" x14ac:dyDescent="0.25">
      <c r="A612" s="89">
        <v>605</v>
      </c>
      <c r="B612" s="90" t="str">
        <f t="shared" ca="1" si="64"/>
        <v>3.5.02e</v>
      </c>
      <c r="C612" s="91">
        <f t="shared" ca="1" si="65"/>
        <v>6</v>
      </c>
      <c r="D612" s="21"/>
      <c r="E612" s="92" t="str">
        <f t="shared" ca="1" si="66"/>
        <v>3.5.02e</v>
      </c>
      <c r="F612" s="98" t="str">
        <f t="shared" ca="1" si="67"/>
        <v>Roles and responsibilities for handling incidents?</v>
      </c>
      <c r="G612" s="93"/>
      <c r="H612" s="91"/>
      <c r="I612" s="91"/>
      <c r="J612" s="91"/>
      <c r="K612" s="91"/>
      <c r="L612" s="91"/>
      <c r="M612" s="91"/>
      <c r="N612" s="91"/>
      <c r="O612" s="91"/>
      <c r="P612" s="91"/>
      <c r="Q612" s="91"/>
      <c r="R612" s="91"/>
      <c r="S612" s="91"/>
      <c r="T612" s="126" t="str">
        <f t="shared" ca="1" si="68"/>
        <v>3.5.02e</v>
      </c>
      <c r="U612" s="91"/>
      <c r="V612" s="91"/>
      <c r="W612" s="132">
        <v>3</v>
      </c>
      <c r="X612" s="133">
        <f t="shared" ca="1" si="69"/>
        <v>3</v>
      </c>
      <c r="Y612" s="132" t="str">
        <f t="shared" si="70"/>
        <v>x 3</v>
      </c>
    </row>
    <row r="613" spans="1:25" s="124" customFormat="1" ht="30" x14ac:dyDescent="0.25">
      <c r="A613" s="89">
        <v>606</v>
      </c>
      <c r="B613" s="90" t="str">
        <f t="shared" ca="1" si="64"/>
        <v>3.5.03</v>
      </c>
      <c r="C613" s="91">
        <f t="shared" ca="1" si="65"/>
        <v>5</v>
      </c>
      <c r="D613" s="21"/>
      <c r="E613" s="92" t="str">
        <f t="shared" ca="1" si="66"/>
        <v>3.5.03</v>
      </c>
      <c r="F613" s="93" t="str">
        <f t="shared" ca="1" si="67"/>
        <v>When updating controls, do you consider the attack vectors causing most concern, which often include:</v>
      </c>
      <c r="G613" s="93"/>
      <c r="H613" s="91"/>
      <c r="I613" s="91"/>
      <c r="J613" s="91"/>
      <c r="K613" s="91"/>
      <c r="L613" s="91"/>
      <c r="M613" s="91"/>
      <c r="N613" s="91"/>
      <c r="O613" s="91"/>
      <c r="P613" s="91"/>
      <c r="Q613" s="91"/>
      <c r="R613" s="91"/>
      <c r="S613" s="91"/>
      <c r="T613" s="126" t="str">
        <f t="shared" ca="1" si="68"/>
        <v>3.5.03</v>
      </c>
      <c r="U613" s="91"/>
      <c r="V613" s="91"/>
      <c r="W613" s="132">
        <v>5</v>
      </c>
      <c r="X613" s="133">
        <f t="shared" ca="1" si="69"/>
        <v>5</v>
      </c>
      <c r="Y613" s="132" t="str">
        <f t="shared" si="70"/>
        <v>x 5</v>
      </c>
    </row>
    <row r="614" spans="1:25" s="124" customFormat="1" ht="30" customHeight="1" x14ac:dyDescent="0.25">
      <c r="A614" s="89">
        <v>607</v>
      </c>
      <c r="B614" s="90" t="str">
        <f t="shared" ca="1" si="64"/>
        <v>3.5.04</v>
      </c>
      <c r="C614" s="91">
        <f t="shared" ca="1" si="65"/>
        <v>5</v>
      </c>
      <c r="D614" s="21"/>
      <c r="E614" s="92" t="str">
        <f t="shared" ca="1" si="66"/>
        <v>3.5.04</v>
      </c>
      <c r="F614" s="93" t="str">
        <f t="shared" ca="1" si="67"/>
        <v>When updating controls, do you:</v>
      </c>
      <c r="G614" s="93"/>
      <c r="H614" s="91"/>
      <c r="I614" s="91"/>
      <c r="J614" s="91"/>
      <c r="K614" s="91"/>
      <c r="L614" s="91"/>
      <c r="M614" s="91"/>
      <c r="N614" s="91"/>
      <c r="O614" s="91"/>
      <c r="P614" s="91"/>
      <c r="Q614" s="91"/>
      <c r="R614" s="91"/>
      <c r="S614" s="91"/>
      <c r="T614" s="126" t="str">
        <f t="shared" ca="1" si="68"/>
        <v>3.5.04</v>
      </c>
      <c r="U614" s="91"/>
      <c r="V614" s="91"/>
      <c r="W614" s="132">
        <v>5</v>
      </c>
      <c r="X614" s="133">
        <f t="shared" ca="1" si="69"/>
        <v>5</v>
      </c>
      <c r="Y614" s="132" t="str">
        <f t="shared" si="70"/>
        <v>x 5</v>
      </c>
    </row>
    <row r="615" spans="1:25" s="124" customFormat="1" ht="45" x14ac:dyDescent="0.25">
      <c r="A615" s="89">
        <v>608</v>
      </c>
      <c r="B615" s="90" t="str">
        <f t="shared" ca="1" si="64"/>
        <v>3.5.04a</v>
      </c>
      <c r="C615" s="91">
        <f t="shared" ca="1" si="65"/>
        <v>6</v>
      </c>
      <c r="D615" s="21"/>
      <c r="E615" s="92" t="str">
        <f t="shared" ca="1" si="66"/>
        <v>3.5.04a</v>
      </c>
      <c r="F615" s="98" t="str">
        <f t="shared" ca="1" si="67"/>
        <v>Consider their effectiveness in relation to events in the ‘attacker kill chain’ (ie reconnaissance, weaponize, deliver, exploit, install, command &amp; control and act on objectives)?</v>
      </c>
      <c r="G615" s="93"/>
      <c r="H615" s="91"/>
      <c r="I615" s="91"/>
      <c r="J615" s="91"/>
      <c r="K615" s="91"/>
      <c r="L615" s="91"/>
      <c r="M615" s="91"/>
      <c r="N615" s="91"/>
      <c r="O615" s="91"/>
      <c r="P615" s="91"/>
      <c r="Q615" s="91"/>
      <c r="R615" s="91"/>
      <c r="S615" s="91"/>
      <c r="T615" s="126" t="str">
        <f t="shared" ca="1" si="68"/>
        <v>3.5.04a</v>
      </c>
      <c r="U615" s="91"/>
      <c r="V615" s="91"/>
      <c r="W615" s="132">
        <v>5</v>
      </c>
      <c r="X615" s="133">
        <f t="shared" ca="1" si="69"/>
        <v>5</v>
      </c>
      <c r="Y615" s="132" t="str">
        <f t="shared" si="70"/>
        <v>x 5</v>
      </c>
    </row>
    <row r="616" spans="1:25" s="124" customFormat="1" ht="30" customHeight="1" x14ac:dyDescent="0.25">
      <c r="A616" s="89">
        <v>609</v>
      </c>
      <c r="B616" s="90" t="str">
        <f t="shared" ca="1" si="64"/>
        <v>3.5.04b</v>
      </c>
      <c r="C616" s="91">
        <f t="shared" ca="1" si="65"/>
        <v>6</v>
      </c>
      <c r="D616" s="21"/>
      <c r="E616" s="92" t="str">
        <f t="shared" ca="1" si="66"/>
        <v>3.5.04b</v>
      </c>
      <c r="F616" s="98" t="str">
        <f t="shared" ca="1" si="67"/>
        <v>Review implications for tactical and short term security projects?</v>
      </c>
      <c r="G616" s="93"/>
      <c r="H616" s="91"/>
      <c r="I616" s="91"/>
      <c r="J616" s="91"/>
      <c r="K616" s="91"/>
      <c r="L616" s="91"/>
      <c r="M616" s="91"/>
      <c r="N616" s="91"/>
      <c r="O616" s="91"/>
      <c r="P616" s="91"/>
      <c r="Q616" s="91"/>
      <c r="R616" s="91"/>
      <c r="S616" s="91"/>
      <c r="T616" s="126" t="str">
        <f t="shared" ca="1" si="68"/>
        <v>3.5.04b</v>
      </c>
      <c r="U616" s="91"/>
      <c r="V616" s="91"/>
      <c r="W616" s="132">
        <v>5</v>
      </c>
      <c r="X616" s="133">
        <f t="shared" ca="1" si="69"/>
        <v>5</v>
      </c>
      <c r="Y616" s="132" t="str">
        <f t="shared" si="70"/>
        <v>x 5</v>
      </c>
    </row>
    <row r="617" spans="1:25" s="124" customFormat="1" ht="30" x14ac:dyDescent="0.25">
      <c r="A617" s="89">
        <v>610</v>
      </c>
      <c r="B617" s="90" t="str">
        <f t="shared" ca="1" si="64"/>
        <v>3.5.05</v>
      </c>
      <c r="C617" s="91">
        <f t="shared" ca="1" si="65"/>
        <v>4</v>
      </c>
      <c r="D617" s="21"/>
      <c r="E617" s="92" t="str">
        <f t="shared" ca="1" si="66"/>
        <v>3.5.05</v>
      </c>
      <c r="F617" s="93" t="str">
        <f t="shared" ca="1" si="67"/>
        <v>Following a cyber security incident, do you feed the results of incident analysis back into your:</v>
      </c>
      <c r="G617" s="93"/>
      <c r="H617" s="91"/>
      <c r="I617" s="91"/>
      <c r="J617" s="91"/>
      <c r="K617" s="91"/>
      <c r="L617" s="91"/>
      <c r="M617" s="91"/>
      <c r="N617" s="91"/>
      <c r="O617" s="91"/>
      <c r="P617" s="91"/>
      <c r="Q617" s="91"/>
      <c r="R617" s="91"/>
      <c r="S617" s="91"/>
      <c r="T617" s="126" t="str">
        <f t="shared" ca="1" si="68"/>
        <v>3.5.05</v>
      </c>
      <c r="U617" s="91"/>
      <c r="V617" s="91"/>
      <c r="W617" s="132" t="s">
        <v>108</v>
      </c>
      <c r="X617" s="133" t="str">
        <f t="shared" ca="1" si="69"/>
        <v>N/A</v>
      </c>
      <c r="Y617" s="132" t="e">
        <f t="shared" si="70"/>
        <v>#N/A</v>
      </c>
    </row>
    <row r="618" spans="1:25" s="124" customFormat="1" ht="30" customHeight="1" x14ac:dyDescent="0.25">
      <c r="A618" s="89">
        <v>611</v>
      </c>
      <c r="B618" s="90" t="str">
        <f t="shared" ca="1" si="64"/>
        <v>3.5.05a</v>
      </c>
      <c r="C618" s="91">
        <f t="shared" ca="1" si="65"/>
        <v>6</v>
      </c>
      <c r="D618" s="21"/>
      <c r="E618" s="92" t="str">
        <f t="shared" ca="1" si="66"/>
        <v>3.5.05a</v>
      </c>
      <c r="F618" s="98" t="str">
        <f t="shared" ca="1" si="67"/>
        <v>Risk assessment methodologies?</v>
      </c>
      <c r="G618" s="93"/>
      <c r="H618" s="91"/>
      <c r="I618" s="91"/>
      <c r="J618" s="91"/>
      <c r="K618" s="91"/>
      <c r="L618" s="91"/>
      <c r="M618" s="91"/>
      <c r="N618" s="91"/>
      <c r="O618" s="91"/>
      <c r="P618" s="91"/>
      <c r="Q618" s="91"/>
      <c r="R618" s="91"/>
      <c r="S618" s="91"/>
      <c r="T618" s="126" t="str">
        <f t="shared" ca="1" si="68"/>
        <v>3.5.05a</v>
      </c>
      <c r="U618" s="91"/>
      <c r="V618" s="91"/>
      <c r="W618" s="132">
        <v>4</v>
      </c>
      <c r="X618" s="133">
        <f t="shared" ca="1" si="69"/>
        <v>4</v>
      </c>
      <c r="Y618" s="132" t="str">
        <f t="shared" si="70"/>
        <v>x 4</v>
      </c>
    </row>
    <row r="619" spans="1:25" s="124" customFormat="1" ht="30" customHeight="1" x14ac:dyDescent="0.25">
      <c r="A619" s="89">
        <v>612</v>
      </c>
      <c r="B619" s="90" t="str">
        <f t="shared" ca="1" si="64"/>
        <v>3.5.05b</v>
      </c>
      <c r="C619" s="91">
        <f t="shared" ca="1" si="65"/>
        <v>6</v>
      </c>
      <c r="D619" s="21"/>
      <c r="E619" s="92" t="str">
        <f t="shared" ca="1" si="66"/>
        <v>3.5.05b</v>
      </c>
      <c r="F619" s="98" t="str">
        <f t="shared" ca="1" si="67"/>
        <v>Cyber security threat analysis?</v>
      </c>
      <c r="G619" s="93"/>
      <c r="H619" s="91"/>
      <c r="I619" s="91"/>
      <c r="J619" s="91"/>
      <c r="K619" s="91"/>
      <c r="L619" s="91"/>
      <c r="M619" s="91"/>
      <c r="N619" s="91"/>
      <c r="O619" s="91"/>
      <c r="P619" s="91"/>
      <c r="Q619" s="91"/>
      <c r="R619" s="91"/>
      <c r="S619" s="91"/>
      <c r="T619" s="126" t="str">
        <f t="shared" ca="1" si="68"/>
        <v>3.5.05b</v>
      </c>
      <c r="U619" s="91"/>
      <c r="V619" s="91"/>
      <c r="W619" s="132">
        <v>4</v>
      </c>
      <c r="X619" s="133">
        <f t="shared" ca="1" si="69"/>
        <v>4</v>
      </c>
      <c r="Y619" s="132" t="str">
        <f t="shared" si="70"/>
        <v>x 4</v>
      </c>
    </row>
    <row r="620" spans="1:25" s="124" customFormat="1" ht="30" customHeight="1" x14ac:dyDescent="0.25">
      <c r="A620" s="89">
        <v>613</v>
      </c>
      <c r="B620" s="90" t="str">
        <f t="shared" ca="1" si="64"/>
        <v>3.5.05c</v>
      </c>
      <c r="C620" s="91">
        <f t="shared" ca="1" si="65"/>
        <v>6</v>
      </c>
      <c r="D620" s="21"/>
      <c r="E620" s="92" t="str">
        <f t="shared" ca="1" si="66"/>
        <v>3.5.05c</v>
      </c>
      <c r="F620" s="98" t="str">
        <f t="shared" ca="1" si="67"/>
        <v>Business continuity or crisis management arrangements?</v>
      </c>
      <c r="G620" s="93"/>
      <c r="H620" s="91"/>
      <c r="I620" s="91"/>
      <c r="J620" s="91"/>
      <c r="K620" s="91"/>
      <c r="L620" s="91"/>
      <c r="M620" s="91"/>
      <c r="N620" s="91"/>
      <c r="O620" s="91"/>
      <c r="P620" s="91"/>
      <c r="Q620" s="91"/>
      <c r="R620" s="91"/>
      <c r="S620" s="91"/>
      <c r="T620" s="126" t="str">
        <f t="shared" ca="1" si="68"/>
        <v>3.5.05c</v>
      </c>
      <c r="U620" s="91"/>
      <c r="V620" s="91"/>
      <c r="W620" s="132">
        <v>3</v>
      </c>
      <c r="X620" s="133">
        <f t="shared" ca="1" si="69"/>
        <v>3</v>
      </c>
      <c r="Y620" s="132" t="str">
        <f t="shared" si="70"/>
        <v>x 3</v>
      </c>
    </row>
    <row r="621" spans="1:25" s="124" customFormat="1" ht="30" customHeight="1" x14ac:dyDescent="0.25">
      <c r="A621" s="89">
        <v>614</v>
      </c>
      <c r="B621" s="90" t="str">
        <f t="shared" ca="1" si="64"/>
        <v>3.5.05d</v>
      </c>
      <c r="C621" s="91">
        <f t="shared" ca="1" si="65"/>
        <v>6</v>
      </c>
      <c r="D621" s="21"/>
      <c r="E621" s="92" t="str">
        <f t="shared" ca="1" si="66"/>
        <v>3.5.05d</v>
      </c>
      <c r="F621" s="98" t="str">
        <f t="shared" ca="1" si="67"/>
        <v>Contractual arrangements with third party suppliers?</v>
      </c>
      <c r="G621" s="93"/>
      <c r="H621" s="91"/>
      <c r="I621" s="91"/>
      <c r="J621" s="91"/>
      <c r="K621" s="91"/>
      <c r="L621" s="91"/>
      <c r="M621" s="91"/>
      <c r="N621" s="91"/>
      <c r="O621" s="91"/>
      <c r="P621" s="91"/>
      <c r="Q621" s="91"/>
      <c r="R621" s="91"/>
      <c r="S621" s="91"/>
      <c r="T621" s="126" t="str">
        <f t="shared" ca="1" si="68"/>
        <v>3.5.05d</v>
      </c>
      <c r="U621" s="91"/>
      <c r="V621" s="91"/>
      <c r="W621" s="132">
        <v>5</v>
      </c>
      <c r="X621" s="133">
        <f t="shared" ca="1" si="69"/>
        <v>5</v>
      </c>
      <c r="Y621" s="132" t="str">
        <f t="shared" si="70"/>
        <v>x 5</v>
      </c>
    </row>
    <row r="622" spans="1:25" s="124" customFormat="1" ht="30" customHeight="1" x14ac:dyDescent="0.25">
      <c r="A622" s="89">
        <v>615</v>
      </c>
      <c r="B622" s="90" t="str">
        <f t="shared" ca="1" si="64"/>
        <v>3.5.05e</v>
      </c>
      <c r="C622" s="91">
        <f t="shared" ca="1" si="65"/>
        <v>6</v>
      </c>
      <c r="D622" s="21"/>
      <c r="E622" s="92" t="str">
        <f t="shared" ca="1" si="66"/>
        <v>3.5.05e</v>
      </c>
      <c r="F622" s="98" t="str">
        <f t="shared" ca="1" si="67"/>
        <v>Business intelligence initiatives?</v>
      </c>
      <c r="G622" s="93"/>
      <c r="H622" s="91"/>
      <c r="I622" s="91"/>
      <c r="J622" s="91"/>
      <c r="K622" s="91"/>
      <c r="L622" s="91"/>
      <c r="M622" s="91"/>
      <c r="N622" s="91"/>
      <c r="O622" s="91"/>
      <c r="P622" s="91"/>
      <c r="Q622" s="91"/>
      <c r="R622" s="91"/>
      <c r="S622" s="91"/>
      <c r="T622" s="126" t="str">
        <f t="shared" ca="1" si="68"/>
        <v>3.5.05e</v>
      </c>
      <c r="U622" s="91"/>
      <c r="V622" s="91"/>
      <c r="W622" s="132">
        <v>5</v>
      </c>
      <c r="X622" s="133">
        <f t="shared" ca="1" si="69"/>
        <v>5</v>
      </c>
      <c r="Y622" s="132" t="str">
        <f t="shared" si="70"/>
        <v>x 5</v>
      </c>
    </row>
    <row r="623" spans="1:25" s="124" customFormat="1" ht="30" customHeight="1" x14ac:dyDescent="0.25">
      <c r="A623" s="89">
        <v>616</v>
      </c>
      <c r="B623" s="90" t="str">
        <f t="shared" ca="1" si="64"/>
        <v>3.5.06</v>
      </c>
      <c r="C623" s="91">
        <f t="shared" ca="1" si="65"/>
        <v>4</v>
      </c>
      <c r="D623" s="21"/>
      <c r="E623" s="92" t="str">
        <f t="shared" ca="1" si="66"/>
        <v>3.5.06</v>
      </c>
      <c r="F623" s="93" t="str">
        <f t="shared" ca="1" si="67"/>
        <v>Are updates carried out:</v>
      </c>
      <c r="G623" s="93"/>
      <c r="H623" s="91"/>
      <c r="I623" s="91"/>
      <c r="J623" s="91"/>
      <c r="K623" s="91"/>
      <c r="L623" s="91"/>
      <c r="M623" s="91"/>
      <c r="N623" s="91"/>
      <c r="O623" s="91"/>
      <c r="P623" s="91"/>
      <c r="Q623" s="91"/>
      <c r="R623" s="91"/>
      <c r="S623" s="91"/>
      <c r="T623" s="126" t="str">
        <f t="shared" ca="1" si="68"/>
        <v>3.5.06</v>
      </c>
      <c r="U623" s="91"/>
      <c r="V623" s="91"/>
      <c r="W623" s="132" t="s">
        <v>108</v>
      </c>
      <c r="X623" s="133" t="str">
        <f t="shared" ca="1" si="69"/>
        <v>N/A</v>
      </c>
      <c r="Y623" s="132" t="e">
        <f t="shared" si="70"/>
        <v>#N/A</v>
      </c>
    </row>
    <row r="624" spans="1:25" s="124" customFormat="1" ht="30" customHeight="1" x14ac:dyDescent="0.25">
      <c r="A624" s="89">
        <v>617</v>
      </c>
      <c r="B624" s="90" t="str">
        <f t="shared" ca="1" si="64"/>
        <v>3.5.06a</v>
      </c>
      <c r="C624" s="91">
        <f t="shared" ca="1" si="65"/>
        <v>6</v>
      </c>
      <c r="D624" s="21"/>
      <c r="E624" s="92" t="str">
        <f t="shared" ca="1" si="66"/>
        <v>3.5.06a</v>
      </c>
      <c r="F624" s="98" t="str">
        <f t="shared" ca="1" si="67"/>
        <v>Using a structured, systematic process?</v>
      </c>
      <c r="G624" s="93"/>
      <c r="H624" s="91"/>
      <c r="I624" s="91"/>
      <c r="J624" s="91"/>
      <c r="K624" s="91"/>
      <c r="L624" s="91"/>
      <c r="M624" s="91"/>
      <c r="N624" s="91"/>
      <c r="O624" s="91"/>
      <c r="P624" s="91"/>
      <c r="Q624" s="91"/>
      <c r="R624" s="91"/>
      <c r="S624" s="91"/>
      <c r="T624" s="126" t="str">
        <f t="shared" ca="1" si="68"/>
        <v>3.5.06a</v>
      </c>
      <c r="U624" s="91"/>
      <c r="V624" s="91"/>
      <c r="W624" s="132">
        <v>3</v>
      </c>
      <c r="X624" s="133">
        <f t="shared" ca="1" si="69"/>
        <v>3</v>
      </c>
      <c r="Y624" s="132" t="str">
        <f t="shared" si="70"/>
        <v>x 3</v>
      </c>
    </row>
    <row r="625" spans="1:25" s="124" customFormat="1" ht="30" customHeight="1" x14ac:dyDescent="0.25">
      <c r="A625" s="89">
        <v>618</v>
      </c>
      <c r="B625" s="90" t="str">
        <f t="shared" ca="1" si="64"/>
        <v>3.5.06b</v>
      </c>
      <c r="C625" s="91">
        <f t="shared" ca="1" si="65"/>
        <v>6</v>
      </c>
      <c r="D625" s="21"/>
      <c r="E625" s="92" t="str">
        <f t="shared" ca="1" si="66"/>
        <v>3.5.06b</v>
      </c>
      <c r="F625" s="98" t="str">
        <f t="shared" ca="1" si="67"/>
        <v>In accordance with formally approved documentation?</v>
      </c>
      <c r="G625" s="93"/>
      <c r="H625" s="91"/>
      <c r="I625" s="91"/>
      <c r="J625" s="91"/>
      <c r="K625" s="91"/>
      <c r="L625" s="91"/>
      <c r="M625" s="91"/>
      <c r="N625" s="91"/>
      <c r="O625" s="91"/>
      <c r="P625" s="91"/>
      <c r="Q625" s="91"/>
      <c r="R625" s="91"/>
      <c r="S625" s="91"/>
      <c r="T625" s="126" t="str">
        <f t="shared" ca="1" si="68"/>
        <v>3.5.06b</v>
      </c>
      <c r="U625" s="91"/>
      <c r="V625" s="91"/>
      <c r="W625" s="132">
        <v>3</v>
      </c>
      <c r="X625" s="133">
        <f t="shared" ca="1" si="69"/>
        <v>3</v>
      </c>
      <c r="Y625" s="132" t="str">
        <f t="shared" si="70"/>
        <v>x 3</v>
      </c>
    </row>
    <row r="626" spans="1:25" s="124" customFormat="1" ht="30" x14ac:dyDescent="0.25">
      <c r="A626" s="89">
        <v>619</v>
      </c>
      <c r="B626" s="90" t="str">
        <f t="shared" ca="1" si="64"/>
        <v>3.5.07</v>
      </c>
      <c r="C626" s="91">
        <f t="shared" ca="1" si="65"/>
        <v>5</v>
      </c>
      <c r="D626" s="21"/>
      <c r="E626" s="100" t="str">
        <f t="shared" ca="1" si="66"/>
        <v>3.5.07</v>
      </c>
      <c r="F626" s="102" t="str">
        <f t="shared" ca="1" si="67"/>
        <v>Following a cyber security incident, do you review your state of readiness for handling a cyber security incident?</v>
      </c>
      <c r="G626" s="102"/>
      <c r="H626" s="99"/>
      <c r="I626" s="99"/>
      <c r="J626" s="99"/>
      <c r="K626" s="99"/>
      <c r="L626" s="99"/>
      <c r="M626" s="99"/>
      <c r="N626" s="99"/>
      <c r="O626" s="99"/>
      <c r="P626" s="99"/>
      <c r="Q626" s="99"/>
      <c r="R626" s="99"/>
      <c r="S626" s="91"/>
      <c r="T626" s="126" t="str">
        <f t="shared" ca="1" si="68"/>
        <v>3.5.07</v>
      </c>
      <c r="U626" s="91"/>
      <c r="V626" s="91"/>
      <c r="W626" s="132">
        <v>5</v>
      </c>
      <c r="X626" s="133">
        <f t="shared" ca="1" si="69"/>
        <v>5</v>
      </c>
      <c r="Y626" s="132" t="str">
        <f t="shared" si="70"/>
        <v>x 5</v>
      </c>
    </row>
    <row r="627" spans="1:25" s="124" customFormat="1" ht="30" customHeight="1" x14ac:dyDescent="0.25">
      <c r="A627" s="89">
        <v>620</v>
      </c>
      <c r="B627" s="90" t="str">
        <f t="shared" ca="1" si="64"/>
        <v>3.6</v>
      </c>
      <c r="C627" s="91">
        <f t="shared" ca="1" si="65"/>
        <v>2</v>
      </c>
      <c r="D627" s="21"/>
      <c r="E627" s="88" t="str">
        <f t="shared" ca="1" si="66"/>
        <v>Step 6</v>
      </c>
      <c r="F627" s="117" t="str">
        <f t="shared" ca="1" si="67"/>
        <v>Trend analysis</v>
      </c>
      <c r="G627" s="118"/>
      <c r="H627" s="119"/>
      <c r="I627" s="119"/>
      <c r="J627" s="119"/>
      <c r="K627" s="119"/>
      <c r="L627" s="119"/>
      <c r="M627" s="118"/>
      <c r="N627" s="118"/>
      <c r="O627" s="118"/>
      <c r="P627" s="118"/>
      <c r="Q627" s="118"/>
      <c r="R627" s="118"/>
      <c r="S627" s="184"/>
      <c r="T627" s="126" t="str">
        <f t="shared" ca="1" si="68"/>
        <v>Step 6</v>
      </c>
      <c r="U627" s="184"/>
      <c r="V627" s="184"/>
      <c r="W627" s="133" t="s">
        <v>695</v>
      </c>
      <c r="X627" s="133" t="str">
        <f t="shared" ca="1" si="69"/>
        <v/>
      </c>
      <c r="Y627" s="132" t="e">
        <f t="shared" si="70"/>
        <v>#N/A</v>
      </c>
    </row>
    <row r="628" spans="1:25" s="124" customFormat="1" ht="30" customHeight="1" x14ac:dyDescent="0.25">
      <c r="A628" s="89">
        <v>621</v>
      </c>
      <c r="B628" s="90" t="str">
        <f t="shared" ca="1" si="64"/>
        <v>3.6.01</v>
      </c>
      <c r="C628" s="91">
        <f t="shared" ca="1" si="65"/>
        <v>5</v>
      </c>
      <c r="D628" s="21"/>
      <c r="E628" s="106" t="str">
        <f t="shared" ca="1" si="66"/>
        <v>3.6.01</v>
      </c>
      <c r="F628" s="107" t="str">
        <f t="shared" ca="1" si="67"/>
        <v>Do you maintain a central register of all cyber security incidents?</v>
      </c>
      <c r="G628" s="107"/>
      <c r="H628" s="105"/>
      <c r="I628" s="105"/>
      <c r="J628" s="105"/>
      <c r="K628" s="105"/>
      <c r="L628" s="105"/>
      <c r="M628" s="105"/>
      <c r="N628" s="105"/>
      <c r="O628" s="105"/>
      <c r="P628" s="105"/>
      <c r="Q628" s="105"/>
      <c r="R628" s="105"/>
      <c r="S628" s="91"/>
      <c r="T628" s="126" t="str">
        <f t="shared" ca="1" si="68"/>
        <v>3.6.01</v>
      </c>
      <c r="U628" s="91"/>
      <c r="V628" s="91"/>
      <c r="W628" s="132">
        <v>3</v>
      </c>
      <c r="X628" s="133">
        <f t="shared" ca="1" si="69"/>
        <v>3</v>
      </c>
      <c r="Y628" s="132" t="str">
        <f t="shared" si="70"/>
        <v>x 3</v>
      </c>
    </row>
    <row r="629" spans="1:25" s="124" customFormat="1" ht="30" customHeight="1" x14ac:dyDescent="0.25">
      <c r="A629" s="89">
        <v>622</v>
      </c>
      <c r="B629" s="90" t="str">
        <f t="shared" ca="1" si="64"/>
        <v>3.6.02</v>
      </c>
      <c r="C629" s="91">
        <f t="shared" ca="1" si="65"/>
        <v>5</v>
      </c>
      <c r="D629" s="21"/>
      <c r="E629" s="92" t="str">
        <f t="shared" ca="1" si="66"/>
        <v>3.6.02</v>
      </c>
      <c r="F629" s="93" t="str">
        <f t="shared" ca="1" si="67"/>
        <v>Does this register link with the risk registers used to record cyber risks?</v>
      </c>
      <c r="G629" s="93"/>
      <c r="H629" s="91"/>
      <c r="I629" s="91"/>
      <c r="J629" s="91"/>
      <c r="K629" s="91"/>
      <c r="L629" s="91"/>
      <c r="M629" s="91"/>
      <c r="N629" s="91"/>
      <c r="O629" s="91"/>
      <c r="P629" s="91"/>
      <c r="Q629" s="91"/>
      <c r="R629" s="91"/>
      <c r="S629" s="91"/>
      <c r="T629" s="126" t="str">
        <f t="shared" ca="1" si="68"/>
        <v>3.6.02</v>
      </c>
      <c r="U629" s="91"/>
      <c r="V629" s="91"/>
      <c r="W629" s="132">
        <v>4</v>
      </c>
      <c r="X629" s="133">
        <f t="shared" ca="1" si="69"/>
        <v>4</v>
      </c>
      <c r="Y629" s="132" t="str">
        <f t="shared" si="70"/>
        <v>x 4</v>
      </c>
    </row>
    <row r="630" spans="1:25" s="124" customFormat="1" ht="30" x14ac:dyDescent="0.25">
      <c r="A630" s="89">
        <v>623</v>
      </c>
      <c r="B630" s="90" t="str">
        <f t="shared" ca="1" si="64"/>
        <v>3.6.03</v>
      </c>
      <c r="C630" s="91">
        <f t="shared" ca="1" si="65"/>
        <v>4</v>
      </c>
      <c r="D630" s="21"/>
      <c r="E630" s="92" t="str">
        <f t="shared" ca="1" si="66"/>
        <v>3.6.03</v>
      </c>
      <c r="F630" s="93" t="str">
        <f t="shared" ca="1" si="67"/>
        <v>Do you analyse relevant cyber security incident data regularly (trend analysis) to help:</v>
      </c>
      <c r="G630" s="93"/>
      <c r="H630" s="91"/>
      <c r="I630" s="91"/>
      <c r="J630" s="91"/>
      <c r="K630" s="91"/>
      <c r="L630" s="91"/>
      <c r="M630" s="91"/>
      <c r="N630" s="91"/>
      <c r="O630" s="91"/>
      <c r="P630" s="91"/>
      <c r="Q630" s="91"/>
      <c r="R630" s="91"/>
      <c r="S630" s="91"/>
      <c r="T630" s="126" t="str">
        <f t="shared" ca="1" si="68"/>
        <v>3.6.03</v>
      </c>
      <c r="U630" s="91"/>
      <c r="V630" s="91"/>
      <c r="W630" s="132" t="s">
        <v>108</v>
      </c>
      <c r="X630" s="133" t="str">
        <f t="shared" ca="1" si="69"/>
        <v>N/A</v>
      </c>
      <c r="Y630" s="132" t="e">
        <f t="shared" si="70"/>
        <v>#N/A</v>
      </c>
    </row>
    <row r="631" spans="1:25" s="124" customFormat="1" ht="30" customHeight="1" x14ac:dyDescent="0.25">
      <c r="A631" s="89">
        <v>624</v>
      </c>
      <c r="B631" s="90" t="str">
        <f t="shared" ca="1" si="64"/>
        <v>3.6.03a</v>
      </c>
      <c r="C631" s="91">
        <f t="shared" ca="1" si="65"/>
        <v>6</v>
      </c>
      <c r="D631" s="21"/>
      <c r="E631" s="92" t="str">
        <f t="shared" ca="1" si="66"/>
        <v>3.6.03a</v>
      </c>
      <c r="F631" s="98" t="str">
        <f t="shared" ca="1" si="67"/>
        <v>Evaluate patterns and trends of cyber security incidents?</v>
      </c>
      <c r="G631" s="93"/>
      <c r="H631" s="91"/>
      <c r="I631" s="91"/>
      <c r="J631" s="91"/>
      <c r="K631" s="91"/>
      <c r="L631" s="91"/>
      <c r="M631" s="91"/>
      <c r="N631" s="91"/>
      <c r="O631" s="91"/>
      <c r="P631" s="91"/>
      <c r="Q631" s="91"/>
      <c r="R631" s="91"/>
      <c r="S631" s="91"/>
      <c r="T631" s="126" t="str">
        <f t="shared" ca="1" si="68"/>
        <v>3.6.03a</v>
      </c>
      <c r="U631" s="91"/>
      <c r="V631" s="91"/>
      <c r="W631" s="132">
        <v>4</v>
      </c>
      <c r="X631" s="133">
        <f t="shared" ca="1" si="69"/>
        <v>4</v>
      </c>
      <c r="Y631" s="132" t="str">
        <f t="shared" si="70"/>
        <v>x 4</v>
      </c>
    </row>
    <row r="632" spans="1:25" s="124" customFormat="1" ht="30" x14ac:dyDescent="0.25">
      <c r="A632" s="89">
        <v>625</v>
      </c>
      <c r="B632" s="90" t="str">
        <f t="shared" ca="1" si="64"/>
        <v>3.6.03b</v>
      </c>
      <c r="C632" s="91">
        <f t="shared" ca="1" si="65"/>
        <v>6</v>
      </c>
      <c r="D632" s="21"/>
      <c r="E632" s="92" t="str">
        <f t="shared" ca="1" si="66"/>
        <v>3.6.03b</v>
      </c>
      <c r="F632" s="98" t="str">
        <f t="shared" ca="1" si="67"/>
        <v>Identify common factors that have influenced cyber security incidents?</v>
      </c>
      <c r="G632" s="93"/>
      <c r="H632" s="91"/>
      <c r="I632" s="91"/>
      <c r="J632" s="91"/>
      <c r="K632" s="91"/>
      <c r="L632" s="91"/>
      <c r="M632" s="91"/>
      <c r="N632" s="91"/>
      <c r="O632" s="91"/>
      <c r="P632" s="91"/>
      <c r="Q632" s="91"/>
      <c r="R632" s="91"/>
      <c r="S632" s="91"/>
      <c r="T632" s="126" t="str">
        <f t="shared" ca="1" si="68"/>
        <v>3.6.03b</v>
      </c>
      <c r="U632" s="91"/>
      <c r="V632" s="91"/>
      <c r="W632" s="132">
        <v>4</v>
      </c>
      <c r="X632" s="133">
        <f t="shared" ca="1" si="69"/>
        <v>4</v>
      </c>
      <c r="Y632" s="132" t="str">
        <f t="shared" si="70"/>
        <v>x 4</v>
      </c>
    </row>
    <row r="633" spans="1:25" s="124" customFormat="1" ht="45" x14ac:dyDescent="0.25">
      <c r="A633" s="89">
        <v>626</v>
      </c>
      <c r="B633" s="90" t="str">
        <f t="shared" ca="1" si="64"/>
        <v>3.6.03c</v>
      </c>
      <c r="C633" s="91">
        <f t="shared" ca="1" si="65"/>
        <v>6</v>
      </c>
      <c r="D633" s="21"/>
      <c r="E633" s="92" t="str">
        <f t="shared" ca="1" si="66"/>
        <v>3.6.03c</v>
      </c>
      <c r="F633" s="98" t="str">
        <f t="shared" ca="1" si="67"/>
        <v>Determine the effectiveness of controls (eg which controls are better at preventing, detecting and delaying cyber security incidents or minimising their business impact)?</v>
      </c>
      <c r="G633" s="93"/>
      <c r="H633" s="91"/>
      <c r="I633" s="91"/>
      <c r="J633" s="91"/>
      <c r="K633" s="91"/>
      <c r="L633" s="91"/>
      <c r="M633" s="91"/>
      <c r="N633" s="91"/>
      <c r="O633" s="91"/>
      <c r="P633" s="91"/>
      <c r="Q633" s="91"/>
      <c r="R633" s="91"/>
      <c r="S633" s="91"/>
      <c r="T633" s="126" t="str">
        <f t="shared" ca="1" si="68"/>
        <v>3.6.03c</v>
      </c>
      <c r="U633" s="91"/>
      <c r="V633" s="91"/>
      <c r="W633" s="132">
        <v>3</v>
      </c>
      <c r="X633" s="133">
        <f t="shared" ca="1" si="69"/>
        <v>3</v>
      </c>
      <c r="Y633" s="132" t="str">
        <f t="shared" si="70"/>
        <v>x 3</v>
      </c>
    </row>
    <row r="634" spans="1:25" s="124" customFormat="1" ht="30" x14ac:dyDescent="0.25">
      <c r="A634" s="89">
        <v>627</v>
      </c>
      <c r="B634" s="90" t="str">
        <f t="shared" ca="1" si="64"/>
        <v>3.6.03d</v>
      </c>
      <c r="C634" s="91">
        <f t="shared" ca="1" si="65"/>
        <v>6</v>
      </c>
      <c r="D634" s="21"/>
      <c r="E634" s="92" t="str">
        <f t="shared" ca="1" si="66"/>
        <v>3.6.03d</v>
      </c>
      <c r="F634" s="98" t="str">
        <f t="shared" ca="1" si="67"/>
        <v>Address attribution (eg their ability to bundle data together to produce meaningful conclusions)</v>
      </c>
      <c r="G634" s="93"/>
      <c r="H634" s="91"/>
      <c r="I634" s="91"/>
      <c r="J634" s="91"/>
      <c r="K634" s="91"/>
      <c r="L634" s="91"/>
      <c r="M634" s="91"/>
      <c r="N634" s="91"/>
      <c r="O634" s="91"/>
      <c r="P634" s="91"/>
      <c r="Q634" s="91"/>
      <c r="R634" s="91"/>
      <c r="S634" s="91"/>
      <c r="T634" s="126" t="str">
        <f t="shared" ca="1" si="68"/>
        <v>3.6.03d</v>
      </c>
      <c r="U634" s="91"/>
      <c r="V634" s="91"/>
      <c r="W634" s="132">
        <v>3</v>
      </c>
      <c r="X634" s="133">
        <f t="shared" ca="1" si="69"/>
        <v>3</v>
      </c>
      <c r="Y634" s="132" t="str">
        <f t="shared" si="70"/>
        <v>x 3</v>
      </c>
    </row>
    <row r="635" spans="1:25" s="124" customFormat="1" ht="30" x14ac:dyDescent="0.25">
      <c r="A635" s="89">
        <v>628</v>
      </c>
      <c r="B635" s="90" t="str">
        <f t="shared" ca="1" si="64"/>
        <v>3.6.03e</v>
      </c>
      <c r="C635" s="91">
        <f t="shared" ca="1" si="65"/>
        <v>6</v>
      </c>
      <c r="D635" s="21"/>
      <c r="E635" s="92" t="str">
        <f t="shared" ca="1" si="66"/>
        <v>3.6.03e</v>
      </c>
      <c r="F635" s="98" t="str">
        <f t="shared" ca="1" si="67"/>
        <v>Understand the costs and impacts associated with cyber security incidents?</v>
      </c>
      <c r="G635" s="93"/>
      <c r="H635" s="91"/>
      <c r="I635" s="91"/>
      <c r="J635" s="91"/>
      <c r="K635" s="91"/>
      <c r="L635" s="91"/>
      <c r="M635" s="91"/>
      <c r="N635" s="91"/>
      <c r="O635" s="91"/>
      <c r="P635" s="91"/>
      <c r="Q635" s="91"/>
      <c r="R635" s="91"/>
      <c r="S635" s="91"/>
      <c r="T635" s="126" t="str">
        <f t="shared" ca="1" si="68"/>
        <v>3.6.03e</v>
      </c>
      <c r="U635" s="91"/>
      <c r="V635" s="91"/>
      <c r="W635" s="132">
        <v>3</v>
      </c>
      <c r="X635" s="133">
        <f t="shared" ca="1" si="69"/>
        <v>3</v>
      </c>
      <c r="Y635" s="132" t="str">
        <f t="shared" si="70"/>
        <v>x 3</v>
      </c>
    </row>
    <row r="636" spans="1:25" s="124" customFormat="1" ht="30" customHeight="1" x14ac:dyDescent="0.25">
      <c r="A636" s="89">
        <v>629</v>
      </c>
      <c r="B636" s="90" t="str">
        <f t="shared" ca="1" si="64"/>
        <v>3.6.04</v>
      </c>
      <c r="C636" s="91">
        <f t="shared" ca="1" si="65"/>
        <v>4</v>
      </c>
      <c r="D636" s="21"/>
      <c r="E636" s="92" t="str">
        <f t="shared" ca="1" si="66"/>
        <v>3.6.04</v>
      </c>
      <c r="F636" s="93" t="str">
        <f t="shared" ca="1" si="67"/>
        <v>Does your analysis of cyber security incident data include:</v>
      </c>
      <c r="G636" s="93"/>
      <c r="H636" s="91"/>
      <c r="I636" s="91"/>
      <c r="J636" s="91"/>
      <c r="K636" s="91"/>
      <c r="L636" s="91"/>
      <c r="M636" s="91"/>
      <c r="N636" s="91"/>
      <c r="O636" s="91"/>
      <c r="P636" s="91"/>
      <c r="Q636" s="91"/>
      <c r="R636" s="91"/>
      <c r="S636" s="91"/>
      <c r="T636" s="126" t="str">
        <f t="shared" ca="1" si="68"/>
        <v>3.6.04</v>
      </c>
      <c r="U636" s="91"/>
      <c r="V636" s="91"/>
      <c r="W636" s="132" t="s">
        <v>108</v>
      </c>
      <c r="X636" s="133" t="str">
        <f t="shared" ca="1" si="69"/>
        <v>N/A</v>
      </c>
      <c r="Y636" s="132" t="e">
        <f t="shared" si="70"/>
        <v>#N/A</v>
      </c>
    </row>
    <row r="637" spans="1:25" s="124" customFormat="1" ht="30" customHeight="1" x14ac:dyDescent="0.25">
      <c r="A637" s="89">
        <v>630</v>
      </c>
      <c r="B637" s="90" t="str">
        <f t="shared" ca="1" si="64"/>
        <v>3.6.04a</v>
      </c>
      <c r="C637" s="91">
        <f t="shared" ca="1" si="65"/>
        <v>6</v>
      </c>
      <c r="D637" s="21"/>
      <c r="E637" s="92" t="str">
        <f t="shared" ca="1" si="66"/>
        <v>3.6.04a</v>
      </c>
      <c r="F637" s="98" t="str">
        <f t="shared" ca="1" si="67"/>
        <v>Searching your archived data, as required?</v>
      </c>
      <c r="G637" s="93"/>
      <c r="H637" s="91"/>
      <c r="I637" s="91"/>
      <c r="J637" s="91"/>
      <c r="K637" s="91"/>
      <c r="L637" s="91"/>
      <c r="M637" s="91"/>
      <c r="N637" s="91"/>
      <c r="O637" s="91"/>
      <c r="P637" s="91"/>
      <c r="Q637" s="91"/>
      <c r="R637" s="91"/>
      <c r="S637" s="91"/>
      <c r="T637" s="126" t="str">
        <f t="shared" ca="1" si="68"/>
        <v>3.6.04a</v>
      </c>
      <c r="U637" s="91"/>
      <c r="V637" s="91"/>
      <c r="W637" s="132">
        <v>4</v>
      </c>
      <c r="X637" s="133">
        <f t="shared" ca="1" si="69"/>
        <v>4</v>
      </c>
      <c r="Y637" s="132" t="str">
        <f t="shared" si="70"/>
        <v>x 4</v>
      </c>
    </row>
    <row r="638" spans="1:25" s="124" customFormat="1" ht="30" customHeight="1" x14ac:dyDescent="0.25">
      <c r="A638" s="89">
        <v>631</v>
      </c>
      <c r="B638" s="90" t="str">
        <f t="shared" ca="1" si="64"/>
        <v>3.6.04b</v>
      </c>
      <c r="C638" s="91">
        <f t="shared" ca="1" si="65"/>
        <v>6</v>
      </c>
      <c r="D638" s="21"/>
      <c r="E638" s="92" t="str">
        <f t="shared" ca="1" si="66"/>
        <v>3.6.04b</v>
      </c>
      <c r="F638" s="98" t="str">
        <f t="shared" ca="1" si="67"/>
        <v>Protecting your archived data, as it is often sensitive?</v>
      </c>
      <c r="G638" s="93"/>
      <c r="H638" s="91"/>
      <c r="I638" s="91"/>
      <c r="J638" s="91"/>
      <c r="K638" s="91"/>
      <c r="L638" s="91"/>
      <c r="M638" s="91"/>
      <c r="N638" s="91"/>
      <c r="O638" s="91"/>
      <c r="P638" s="91"/>
      <c r="Q638" s="91"/>
      <c r="R638" s="91"/>
      <c r="S638" s="91"/>
      <c r="T638" s="126" t="str">
        <f t="shared" ca="1" si="68"/>
        <v>3.6.04b</v>
      </c>
      <c r="U638" s="91"/>
      <c r="V638" s="91"/>
      <c r="W638" s="132">
        <v>4</v>
      </c>
      <c r="X638" s="133">
        <f t="shared" ca="1" si="69"/>
        <v>4</v>
      </c>
      <c r="Y638" s="132" t="str">
        <f t="shared" si="70"/>
        <v>x 4</v>
      </c>
    </row>
    <row r="639" spans="1:25" s="124" customFormat="1" ht="30" customHeight="1" x14ac:dyDescent="0.25">
      <c r="A639" s="89">
        <v>632</v>
      </c>
      <c r="B639" s="90" t="str">
        <f t="shared" ca="1" si="64"/>
        <v>3.6.05</v>
      </c>
      <c r="C639" s="91">
        <f t="shared" ca="1" si="65"/>
        <v>5</v>
      </c>
      <c r="D639" s="21"/>
      <c r="E639" s="92" t="str">
        <f t="shared" ca="1" si="66"/>
        <v>3.6.05</v>
      </c>
      <c r="F639" s="93" t="str">
        <f t="shared" ca="1" si="67"/>
        <v>Does your trend analysis:</v>
      </c>
      <c r="G639" s="93"/>
      <c r="H639" s="91"/>
      <c r="I639" s="91"/>
      <c r="J639" s="91"/>
      <c r="K639" s="91"/>
      <c r="L639" s="91"/>
      <c r="M639" s="91"/>
      <c r="N639" s="91"/>
      <c r="O639" s="91"/>
      <c r="P639" s="91"/>
      <c r="Q639" s="91"/>
      <c r="R639" s="91"/>
      <c r="S639" s="91"/>
      <c r="T639" s="126" t="str">
        <f t="shared" ca="1" si="68"/>
        <v>3.6.05</v>
      </c>
      <c r="U639" s="91"/>
      <c r="V639" s="91"/>
      <c r="W639" s="132">
        <v>5</v>
      </c>
      <c r="X639" s="133">
        <f t="shared" ca="1" si="69"/>
        <v>5</v>
      </c>
      <c r="Y639" s="132" t="str">
        <f t="shared" si="70"/>
        <v>x 5</v>
      </c>
    </row>
    <row r="640" spans="1:25" s="124" customFormat="1" ht="30" x14ac:dyDescent="0.25">
      <c r="A640" s="89">
        <v>633</v>
      </c>
      <c r="B640" s="90" t="str">
        <f t="shared" ca="1" si="64"/>
        <v>3.6.05a</v>
      </c>
      <c r="C640" s="91">
        <f t="shared" ca="1" si="65"/>
        <v>6</v>
      </c>
      <c r="D640" s="21"/>
      <c r="E640" s="92" t="str">
        <f t="shared" ca="1" si="66"/>
        <v>3.6.05a</v>
      </c>
      <c r="F640" s="98" t="str">
        <f t="shared" ca="1" si="67"/>
        <v>Cover all types of technology, rather than just particular types or suppliers (ie it is technology agnostic)?</v>
      </c>
      <c r="G640" s="93"/>
      <c r="H640" s="91"/>
      <c r="I640" s="91"/>
      <c r="J640" s="91"/>
      <c r="K640" s="91"/>
      <c r="L640" s="91"/>
      <c r="M640" s="91"/>
      <c r="N640" s="91"/>
      <c r="O640" s="91"/>
      <c r="P640" s="91"/>
      <c r="Q640" s="91"/>
      <c r="R640" s="91"/>
      <c r="S640" s="91"/>
      <c r="T640" s="126" t="str">
        <f t="shared" ca="1" si="68"/>
        <v>3.6.05a</v>
      </c>
      <c r="U640" s="91"/>
      <c r="V640" s="91"/>
      <c r="W640" s="132">
        <v>3</v>
      </c>
      <c r="X640" s="133">
        <f t="shared" ca="1" si="69"/>
        <v>3</v>
      </c>
      <c r="Y640" s="132" t="str">
        <f t="shared" si="70"/>
        <v>x 3</v>
      </c>
    </row>
    <row r="641" spans="1:25" s="124" customFormat="1" ht="45" x14ac:dyDescent="0.25">
      <c r="A641" s="89">
        <v>634</v>
      </c>
      <c r="B641" s="90" t="str">
        <f t="shared" ca="1" si="64"/>
        <v>3.6.05b</v>
      </c>
      <c r="C641" s="91">
        <f t="shared" ca="1" si="65"/>
        <v>6</v>
      </c>
      <c r="D641" s="21"/>
      <c r="E641" s="92" t="str">
        <f t="shared" ca="1" si="66"/>
        <v>3.6.05b</v>
      </c>
      <c r="F641" s="98" t="str">
        <f t="shared" ca="1" si="67"/>
        <v>Evaluate the mean time of cyber security incident investigations (ie how long each investigation took to identify, respond to and recover from incidents)</v>
      </c>
      <c r="G641" s="93"/>
      <c r="H641" s="91"/>
      <c r="I641" s="91"/>
      <c r="J641" s="91"/>
      <c r="K641" s="91"/>
      <c r="L641" s="91"/>
      <c r="M641" s="91"/>
      <c r="N641" s="91"/>
      <c r="O641" s="91"/>
      <c r="P641" s="91"/>
      <c r="Q641" s="91"/>
      <c r="R641" s="91"/>
      <c r="S641" s="91"/>
      <c r="T641" s="126" t="str">
        <f t="shared" ca="1" si="68"/>
        <v>3.6.05b</v>
      </c>
      <c r="U641" s="91"/>
      <c r="V641" s="91"/>
      <c r="W641" s="132">
        <v>5</v>
      </c>
      <c r="X641" s="133">
        <f t="shared" ca="1" si="69"/>
        <v>5</v>
      </c>
      <c r="Y641" s="132" t="str">
        <f t="shared" si="70"/>
        <v>x 5</v>
      </c>
    </row>
    <row r="642" spans="1:25" s="124" customFormat="1" ht="30" customHeight="1" x14ac:dyDescent="0.25">
      <c r="A642" s="89">
        <v>635</v>
      </c>
      <c r="B642" s="90" t="str">
        <f t="shared" ca="1" si="64"/>
        <v>3.6.06</v>
      </c>
      <c r="C642" s="91">
        <f t="shared" ca="1" si="65"/>
        <v>5</v>
      </c>
      <c r="D642" s="21"/>
      <c r="E642" s="92" t="str">
        <f t="shared" ca="1" si="66"/>
        <v>3.6.06</v>
      </c>
      <c r="F642" s="93" t="str">
        <f t="shared" ca="1" si="67"/>
        <v>Does your trend analysis include:</v>
      </c>
      <c r="G642" s="93"/>
      <c r="H642" s="91"/>
      <c r="I642" s="91"/>
      <c r="J642" s="91"/>
      <c r="K642" s="91"/>
      <c r="L642" s="91"/>
      <c r="M642" s="91"/>
      <c r="N642" s="91"/>
      <c r="O642" s="91"/>
      <c r="P642" s="91"/>
      <c r="Q642" s="91"/>
      <c r="R642" s="91"/>
      <c r="S642" s="91"/>
      <c r="T642" s="126" t="str">
        <f t="shared" ca="1" si="68"/>
        <v>3.6.06</v>
      </c>
      <c r="U642" s="91"/>
      <c r="V642" s="91"/>
      <c r="W642" s="132">
        <v>5</v>
      </c>
      <c r="X642" s="133">
        <f t="shared" ca="1" si="69"/>
        <v>5</v>
      </c>
      <c r="Y642" s="132" t="str">
        <f t="shared" si="70"/>
        <v>x 5</v>
      </c>
    </row>
    <row r="643" spans="1:25" s="124" customFormat="1" ht="30" x14ac:dyDescent="0.25">
      <c r="A643" s="89">
        <v>636</v>
      </c>
      <c r="B643" s="90" t="str">
        <f t="shared" ca="1" si="64"/>
        <v>3.6.06a</v>
      </c>
      <c r="C643" s="91">
        <f t="shared" ca="1" si="65"/>
        <v>6</v>
      </c>
      <c r="D643" s="21"/>
      <c r="E643" s="92" t="str">
        <f t="shared" ca="1" si="66"/>
        <v>3.6.06a</v>
      </c>
      <c r="F643" s="98" t="str">
        <f t="shared" ca="1" si="67"/>
        <v>Looking for flaws across the entire organisation or over time, rather than just concentrating on what can be perceived as a single event?</v>
      </c>
      <c r="G643" s="93"/>
      <c r="H643" s="91"/>
      <c r="I643" s="91"/>
      <c r="J643" s="91"/>
      <c r="K643" s="91"/>
      <c r="L643" s="91"/>
      <c r="M643" s="91"/>
      <c r="N643" s="91"/>
      <c r="O643" s="91"/>
      <c r="P643" s="91"/>
      <c r="Q643" s="91"/>
      <c r="R643" s="91"/>
      <c r="S643" s="91"/>
      <c r="T643" s="126" t="str">
        <f t="shared" ca="1" si="68"/>
        <v>3.6.06a</v>
      </c>
      <c r="U643" s="91"/>
      <c r="V643" s="91"/>
      <c r="W643" s="132">
        <v>4</v>
      </c>
      <c r="X643" s="133">
        <f t="shared" ca="1" si="69"/>
        <v>4</v>
      </c>
      <c r="Y643" s="132" t="str">
        <f t="shared" si="70"/>
        <v>x 4</v>
      </c>
    </row>
    <row r="644" spans="1:25" s="124" customFormat="1" ht="45" x14ac:dyDescent="0.25">
      <c r="A644" s="89">
        <v>637</v>
      </c>
      <c r="B644" s="90" t="str">
        <f t="shared" ca="1" si="64"/>
        <v>3.6.06b</v>
      </c>
      <c r="C644" s="91">
        <f t="shared" ca="1" si="65"/>
        <v>6</v>
      </c>
      <c r="D644" s="21"/>
      <c r="E644" s="92" t="str">
        <f t="shared" ca="1" si="66"/>
        <v>3.6.06b</v>
      </c>
      <c r="F644" s="98" t="str">
        <f t="shared" ca="1" si="67"/>
        <v>Sharing information about your cyber security incidents with the wider community (eg in your markets sector, membership bodies, government and law enforcement)?</v>
      </c>
      <c r="G644" s="93"/>
      <c r="H644" s="91"/>
      <c r="I644" s="91"/>
      <c r="J644" s="91"/>
      <c r="K644" s="91"/>
      <c r="L644" s="91"/>
      <c r="M644" s="91"/>
      <c r="N644" s="91"/>
      <c r="O644" s="91"/>
      <c r="P644" s="91"/>
      <c r="Q644" s="91"/>
      <c r="R644" s="91"/>
      <c r="S644" s="91"/>
      <c r="T644" s="126" t="str">
        <f t="shared" ca="1" si="68"/>
        <v>3.6.06b</v>
      </c>
      <c r="U644" s="91"/>
      <c r="V644" s="91"/>
      <c r="W644" s="132">
        <v>4</v>
      </c>
      <c r="X644" s="133">
        <f t="shared" ca="1" si="69"/>
        <v>4</v>
      </c>
      <c r="Y644" s="132" t="str">
        <f t="shared" si="70"/>
        <v>x 4</v>
      </c>
    </row>
    <row r="645" spans="1:25" s="124" customFormat="1" ht="30" customHeight="1" x14ac:dyDescent="0.25">
      <c r="A645" s="89">
        <v>638</v>
      </c>
      <c r="B645" s="90" t="str">
        <f t="shared" ca="1" si="64"/>
        <v>3.6.07</v>
      </c>
      <c r="C645" s="91">
        <f t="shared" ca="1" si="65"/>
        <v>4</v>
      </c>
      <c r="D645" s="21"/>
      <c r="E645" s="92" t="str">
        <f t="shared" ca="1" si="66"/>
        <v>3.6.07</v>
      </c>
      <c r="F645" s="93" t="str">
        <f t="shared" ca="1" si="67"/>
        <v>Do your objectives for sharing information include:</v>
      </c>
      <c r="G645" s="93"/>
      <c r="H645" s="91"/>
      <c r="I645" s="91"/>
      <c r="J645" s="91"/>
      <c r="K645" s="91"/>
      <c r="L645" s="91"/>
      <c r="M645" s="91"/>
      <c r="N645" s="91"/>
      <c r="O645" s="91"/>
      <c r="P645" s="91"/>
      <c r="Q645" s="91"/>
      <c r="R645" s="91"/>
      <c r="S645" s="91"/>
      <c r="T645" s="126" t="str">
        <f t="shared" ca="1" si="68"/>
        <v>3.6.07</v>
      </c>
      <c r="U645" s="91"/>
      <c r="V645" s="91"/>
      <c r="W645" s="132" t="s">
        <v>108</v>
      </c>
      <c r="X645" s="133" t="str">
        <f t="shared" ca="1" si="69"/>
        <v>N/A</v>
      </c>
      <c r="Y645" s="132" t="e">
        <f t="shared" si="70"/>
        <v>#N/A</v>
      </c>
    </row>
    <row r="646" spans="1:25" s="124" customFormat="1" ht="30" customHeight="1" x14ac:dyDescent="0.25">
      <c r="A646" s="89">
        <v>639</v>
      </c>
      <c r="B646" s="90" t="str">
        <f t="shared" ca="1" si="64"/>
        <v>3.6.07a</v>
      </c>
      <c r="C646" s="91">
        <f t="shared" ca="1" si="65"/>
        <v>6</v>
      </c>
      <c r="D646" s="21"/>
      <c r="E646" s="92" t="str">
        <f t="shared" ca="1" si="66"/>
        <v>3.6.07a</v>
      </c>
      <c r="F646" s="98" t="str">
        <f t="shared" ca="1" si="67"/>
        <v>Gaining advice on reducing vulnerabilities in your organisation?</v>
      </c>
      <c r="G646" s="93"/>
      <c r="H646" s="91"/>
      <c r="I646" s="91"/>
      <c r="J646" s="91"/>
      <c r="K646" s="91"/>
      <c r="L646" s="91"/>
      <c r="M646" s="91"/>
      <c r="N646" s="91"/>
      <c r="O646" s="91"/>
      <c r="P646" s="91"/>
      <c r="Q646" s="91"/>
      <c r="R646" s="91"/>
      <c r="S646" s="91"/>
      <c r="T646" s="126" t="str">
        <f t="shared" ca="1" si="68"/>
        <v>3.6.07a</v>
      </c>
      <c r="U646" s="91"/>
      <c r="V646" s="91"/>
      <c r="W646" s="132">
        <v>4</v>
      </c>
      <c r="X646" s="133">
        <f t="shared" ca="1" si="69"/>
        <v>4</v>
      </c>
      <c r="Y646" s="132" t="str">
        <f t="shared" si="70"/>
        <v>x 4</v>
      </c>
    </row>
    <row r="647" spans="1:25" s="124" customFormat="1" ht="30" x14ac:dyDescent="0.25">
      <c r="A647" s="89">
        <v>640</v>
      </c>
      <c r="B647" s="90" t="str">
        <f t="shared" ca="1" si="64"/>
        <v>3.6.07b</v>
      </c>
      <c r="C647" s="91">
        <f t="shared" ca="1" si="65"/>
        <v>6</v>
      </c>
      <c r="D647" s="21"/>
      <c r="E647" s="92" t="str">
        <f t="shared" ca="1" si="66"/>
        <v>3.6.07b</v>
      </c>
      <c r="F647" s="98" t="str">
        <f t="shared" ca="1" si="67"/>
        <v>Learning how to configure systems to reduce the potential attack surface?</v>
      </c>
      <c r="G647" s="93"/>
      <c r="H647" s="91"/>
      <c r="I647" s="91"/>
      <c r="J647" s="91"/>
      <c r="K647" s="91"/>
      <c r="L647" s="91"/>
      <c r="M647" s="91"/>
      <c r="N647" s="91"/>
      <c r="O647" s="91"/>
      <c r="P647" s="91"/>
      <c r="Q647" s="91"/>
      <c r="R647" s="91"/>
      <c r="S647" s="91"/>
      <c r="T647" s="126" t="str">
        <f t="shared" ca="1" si="68"/>
        <v>3.6.07b</v>
      </c>
      <c r="U647" s="91"/>
      <c r="V647" s="91"/>
      <c r="W647" s="132">
        <v>4</v>
      </c>
      <c r="X647" s="133">
        <f t="shared" ca="1" si="69"/>
        <v>4</v>
      </c>
      <c r="Y647" s="132" t="str">
        <f t="shared" si="70"/>
        <v>x 4</v>
      </c>
    </row>
    <row r="648" spans="1:25" s="124" customFormat="1" ht="30" customHeight="1" x14ac:dyDescent="0.25">
      <c r="A648" s="89">
        <v>641</v>
      </c>
      <c r="B648" s="90" t="str">
        <f t="shared" ref="B648:B652" ca="1" si="71">VLOOKUP(A648,Contents_Text,2,FALSE)</f>
        <v>3.6.07c</v>
      </c>
      <c r="C648" s="91">
        <f t="shared" ca="1" si="65"/>
        <v>6</v>
      </c>
      <c r="D648" s="21"/>
      <c r="E648" s="92" t="str">
        <f t="shared" ca="1" si="66"/>
        <v>3.6.07c</v>
      </c>
      <c r="F648" s="98" t="str">
        <f t="shared" ca="1" si="67"/>
        <v>Getting hold of tools and services to help you fix problems?</v>
      </c>
      <c r="G648" s="93"/>
      <c r="H648" s="91"/>
      <c r="I648" s="91"/>
      <c r="J648" s="91"/>
      <c r="K648" s="91"/>
      <c r="L648" s="91"/>
      <c r="M648" s="91"/>
      <c r="N648" s="91"/>
      <c r="O648" s="91"/>
      <c r="P648" s="91"/>
      <c r="Q648" s="91"/>
      <c r="R648" s="91"/>
      <c r="S648" s="91"/>
      <c r="T648" s="126" t="str">
        <f t="shared" ca="1" si="68"/>
        <v>3.6.07c</v>
      </c>
      <c r="U648" s="91"/>
      <c r="V648" s="91"/>
      <c r="W648" s="132">
        <v>3</v>
      </c>
      <c r="X648" s="133">
        <f t="shared" ca="1" si="69"/>
        <v>3</v>
      </c>
      <c r="Y648" s="132" t="str">
        <f t="shared" si="70"/>
        <v>x 3</v>
      </c>
    </row>
    <row r="649" spans="1:25" s="124" customFormat="1" ht="30" customHeight="1" x14ac:dyDescent="0.25">
      <c r="A649" s="89">
        <v>642</v>
      </c>
      <c r="B649" s="90" t="str">
        <f t="shared" ca="1" si="71"/>
        <v>3.6.08</v>
      </c>
      <c r="C649" s="91">
        <f t="shared" ca="1" si="65"/>
        <v>4</v>
      </c>
      <c r="D649" s="21"/>
      <c r="E649" s="92" t="str">
        <f t="shared" ca="1" si="66"/>
        <v>3.6.08</v>
      </c>
      <c r="F649" s="93" t="str">
        <f t="shared" ca="1" si="67"/>
        <v>Do these activities include:</v>
      </c>
      <c r="G649" s="93"/>
      <c r="H649" s="91"/>
      <c r="I649" s="91"/>
      <c r="J649" s="91"/>
      <c r="K649" s="91"/>
      <c r="L649" s="91"/>
      <c r="M649" s="91"/>
      <c r="N649" s="91"/>
      <c r="O649" s="91"/>
      <c r="P649" s="91"/>
      <c r="Q649" s="91"/>
      <c r="R649" s="91"/>
      <c r="S649" s="91"/>
      <c r="T649" s="126" t="str">
        <f t="shared" ca="1" si="68"/>
        <v>3.6.08</v>
      </c>
      <c r="U649" s="91"/>
      <c r="V649" s="91"/>
      <c r="W649" s="132" t="s">
        <v>108</v>
      </c>
      <c r="X649" s="133" t="str">
        <f t="shared" ca="1" si="69"/>
        <v>N/A</v>
      </c>
      <c r="Y649" s="132" t="e">
        <f t="shared" si="70"/>
        <v>#N/A</v>
      </c>
    </row>
    <row r="650" spans="1:25" s="124" customFormat="1" ht="45" x14ac:dyDescent="0.25">
      <c r="A650" s="89">
        <v>643</v>
      </c>
      <c r="B650" s="90" t="str">
        <f t="shared" ca="1" si="71"/>
        <v>3.6.08a</v>
      </c>
      <c r="C650" s="91">
        <f t="shared" ca="1" si="65"/>
        <v>6</v>
      </c>
      <c r="D650" s="21"/>
      <c r="E650" s="92" t="str">
        <f t="shared" ca="1" si="66"/>
        <v>3.6.08a</v>
      </c>
      <c r="F650" s="98" t="str">
        <f t="shared" ca="1" si="67"/>
        <v>Taking part in external events, such as by attending conferences, enrolling in training programmes and subscribing to specialised services?</v>
      </c>
      <c r="G650" s="93"/>
      <c r="H650" s="91"/>
      <c r="I650" s="91"/>
      <c r="J650" s="91"/>
      <c r="K650" s="91"/>
      <c r="L650" s="91"/>
      <c r="M650" s="91"/>
      <c r="N650" s="91"/>
      <c r="O650" s="91"/>
      <c r="P650" s="91"/>
      <c r="Q650" s="91"/>
      <c r="R650" s="91"/>
      <c r="S650" s="91"/>
      <c r="T650" s="126" t="str">
        <f t="shared" ca="1" si="68"/>
        <v>3.6.08a</v>
      </c>
      <c r="U650" s="91"/>
      <c r="V650" s="91"/>
      <c r="W650" s="132">
        <v>4</v>
      </c>
      <c r="X650" s="133">
        <f t="shared" ca="1" si="69"/>
        <v>4</v>
      </c>
      <c r="Y650" s="132" t="str">
        <f t="shared" si="70"/>
        <v>x 4</v>
      </c>
    </row>
    <row r="651" spans="1:25" s="124" customFormat="1" ht="45" x14ac:dyDescent="0.25">
      <c r="A651" s="89">
        <v>644</v>
      </c>
      <c r="B651" s="90" t="str">
        <f t="shared" ca="1" si="71"/>
        <v>3.6.08b</v>
      </c>
      <c r="C651" s="91">
        <f t="shared" ca="1" si="65"/>
        <v>6</v>
      </c>
      <c r="D651" s="21"/>
      <c r="E651" s="92" t="str">
        <f t="shared" ca="1" si="66"/>
        <v>3.6.08b</v>
      </c>
      <c r="F651" s="98" t="str">
        <f t="shared" ca="1" si="67"/>
        <v>Collaborating with relevant third parties, such as participating in information exchanges, contributing to scenario-based rehearsals and introducing two-way cyber security alert mechanisms?</v>
      </c>
      <c r="G651" s="93"/>
      <c r="H651" s="91"/>
      <c r="I651" s="91"/>
      <c r="J651" s="91"/>
      <c r="K651" s="91"/>
      <c r="L651" s="91"/>
      <c r="M651" s="91"/>
      <c r="N651" s="91"/>
      <c r="O651" s="91"/>
      <c r="P651" s="91"/>
      <c r="Q651" s="91"/>
      <c r="R651" s="91"/>
      <c r="S651" s="91"/>
      <c r="T651" s="126" t="str">
        <f t="shared" ca="1" si="68"/>
        <v>3.6.08b</v>
      </c>
      <c r="U651" s="91"/>
      <c r="V651" s="91"/>
      <c r="W651" s="132">
        <v>5</v>
      </c>
      <c r="X651" s="133">
        <f t="shared" ca="1" si="69"/>
        <v>5</v>
      </c>
      <c r="Y651" s="132" t="str">
        <f t="shared" si="70"/>
        <v>x 5</v>
      </c>
    </row>
    <row r="652" spans="1:25" s="124" customFormat="1" ht="30" x14ac:dyDescent="0.25">
      <c r="A652" s="89">
        <v>645</v>
      </c>
      <c r="B652" s="90" t="str">
        <f t="shared" ca="1" si="71"/>
        <v>3.6.08c</v>
      </c>
      <c r="C652" s="91">
        <f t="shared" ca="1" si="65"/>
        <v>6</v>
      </c>
      <c r="D652" s="21"/>
      <c r="E652" s="92" t="str">
        <f t="shared" ca="1" si="66"/>
        <v>3.6.08c</v>
      </c>
      <c r="F652" s="98" t="str">
        <f t="shared" ca="1" si="67"/>
        <v>Making use of the UK Government’s certified Cyber Incident Response (CIR) services?</v>
      </c>
      <c r="G652" s="93"/>
      <c r="H652" s="91"/>
      <c r="I652" s="91"/>
      <c r="J652" s="91"/>
      <c r="K652" s="91"/>
      <c r="L652" s="91"/>
      <c r="M652" s="91"/>
      <c r="N652" s="91"/>
      <c r="O652" s="91"/>
      <c r="P652" s="91"/>
      <c r="Q652" s="91"/>
      <c r="R652" s="91"/>
      <c r="S652" s="91"/>
      <c r="T652" s="126" t="str">
        <f t="shared" ca="1" si="68"/>
        <v>3.6.08c</v>
      </c>
      <c r="U652" s="91"/>
      <c r="V652" s="91"/>
      <c r="W652" s="132">
        <v>5</v>
      </c>
      <c r="X652" s="133">
        <f t="shared" ca="1" si="69"/>
        <v>5</v>
      </c>
      <c r="Y652" s="132" t="str">
        <f t="shared" si="70"/>
        <v>x 5</v>
      </c>
    </row>
  </sheetData>
  <sheetProtection algorithmName="SHA-512" hashValue="PZqWqSBF+maqwpEo2baNwkeCqZBJlKGj5mvX7czCCWLzkOR5fJgplKHIpiXo3rI6rpz22DShRWPe3nxIOAwGcA==" saltValue="9vYpoyzgiWAlN6/l0L5C5Q==" spinCount="100000" sheet="1" objects="1" scenarios="1" selectLockedCells="1"/>
  <sortState xmlns:xlrd2="http://schemas.microsoft.com/office/spreadsheetml/2017/richdata2" ref="A8:XFD652">
    <sortCondition ref="A8:A652"/>
  </sortState>
  <mergeCells count="1">
    <mergeCell ref="F2:F5"/>
  </mergeCells>
  <pageMargins left="0.7" right="0.7" top="0.75" bottom="0.75" header="0.3" footer="0.3"/>
  <pageSetup paperSize="9" scale="73" fitToHeight="0"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79921" r:id="rId4" name="Drop Down 1073">
              <controlPr locked="0" defaultSize="0" autoFill="0" autoPict="0">
                <anchor moveWithCells="1">
                  <from>
                    <xdr:col>6</xdr:col>
                    <xdr:colOff>428625</xdr:colOff>
                    <xdr:row>9</xdr:row>
                    <xdr:rowOff>85725</xdr:rowOff>
                  </from>
                  <to>
                    <xdr:col>6</xdr:col>
                    <xdr:colOff>933450</xdr:colOff>
                    <xdr:row>9</xdr:row>
                    <xdr:rowOff>304800</xdr:rowOff>
                  </to>
                </anchor>
              </controlPr>
            </control>
          </mc:Choice>
        </mc:AlternateContent>
        <mc:AlternateContent xmlns:mc="http://schemas.openxmlformats.org/markup-compatibility/2006">
          <mc:Choice Requires="x14">
            <control shapeId="79922" r:id="rId5" name="Drop Down 1074">
              <controlPr locked="0" defaultSize="0" autoFill="0" autoPict="0">
                <anchor moveWithCells="1">
                  <from>
                    <xdr:col>6</xdr:col>
                    <xdr:colOff>428625</xdr:colOff>
                    <xdr:row>20</xdr:row>
                    <xdr:rowOff>85725</xdr:rowOff>
                  </from>
                  <to>
                    <xdr:col>6</xdr:col>
                    <xdr:colOff>933450</xdr:colOff>
                    <xdr:row>20</xdr:row>
                    <xdr:rowOff>304800</xdr:rowOff>
                  </to>
                </anchor>
              </controlPr>
            </control>
          </mc:Choice>
        </mc:AlternateContent>
        <mc:AlternateContent xmlns:mc="http://schemas.openxmlformats.org/markup-compatibility/2006">
          <mc:Choice Requires="x14">
            <control shapeId="79923" r:id="rId6" name="Drop Down 1075">
              <controlPr locked="0" defaultSize="0" autoFill="0" autoPict="0">
                <anchor moveWithCells="1">
                  <from>
                    <xdr:col>6</xdr:col>
                    <xdr:colOff>428625</xdr:colOff>
                    <xdr:row>21</xdr:row>
                    <xdr:rowOff>276225</xdr:rowOff>
                  </from>
                  <to>
                    <xdr:col>6</xdr:col>
                    <xdr:colOff>933450</xdr:colOff>
                    <xdr:row>21</xdr:row>
                    <xdr:rowOff>495300</xdr:rowOff>
                  </to>
                </anchor>
              </controlPr>
            </control>
          </mc:Choice>
        </mc:AlternateContent>
        <mc:AlternateContent xmlns:mc="http://schemas.openxmlformats.org/markup-compatibility/2006">
          <mc:Choice Requires="x14">
            <control shapeId="79924" r:id="rId7" name="Drop Down 1076">
              <controlPr locked="0" defaultSize="0" autoFill="0" autoPict="0">
                <anchor moveWithCells="1">
                  <from>
                    <xdr:col>6</xdr:col>
                    <xdr:colOff>428625</xdr:colOff>
                    <xdr:row>33</xdr:row>
                    <xdr:rowOff>85725</xdr:rowOff>
                  </from>
                  <to>
                    <xdr:col>6</xdr:col>
                    <xdr:colOff>933450</xdr:colOff>
                    <xdr:row>33</xdr:row>
                    <xdr:rowOff>304800</xdr:rowOff>
                  </to>
                </anchor>
              </controlPr>
            </control>
          </mc:Choice>
        </mc:AlternateContent>
        <mc:AlternateContent xmlns:mc="http://schemas.openxmlformats.org/markup-compatibility/2006">
          <mc:Choice Requires="x14">
            <control shapeId="79925" r:id="rId8" name="Drop Down 1077">
              <controlPr locked="0" defaultSize="0" autoFill="0" autoPict="0">
                <anchor moveWithCells="1">
                  <from>
                    <xdr:col>6</xdr:col>
                    <xdr:colOff>428625</xdr:colOff>
                    <xdr:row>38</xdr:row>
                    <xdr:rowOff>180975</xdr:rowOff>
                  </from>
                  <to>
                    <xdr:col>6</xdr:col>
                    <xdr:colOff>933450</xdr:colOff>
                    <xdr:row>38</xdr:row>
                    <xdr:rowOff>400050</xdr:rowOff>
                  </to>
                </anchor>
              </controlPr>
            </control>
          </mc:Choice>
        </mc:AlternateContent>
        <mc:AlternateContent xmlns:mc="http://schemas.openxmlformats.org/markup-compatibility/2006">
          <mc:Choice Requires="x14">
            <control shapeId="79926" r:id="rId9" name="Drop Down 1078">
              <controlPr locked="0" defaultSize="0" autoFill="0" autoPict="0">
                <anchor moveWithCells="1">
                  <from>
                    <xdr:col>6</xdr:col>
                    <xdr:colOff>428625</xdr:colOff>
                    <xdr:row>58</xdr:row>
                    <xdr:rowOff>85725</xdr:rowOff>
                  </from>
                  <to>
                    <xdr:col>6</xdr:col>
                    <xdr:colOff>933450</xdr:colOff>
                    <xdr:row>58</xdr:row>
                    <xdr:rowOff>304800</xdr:rowOff>
                  </to>
                </anchor>
              </controlPr>
            </control>
          </mc:Choice>
        </mc:AlternateContent>
        <mc:AlternateContent xmlns:mc="http://schemas.openxmlformats.org/markup-compatibility/2006">
          <mc:Choice Requires="x14">
            <control shapeId="79927" r:id="rId10" name="Drop Down 1079">
              <controlPr locked="0" defaultSize="0" autoFill="0" autoPict="0">
                <anchor moveWithCells="1">
                  <from>
                    <xdr:col>6</xdr:col>
                    <xdr:colOff>428625</xdr:colOff>
                    <xdr:row>63</xdr:row>
                    <xdr:rowOff>85725</xdr:rowOff>
                  </from>
                  <to>
                    <xdr:col>6</xdr:col>
                    <xdr:colOff>933450</xdr:colOff>
                    <xdr:row>63</xdr:row>
                    <xdr:rowOff>304800</xdr:rowOff>
                  </to>
                </anchor>
              </controlPr>
            </control>
          </mc:Choice>
        </mc:AlternateContent>
        <mc:AlternateContent xmlns:mc="http://schemas.openxmlformats.org/markup-compatibility/2006">
          <mc:Choice Requires="x14">
            <control shapeId="79928" r:id="rId11" name="Drop Down 1080">
              <controlPr locked="0" defaultSize="0" autoFill="0" autoPict="0">
                <anchor moveWithCells="1">
                  <from>
                    <xdr:col>6</xdr:col>
                    <xdr:colOff>428625</xdr:colOff>
                    <xdr:row>64</xdr:row>
                    <xdr:rowOff>85725</xdr:rowOff>
                  </from>
                  <to>
                    <xdr:col>6</xdr:col>
                    <xdr:colOff>933450</xdr:colOff>
                    <xdr:row>64</xdr:row>
                    <xdr:rowOff>304800</xdr:rowOff>
                  </to>
                </anchor>
              </controlPr>
            </control>
          </mc:Choice>
        </mc:AlternateContent>
        <mc:AlternateContent xmlns:mc="http://schemas.openxmlformats.org/markup-compatibility/2006">
          <mc:Choice Requires="x14">
            <control shapeId="79929" r:id="rId12" name="Drop Down 1081">
              <controlPr locked="0" defaultSize="0" autoFill="0" autoPict="0">
                <anchor moveWithCells="1">
                  <from>
                    <xdr:col>6</xdr:col>
                    <xdr:colOff>428625</xdr:colOff>
                    <xdr:row>72</xdr:row>
                    <xdr:rowOff>180975</xdr:rowOff>
                  </from>
                  <to>
                    <xdr:col>6</xdr:col>
                    <xdr:colOff>933450</xdr:colOff>
                    <xdr:row>72</xdr:row>
                    <xdr:rowOff>400050</xdr:rowOff>
                  </to>
                </anchor>
              </controlPr>
            </control>
          </mc:Choice>
        </mc:AlternateContent>
        <mc:AlternateContent xmlns:mc="http://schemas.openxmlformats.org/markup-compatibility/2006">
          <mc:Choice Requires="x14">
            <control shapeId="79930" r:id="rId13" name="Drop Down 1082">
              <controlPr locked="0" defaultSize="0" autoFill="0" autoPict="0">
                <anchor moveWithCells="1">
                  <from>
                    <xdr:col>6</xdr:col>
                    <xdr:colOff>428625</xdr:colOff>
                    <xdr:row>73</xdr:row>
                    <xdr:rowOff>180975</xdr:rowOff>
                  </from>
                  <to>
                    <xdr:col>6</xdr:col>
                    <xdr:colOff>933450</xdr:colOff>
                    <xdr:row>73</xdr:row>
                    <xdr:rowOff>400050</xdr:rowOff>
                  </to>
                </anchor>
              </controlPr>
            </control>
          </mc:Choice>
        </mc:AlternateContent>
        <mc:AlternateContent xmlns:mc="http://schemas.openxmlformats.org/markup-compatibility/2006">
          <mc:Choice Requires="x14">
            <control shapeId="79931" r:id="rId14" name="Drop Down 1083">
              <controlPr locked="0" defaultSize="0" autoFill="0" autoPict="0">
                <anchor moveWithCells="1">
                  <from>
                    <xdr:col>6</xdr:col>
                    <xdr:colOff>428625</xdr:colOff>
                    <xdr:row>74</xdr:row>
                    <xdr:rowOff>180975</xdr:rowOff>
                  </from>
                  <to>
                    <xdr:col>6</xdr:col>
                    <xdr:colOff>933450</xdr:colOff>
                    <xdr:row>74</xdr:row>
                    <xdr:rowOff>400050</xdr:rowOff>
                  </to>
                </anchor>
              </controlPr>
            </control>
          </mc:Choice>
        </mc:AlternateContent>
        <mc:AlternateContent xmlns:mc="http://schemas.openxmlformats.org/markup-compatibility/2006">
          <mc:Choice Requires="x14">
            <control shapeId="79932" r:id="rId15" name="Drop Down 1084">
              <controlPr locked="0" defaultSize="0" autoFill="0" autoPict="0">
                <anchor moveWithCells="1">
                  <from>
                    <xdr:col>6</xdr:col>
                    <xdr:colOff>428625</xdr:colOff>
                    <xdr:row>77</xdr:row>
                    <xdr:rowOff>85725</xdr:rowOff>
                  </from>
                  <to>
                    <xdr:col>6</xdr:col>
                    <xdr:colOff>933450</xdr:colOff>
                    <xdr:row>77</xdr:row>
                    <xdr:rowOff>304800</xdr:rowOff>
                  </to>
                </anchor>
              </controlPr>
            </control>
          </mc:Choice>
        </mc:AlternateContent>
        <mc:AlternateContent xmlns:mc="http://schemas.openxmlformats.org/markup-compatibility/2006">
          <mc:Choice Requires="x14">
            <control shapeId="79933" r:id="rId16" name="Drop Down 1085">
              <controlPr locked="0" defaultSize="0" autoFill="0" autoPict="0">
                <anchor moveWithCells="1">
                  <from>
                    <xdr:col>6</xdr:col>
                    <xdr:colOff>428625</xdr:colOff>
                    <xdr:row>82</xdr:row>
                    <xdr:rowOff>85725</xdr:rowOff>
                  </from>
                  <to>
                    <xdr:col>6</xdr:col>
                    <xdr:colOff>933450</xdr:colOff>
                    <xdr:row>82</xdr:row>
                    <xdr:rowOff>304800</xdr:rowOff>
                  </to>
                </anchor>
              </controlPr>
            </control>
          </mc:Choice>
        </mc:AlternateContent>
        <mc:AlternateContent xmlns:mc="http://schemas.openxmlformats.org/markup-compatibility/2006">
          <mc:Choice Requires="x14">
            <control shapeId="79934" r:id="rId17" name="Drop Down 1086">
              <controlPr locked="0" defaultSize="0" autoFill="0" autoPict="0">
                <anchor moveWithCells="1">
                  <from>
                    <xdr:col>6</xdr:col>
                    <xdr:colOff>428625</xdr:colOff>
                    <xdr:row>102</xdr:row>
                    <xdr:rowOff>85725</xdr:rowOff>
                  </from>
                  <to>
                    <xdr:col>6</xdr:col>
                    <xdr:colOff>933450</xdr:colOff>
                    <xdr:row>102</xdr:row>
                    <xdr:rowOff>304800</xdr:rowOff>
                  </to>
                </anchor>
              </controlPr>
            </control>
          </mc:Choice>
        </mc:AlternateContent>
        <mc:AlternateContent xmlns:mc="http://schemas.openxmlformats.org/markup-compatibility/2006">
          <mc:Choice Requires="x14">
            <control shapeId="79935" r:id="rId18" name="Drop Down 1087">
              <controlPr locked="0" defaultSize="0" autoFill="0" autoPict="0">
                <anchor moveWithCells="1">
                  <from>
                    <xdr:col>6</xdr:col>
                    <xdr:colOff>428625</xdr:colOff>
                    <xdr:row>136</xdr:row>
                    <xdr:rowOff>85725</xdr:rowOff>
                  </from>
                  <to>
                    <xdr:col>6</xdr:col>
                    <xdr:colOff>933450</xdr:colOff>
                    <xdr:row>136</xdr:row>
                    <xdr:rowOff>304800</xdr:rowOff>
                  </to>
                </anchor>
              </controlPr>
            </control>
          </mc:Choice>
        </mc:AlternateContent>
        <mc:AlternateContent xmlns:mc="http://schemas.openxmlformats.org/markup-compatibility/2006">
          <mc:Choice Requires="x14">
            <control shapeId="79936" r:id="rId19" name="Drop Down 1088">
              <controlPr locked="0" defaultSize="0" autoFill="0" autoPict="0">
                <anchor moveWithCells="1">
                  <from>
                    <xdr:col>6</xdr:col>
                    <xdr:colOff>428625</xdr:colOff>
                    <xdr:row>162</xdr:row>
                    <xdr:rowOff>85725</xdr:rowOff>
                  </from>
                  <to>
                    <xdr:col>6</xdr:col>
                    <xdr:colOff>933450</xdr:colOff>
                    <xdr:row>162</xdr:row>
                    <xdr:rowOff>304800</xdr:rowOff>
                  </to>
                </anchor>
              </controlPr>
            </control>
          </mc:Choice>
        </mc:AlternateContent>
        <mc:AlternateContent xmlns:mc="http://schemas.openxmlformats.org/markup-compatibility/2006">
          <mc:Choice Requires="x14">
            <control shapeId="79937" r:id="rId20" name="Drop Down 1089">
              <controlPr locked="0" defaultSize="0" autoFill="0" autoPict="0">
                <anchor moveWithCells="1">
                  <from>
                    <xdr:col>6</xdr:col>
                    <xdr:colOff>428625</xdr:colOff>
                    <xdr:row>163</xdr:row>
                    <xdr:rowOff>85725</xdr:rowOff>
                  </from>
                  <to>
                    <xdr:col>6</xdr:col>
                    <xdr:colOff>933450</xdr:colOff>
                    <xdr:row>163</xdr:row>
                    <xdr:rowOff>304800</xdr:rowOff>
                  </to>
                </anchor>
              </controlPr>
            </control>
          </mc:Choice>
        </mc:AlternateContent>
        <mc:AlternateContent xmlns:mc="http://schemas.openxmlformats.org/markup-compatibility/2006">
          <mc:Choice Requires="x14">
            <control shapeId="79938" r:id="rId21" name="Drop Down 1090">
              <controlPr locked="0" defaultSize="0" autoFill="0" autoPict="0">
                <anchor moveWithCells="1">
                  <from>
                    <xdr:col>6</xdr:col>
                    <xdr:colOff>428625</xdr:colOff>
                    <xdr:row>165</xdr:row>
                    <xdr:rowOff>85725</xdr:rowOff>
                  </from>
                  <to>
                    <xdr:col>6</xdr:col>
                    <xdr:colOff>933450</xdr:colOff>
                    <xdr:row>165</xdr:row>
                    <xdr:rowOff>304800</xdr:rowOff>
                  </to>
                </anchor>
              </controlPr>
            </control>
          </mc:Choice>
        </mc:AlternateContent>
        <mc:AlternateContent xmlns:mc="http://schemas.openxmlformats.org/markup-compatibility/2006">
          <mc:Choice Requires="x14">
            <control shapeId="79939" r:id="rId22" name="Drop Down 1091">
              <controlPr locked="0" defaultSize="0" autoFill="0" autoPict="0">
                <anchor moveWithCells="1">
                  <from>
                    <xdr:col>6</xdr:col>
                    <xdr:colOff>428625</xdr:colOff>
                    <xdr:row>176</xdr:row>
                    <xdr:rowOff>180975</xdr:rowOff>
                  </from>
                  <to>
                    <xdr:col>6</xdr:col>
                    <xdr:colOff>933450</xdr:colOff>
                    <xdr:row>176</xdr:row>
                    <xdr:rowOff>400050</xdr:rowOff>
                  </to>
                </anchor>
              </controlPr>
            </control>
          </mc:Choice>
        </mc:AlternateContent>
        <mc:AlternateContent xmlns:mc="http://schemas.openxmlformats.org/markup-compatibility/2006">
          <mc:Choice Requires="x14">
            <control shapeId="79940" r:id="rId23" name="Drop Down 1092">
              <controlPr locked="0" defaultSize="0" autoFill="0" autoPict="0">
                <anchor moveWithCells="1">
                  <from>
                    <xdr:col>6</xdr:col>
                    <xdr:colOff>428625</xdr:colOff>
                    <xdr:row>178</xdr:row>
                    <xdr:rowOff>180975</xdr:rowOff>
                  </from>
                  <to>
                    <xdr:col>6</xdr:col>
                    <xdr:colOff>933450</xdr:colOff>
                    <xdr:row>178</xdr:row>
                    <xdr:rowOff>400050</xdr:rowOff>
                  </to>
                </anchor>
              </controlPr>
            </control>
          </mc:Choice>
        </mc:AlternateContent>
        <mc:AlternateContent xmlns:mc="http://schemas.openxmlformats.org/markup-compatibility/2006">
          <mc:Choice Requires="x14">
            <control shapeId="79941" r:id="rId24" name="Drop Down 1093">
              <controlPr locked="0" defaultSize="0" autoFill="0" autoPict="0">
                <anchor moveWithCells="1">
                  <from>
                    <xdr:col>6</xdr:col>
                    <xdr:colOff>428625</xdr:colOff>
                    <xdr:row>194</xdr:row>
                    <xdr:rowOff>85725</xdr:rowOff>
                  </from>
                  <to>
                    <xdr:col>6</xdr:col>
                    <xdr:colOff>933450</xdr:colOff>
                    <xdr:row>194</xdr:row>
                    <xdr:rowOff>304800</xdr:rowOff>
                  </to>
                </anchor>
              </controlPr>
            </control>
          </mc:Choice>
        </mc:AlternateContent>
        <mc:AlternateContent xmlns:mc="http://schemas.openxmlformats.org/markup-compatibility/2006">
          <mc:Choice Requires="x14">
            <control shapeId="79942" r:id="rId25" name="Drop Down 1094">
              <controlPr locked="0" defaultSize="0" autoFill="0" autoPict="0">
                <anchor moveWithCells="1">
                  <from>
                    <xdr:col>6</xdr:col>
                    <xdr:colOff>428625</xdr:colOff>
                    <xdr:row>209</xdr:row>
                    <xdr:rowOff>85725</xdr:rowOff>
                  </from>
                  <to>
                    <xdr:col>6</xdr:col>
                    <xdr:colOff>933450</xdr:colOff>
                    <xdr:row>209</xdr:row>
                    <xdr:rowOff>304800</xdr:rowOff>
                  </to>
                </anchor>
              </controlPr>
            </control>
          </mc:Choice>
        </mc:AlternateContent>
        <mc:AlternateContent xmlns:mc="http://schemas.openxmlformats.org/markup-compatibility/2006">
          <mc:Choice Requires="x14">
            <control shapeId="79943" r:id="rId26" name="Drop Down 1095">
              <controlPr locked="0" defaultSize="0" autoFill="0" autoPict="0">
                <anchor moveWithCells="1">
                  <from>
                    <xdr:col>6</xdr:col>
                    <xdr:colOff>428625</xdr:colOff>
                    <xdr:row>210</xdr:row>
                    <xdr:rowOff>85725</xdr:rowOff>
                  </from>
                  <to>
                    <xdr:col>6</xdr:col>
                    <xdr:colOff>933450</xdr:colOff>
                    <xdr:row>210</xdr:row>
                    <xdr:rowOff>304800</xdr:rowOff>
                  </to>
                </anchor>
              </controlPr>
            </control>
          </mc:Choice>
        </mc:AlternateContent>
        <mc:AlternateContent xmlns:mc="http://schemas.openxmlformats.org/markup-compatibility/2006">
          <mc:Choice Requires="x14">
            <control shapeId="79944" r:id="rId27" name="Drop Down 1096">
              <controlPr locked="0" defaultSize="0" autoFill="0" autoPict="0">
                <anchor moveWithCells="1">
                  <from>
                    <xdr:col>6</xdr:col>
                    <xdr:colOff>428625</xdr:colOff>
                    <xdr:row>217</xdr:row>
                    <xdr:rowOff>85725</xdr:rowOff>
                  </from>
                  <to>
                    <xdr:col>6</xdr:col>
                    <xdr:colOff>933450</xdr:colOff>
                    <xdr:row>217</xdr:row>
                    <xdr:rowOff>304800</xdr:rowOff>
                  </to>
                </anchor>
              </controlPr>
            </control>
          </mc:Choice>
        </mc:AlternateContent>
        <mc:AlternateContent xmlns:mc="http://schemas.openxmlformats.org/markup-compatibility/2006">
          <mc:Choice Requires="x14">
            <control shapeId="79945" r:id="rId28" name="Drop Down 1097">
              <controlPr locked="0" defaultSize="0" autoFill="0" autoPict="0">
                <anchor moveWithCells="1">
                  <from>
                    <xdr:col>6</xdr:col>
                    <xdr:colOff>428625</xdr:colOff>
                    <xdr:row>222</xdr:row>
                    <xdr:rowOff>85725</xdr:rowOff>
                  </from>
                  <to>
                    <xdr:col>6</xdr:col>
                    <xdr:colOff>933450</xdr:colOff>
                    <xdr:row>222</xdr:row>
                    <xdr:rowOff>304800</xdr:rowOff>
                  </to>
                </anchor>
              </controlPr>
            </control>
          </mc:Choice>
        </mc:AlternateContent>
        <mc:AlternateContent xmlns:mc="http://schemas.openxmlformats.org/markup-compatibility/2006">
          <mc:Choice Requires="x14">
            <control shapeId="79946" r:id="rId29" name="Drop Down 1098">
              <controlPr locked="0" defaultSize="0" autoFill="0" autoPict="0">
                <anchor moveWithCells="1">
                  <from>
                    <xdr:col>6</xdr:col>
                    <xdr:colOff>428625</xdr:colOff>
                    <xdr:row>234</xdr:row>
                    <xdr:rowOff>85725</xdr:rowOff>
                  </from>
                  <to>
                    <xdr:col>6</xdr:col>
                    <xdr:colOff>933450</xdr:colOff>
                    <xdr:row>234</xdr:row>
                    <xdr:rowOff>304800</xdr:rowOff>
                  </to>
                </anchor>
              </controlPr>
            </control>
          </mc:Choice>
        </mc:AlternateContent>
        <mc:AlternateContent xmlns:mc="http://schemas.openxmlformats.org/markup-compatibility/2006">
          <mc:Choice Requires="x14">
            <control shapeId="79947" r:id="rId30" name="Drop Down 1099">
              <controlPr locked="0" defaultSize="0" autoFill="0" autoPict="0">
                <anchor moveWithCells="1">
                  <from>
                    <xdr:col>6</xdr:col>
                    <xdr:colOff>428625</xdr:colOff>
                    <xdr:row>241</xdr:row>
                    <xdr:rowOff>85725</xdr:rowOff>
                  </from>
                  <to>
                    <xdr:col>6</xdr:col>
                    <xdr:colOff>933450</xdr:colOff>
                    <xdr:row>241</xdr:row>
                    <xdr:rowOff>304800</xdr:rowOff>
                  </to>
                </anchor>
              </controlPr>
            </control>
          </mc:Choice>
        </mc:AlternateContent>
        <mc:AlternateContent xmlns:mc="http://schemas.openxmlformats.org/markup-compatibility/2006">
          <mc:Choice Requires="x14">
            <control shapeId="79948" r:id="rId31" name="Drop Down 1100">
              <controlPr locked="0" defaultSize="0" autoFill="0" autoPict="0">
                <anchor moveWithCells="1">
                  <from>
                    <xdr:col>6</xdr:col>
                    <xdr:colOff>428625</xdr:colOff>
                    <xdr:row>248</xdr:row>
                    <xdr:rowOff>85725</xdr:rowOff>
                  </from>
                  <to>
                    <xdr:col>6</xdr:col>
                    <xdr:colOff>933450</xdr:colOff>
                    <xdr:row>248</xdr:row>
                    <xdr:rowOff>304800</xdr:rowOff>
                  </to>
                </anchor>
              </controlPr>
            </control>
          </mc:Choice>
        </mc:AlternateContent>
        <mc:AlternateContent xmlns:mc="http://schemas.openxmlformats.org/markup-compatibility/2006">
          <mc:Choice Requires="x14">
            <control shapeId="79949" r:id="rId32" name="Drop Down 1101">
              <controlPr locked="0" defaultSize="0" autoFill="0" autoPict="0">
                <anchor moveWithCells="1">
                  <from>
                    <xdr:col>6</xdr:col>
                    <xdr:colOff>428625</xdr:colOff>
                    <xdr:row>253</xdr:row>
                    <xdr:rowOff>85725</xdr:rowOff>
                  </from>
                  <to>
                    <xdr:col>6</xdr:col>
                    <xdr:colOff>933450</xdr:colOff>
                    <xdr:row>253</xdr:row>
                    <xdr:rowOff>304800</xdr:rowOff>
                  </to>
                </anchor>
              </controlPr>
            </control>
          </mc:Choice>
        </mc:AlternateContent>
        <mc:AlternateContent xmlns:mc="http://schemas.openxmlformats.org/markup-compatibility/2006">
          <mc:Choice Requires="x14">
            <control shapeId="79950" r:id="rId33" name="Drop Down 1102">
              <controlPr locked="0" defaultSize="0" autoFill="0" autoPict="0">
                <anchor moveWithCells="1">
                  <from>
                    <xdr:col>6</xdr:col>
                    <xdr:colOff>428625</xdr:colOff>
                    <xdr:row>254</xdr:row>
                    <xdr:rowOff>85725</xdr:rowOff>
                  </from>
                  <to>
                    <xdr:col>6</xdr:col>
                    <xdr:colOff>933450</xdr:colOff>
                    <xdr:row>254</xdr:row>
                    <xdr:rowOff>304800</xdr:rowOff>
                  </to>
                </anchor>
              </controlPr>
            </control>
          </mc:Choice>
        </mc:AlternateContent>
        <mc:AlternateContent xmlns:mc="http://schemas.openxmlformats.org/markup-compatibility/2006">
          <mc:Choice Requires="x14">
            <control shapeId="79951" r:id="rId34" name="Drop Down 1103">
              <controlPr locked="0" defaultSize="0" autoFill="0" autoPict="0">
                <anchor moveWithCells="1">
                  <from>
                    <xdr:col>6</xdr:col>
                    <xdr:colOff>428625</xdr:colOff>
                    <xdr:row>265</xdr:row>
                    <xdr:rowOff>180975</xdr:rowOff>
                  </from>
                  <to>
                    <xdr:col>6</xdr:col>
                    <xdr:colOff>933450</xdr:colOff>
                    <xdr:row>265</xdr:row>
                    <xdr:rowOff>400050</xdr:rowOff>
                  </to>
                </anchor>
              </controlPr>
            </control>
          </mc:Choice>
        </mc:AlternateContent>
        <mc:AlternateContent xmlns:mc="http://schemas.openxmlformats.org/markup-compatibility/2006">
          <mc:Choice Requires="x14">
            <control shapeId="79952" r:id="rId35" name="Drop Down 1104">
              <controlPr locked="0" defaultSize="0" autoFill="0" autoPict="0">
                <anchor moveWithCells="1">
                  <from>
                    <xdr:col>6</xdr:col>
                    <xdr:colOff>428625</xdr:colOff>
                    <xdr:row>266</xdr:row>
                    <xdr:rowOff>85725</xdr:rowOff>
                  </from>
                  <to>
                    <xdr:col>6</xdr:col>
                    <xdr:colOff>933450</xdr:colOff>
                    <xdr:row>266</xdr:row>
                    <xdr:rowOff>304800</xdr:rowOff>
                  </to>
                </anchor>
              </controlPr>
            </control>
          </mc:Choice>
        </mc:AlternateContent>
        <mc:AlternateContent xmlns:mc="http://schemas.openxmlformats.org/markup-compatibility/2006">
          <mc:Choice Requires="x14">
            <control shapeId="79953" r:id="rId36" name="Drop Down 1105">
              <controlPr locked="0" defaultSize="0" autoFill="0" autoPict="0">
                <anchor moveWithCells="1">
                  <from>
                    <xdr:col>6</xdr:col>
                    <xdr:colOff>428625</xdr:colOff>
                    <xdr:row>269</xdr:row>
                    <xdr:rowOff>85725</xdr:rowOff>
                  </from>
                  <to>
                    <xdr:col>6</xdr:col>
                    <xdr:colOff>933450</xdr:colOff>
                    <xdr:row>269</xdr:row>
                    <xdr:rowOff>304800</xdr:rowOff>
                  </to>
                </anchor>
              </controlPr>
            </control>
          </mc:Choice>
        </mc:AlternateContent>
        <mc:AlternateContent xmlns:mc="http://schemas.openxmlformats.org/markup-compatibility/2006">
          <mc:Choice Requires="x14">
            <control shapeId="79954" r:id="rId37" name="Drop Down 1106">
              <controlPr locked="0" defaultSize="0" autoFill="0" autoPict="0">
                <anchor moveWithCells="1">
                  <from>
                    <xdr:col>6</xdr:col>
                    <xdr:colOff>428625</xdr:colOff>
                    <xdr:row>274</xdr:row>
                    <xdr:rowOff>85725</xdr:rowOff>
                  </from>
                  <to>
                    <xdr:col>6</xdr:col>
                    <xdr:colOff>933450</xdr:colOff>
                    <xdr:row>274</xdr:row>
                    <xdr:rowOff>304800</xdr:rowOff>
                  </to>
                </anchor>
              </controlPr>
            </control>
          </mc:Choice>
        </mc:AlternateContent>
        <mc:AlternateContent xmlns:mc="http://schemas.openxmlformats.org/markup-compatibility/2006">
          <mc:Choice Requires="x14">
            <control shapeId="79955" r:id="rId38" name="Drop Down 1107">
              <controlPr locked="0" defaultSize="0" autoFill="0" autoPict="0">
                <anchor moveWithCells="1">
                  <from>
                    <xdr:col>6</xdr:col>
                    <xdr:colOff>428625</xdr:colOff>
                    <xdr:row>304</xdr:row>
                    <xdr:rowOff>85725</xdr:rowOff>
                  </from>
                  <to>
                    <xdr:col>6</xdr:col>
                    <xdr:colOff>933450</xdr:colOff>
                    <xdr:row>304</xdr:row>
                    <xdr:rowOff>304800</xdr:rowOff>
                  </to>
                </anchor>
              </controlPr>
            </control>
          </mc:Choice>
        </mc:AlternateContent>
        <mc:AlternateContent xmlns:mc="http://schemas.openxmlformats.org/markup-compatibility/2006">
          <mc:Choice Requires="x14">
            <control shapeId="79956" r:id="rId39" name="Drop Down 1108">
              <controlPr locked="0" defaultSize="0" autoFill="0" autoPict="0">
                <anchor moveWithCells="1">
                  <from>
                    <xdr:col>6</xdr:col>
                    <xdr:colOff>428625</xdr:colOff>
                    <xdr:row>311</xdr:row>
                    <xdr:rowOff>85725</xdr:rowOff>
                  </from>
                  <to>
                    <xdr:col>6</xdr:col>
                    <xdr:colOff>933450</xdr:colOff>
                    <xdr:row>311</xdr:row>
                    <xdr:rowOff>304800</xdr:rowOff>
                  </to>
                </anchor>
              </controlPr>
            </control>
          </mc:Choice>
        </mc:AlternateContent>
        <mc:AlternateContent xmlns:mc="http://schemas.openxmlformats.org/markup-compatibility/2006">
          <mc:Choice Requires="x14">
            <control shapeId="79957" r:id="rId40" name="Drop Down 1109">
              <controlPr locked="0" defaultSize="0" autoFill="0" autoPict="0">
                <anchor moveWithCells="1">
                  <from>
                    <xdr:col>6</xdr:col>
                    <xdr:colOff>428625</xdr:colOff>
                    <xdr:row>326</xdr:row>
                    <xdr:rowOff>85725</xdr:rowOff>
                  </from>
                  <to>
                    <xdr:col>6</xdr:col>
                    <xdr:colOff>933450</xdr:colOff>
                    <xdr:row>326</xdr:row>
                    <xdr:rowOff>304800</xdr:rowOff>
                  </to>
                </anchor>
              </controlPr>
            </control>
          </mc:Choice>
        </mc:AlternateContent>
        <mc:AlternateContent xmlns:mc="http://schemas.openxmlformats.org/markup-compatibility/2006">
          <mc:Choice Requires="x14">
            <control shapeId="79958" r:id="rId41" name="Drop Down 1110">
              <controlPr locked="0" defaultSize="0" autoFill="0" autoPict="0">
                <anchor moveWithCells="1">
                  <from>
                    <xdr:col>6</xdr:col>
                    <xdr:colOff>428625</xdr:colOff>
                    <xdr:row>327</xdr:row>
                    <xdr:rowOff>180975</xdr:rowOff>
                  </from>
                  <to>
                    <xdr:col>6</xdr:col>
                    <xdr:colOff>933450</xdr:colOff>
                    <xdr:row>327</xdr:row>
                    <xdr:rowOff>400050</xdr:rowOff>
                  </to>
                </anchor>
              </controlPr>
            </control>
          </mc:Choice>
        </mc:AlternateContent>
        <mc:AlternateContent xmlns:mc="http://schemas.openxmlformats.org/markup-compatibility/2006">
          <mc:Choice Requires="x14">
            <control shapeId="79959" r:id="rId42" name="Drop Down 1111">
              <controlPr locked="0" defaultSize="0" autoFill="0" autoPict="0">
                <anchor moveWithCells="1">
                  <from>
                    <xdr:col>6</xdr:col>
                    <xdr:colOff>428625</xdr:colOff>
                    <xdr:row>333</xdr:row>
                    <xdr:rowOff>85725</xdr:rowOff>
                  </from>
                  <to>
                    <xdr:col>6</xdr:col>
                    <xdr:colOff>933450</xdr:colOff>
                    <xdr:row>333</xdr:row>
                    <xdr:rowOff>304800</xdr:rowOff>
                  </to>
                </anchor>
              </controlPr>
            </control>
          </mc:Choice>
        </mc:AlternateContent>
        <mc:AlternateContent xmlns:mc="http://schemas.openxmlformats.org/markup-compatibility/2006">
          <mc:Choice Requires="x14">
            <control shapeId="79960" r:id="rId43" name="Drop Down 1112">
              <controlPr locked="0" defaultSize="0" autoFill="0" autoPict="0">
                <anchor moveWithCells="1">
                  <from>
                    <xdr:col>6</xdr:col>
                    <xdr:colOff>428625</xdr:colOff>
                    <xdr:row>339</xdr:row>
                    <xdr:rowOff>180975</xdr:rowOff>
                  </from>
                  <to>
                    <xdr:col>6</xdr:col>
                    <xdr:colOff>933450</xdr:colOff>
                    <xdr:row>339</xdr:row>
                    <xdr:rowOff>400050</xdr:rowOff>
                  </to>
                </anchor>
              </controlPr>
            </control>
          </mc:Choice>
        </mc:AlternateContent>
        <mc:AlternateContent xmlns:mc="http://schemas.openxmlformats.org/markup-compatibility/2006">
          <mc:Choice Requires="x14">
            <control shapeId="79961" r:id="rId44" name="Drop Down 1113">
              <controlPr locked="0" defaultSize="0" autoFill="0" autoPict="0">
                <anchor moveWithCells="1">
                  <from>
                    <xdr:col>6</xdr:col>
                    <xdr:colOff>428625</xdr:colOff>
                    <xdr:row>347</xdr:row>
                    <xdr:rowOff>276225</xdr:rowOff>
                  </from>
                  <to>
                    <xdr:col>6</xdr:col>
                    <xdr:colOff>933450</xdr:colOff>
                    <xdr:row>347</xdr:row>
                    <xdr:rowOff>495300</xdr:rowOff>
                  </to>
                </anchor>
              </controlPr>
            </control>
          </mc:Choice>
        </mc:AlternateContent>
        <mc:AlternateContent xmlns:mc="http://schemas.openxmlformats.org/markup-compatibility/2006">
          <mc:Choice Requires="x14">
            <control shapeId="79962" r:id="rId45" name="Drop Down 1114">
              <controlPr locked="0" defaultSize="0" autoFill="0" autoPict="0">
                <anchor moveWithCells="1">
                  <from>
                    <xdr:col>6</xdr:col>
                    <xdr:colOff>428625</xdr:colOff>
                    <xdr:row>348</xdr:row>
                    <xdr:rowOff>85725</xdr:rowOff>
                  </from>
                  <to>
                    <xdr:col>6</xdr:col>
                    <xdr:colOff>933450</xdr:colOff>
                    <xdr:row>348</xdr:row>
                    <xdr:rowOff>304800</xdr:rowOff>
                  </to>
                </anchor>
              </controlPr>
            </control>
          </mc:Choice>
        </mc:AlternateContent>
        <mc:AlternateContent xmlns:mc="http://schemas.openxmlformats.org/markup-compatibility/2006">
          <mc:Choice Requires="x14">
            <control shapeId="79963" r:id="rId46" name="Drop Down 1115">
              <controlPr locked="0" defaultSize="0" autoFill="0" autoPict="0">
                <anchor moveWithCells="1">
                  <from>
                    <xdr:col>6</xdr:col>
                    <xdr:colOff>428625</xdr:colOff>
                    <xdr:row>354</xdr:row>
                    <xdr:rowOff>85725</xdr:rowOff>
                  </from>
                  <to>
                    <xdr:col>6</xdr:col>
                    <xdr:colOff>933450</xdr:colOff>
                    <xdr:row>354</xdr:row>
                    <xdr:rowOff>304800</xdr:rowOff>
                  </to>
                </anchor>
              </controlPr>
            </control>
          </mc:Choice>
        </mc:AlternateContent>
        <mc:AlternateContent xmlns:mc="http://schemas.openxmlformats.org/markup-compatibility/2006">
          <mc:Choice Requires="x14">
            <control shapeId="79964" r:id="rId47" name="Drop Down 1116">
              <controlPr locked="0" defaultSize="0" autoFill="0" autoPict="0">
                <anchor moveWithCells="1">
                  <from>
                    <xdr:col>6</xdr:col>
                    <xdr:colOff>428625</xdr:colOff>
                    <xdr:row>372</xdr:row>
                    <xdr:rowOff>85725</xdr:rowOff>
                  </from>
                  <to>
                    <xdr:col>6</xdr:col>
                    <xdr:colOff>933450</xdr:colOff>
                    <xdr:row>372</xdr:row>
                    <xdr:rowOff>304800</xdr:rowOff>
                  </to>
                </anchor>
              </controlPr>
            </control>
          </mc:Choice>
        </mc:AlternateContent>
        <mc:AlternateContent xmlns:mc="http://schemas.openxmlformats.org/markup-compatibility/2006">
          <mc:Choice Requires="x14">
            <control shapeId="79965" r:id="rId48" name="Drop Down 1117">
              <controlPr locked="0" defaultSize="0" autoFill="0" autoPict="0">
                <anchor moveWithCells="1">
                  <from>
                    <xdr:col>6</xdr:col>
                    <xdr:colOff>428625</xdr:colOff>
                    <xdr:row>378</xdr:row>
                    <xdr:rowOff>85725</xdr:rowOff>
                  </from>
                  <to>
                    <xdr:col>6</xdr:col>
                    <xdr:colOff>933450</xdr:colOff>
                    <xdr:row>378</xdr:row>
                    <xdr:rowOff>304800</xdr:rowOff>
                  </to>
                </anchor>
              </controlPr>
            </control>
          </mc:Choice>
        </mc:AlternateContent>
        <mc:AlternateContent xmlns:mc="http://schemas.openxmlformats.org/markup-compatibility/2006">
          <mc:Choice Requires="x14">
            <control shapeId="79966" r:id="rId49" name="Drop Down 1118">
              <controlPr locked="0" defaultSize="0" autoFill="0" autoPict="0">
                <anchor moveWithCells="1">
                  <from>
                    <xdr:col>6</xdr:col>
                    <xdr:colOff>428625</xdr:colOff>
                    <xdr:row>389</xdr:row>
                    <xdr:rowOff>85725</xdr:rowOff>
                  </from>
                  <to>
                    <xdr:col>6</xdr:col>
                    <xdr:colOff>933450</xdr:colOff>
                    <xdr:row>389</xdr:row>
                    <xdr:rowOff>304800</xdr:rowOff>
                  </to>
                </anchor>
              </controlPr>
            </control>
          </mc:Choice>
        </mc:AlternateContent>
        <mc:AlternateContent xmlns:mc="http://schemas.openxmlformats.org/markup-compatibility/2006">
          <mc:Choice Requires="x14">
            <control shapeId="79967" r:id="rId50" name="Drop Down 1119">
              <controlPr locked="0" defaultSize="0" autoFill="0" autoPict="0">
                <anchor moveWithCells="1">
                  <from>
                    <xdr:col>6</xdr:col>
                    <xdr:colOff>428625</xdr:colOff>
                    <xdr:row>390</xdr:row>
                    <xdr:rowOff>85725</xdr:rowOff>
                  </from>
                  <to>
                    <xdr:col>6</xdr:col>
                    <xdr:colOff>933450</xdr:colOff>
                    <xdr:row>390</xdr:row>
                    <xdr:rowOff>304800</xdr:rowOff>
                  </to>
                </anchor>
              </controlPr>
            </control>
          </mc:Choice>
        </mc:AlternateContent>
        <mc:AlternateContent xmlns:mc="http://schemas.openxmlformats.org/markup-compatibility/2006">
          <mc:Choice Requires="x14">
            <control shapeId="79968" r:id="rId51" name="Drop Down 1120">
              <controlPr locked="0" defaultSize="0" autoFill="0" autoPict="0">
                <anchor moveWithCells="1">
                  <from>
                    <xdr:col>6</xdr:col>
                    <xdr:colOff>428625</xdr:colOff>
                    <xdr:row>402</xdr:row>
                    <xdr:rowOff>85725</xdr:rowOff>
                  </from>
                  <to>
                    <xdr:col>6</xdr:col>
                    <xdr:colOff>933450</xdr:colOff>
                    <xdr:row>402</xdr:row>
                    <xdr:rowOff>304800</xdr:rowOff>
                  </to>
                </anchor>
              </controlPr>
            </control>
          </mc:Choice>
        </mc:AlternateContent>
        <mc:AlternateContent xmlns:mc="http://schemas.openxmlformats.org/markup-compatibility/2006">
          <mc:Choice Requires="x14">
            <control shapeId="79969" r:id="rId52" name="Drop Down 1121">
              <controlPr locked="0" defaultSize="0" autoFill="0" autoPict="0">
                <anchor moveWithCells="1">
                  <from>
                    <xdr:col>6</xdr:col>
                    <xdr:colOff>428625</xdr:colOff>
                    <xdr:row>421</xdr:row>
                    <xdr:rowOff>85725</xdr:rowOff>
                  </from>
                  <to>
                    <xdr:col>6</xdr:col>
                    <xdr:colOff>933450</xdr:colOff>
                    <xdr:row>421</xdr:row>
                    <xdr:rowOff>304800</xdr:rowOff>
                  </to>
                </anchor>
              </controlPr>
            </control>
          </mc:Choice>
        </mc:AlternateContent>
        <mc:AlternateContent xmlns:mc="http://schemas.openxmlformats.org/markup-compatibility/2006">
          <mc:Choice Requires="x14">
            <control shapeId="79970" r:id="rId53" name="Drop Down 1122">
              <controlPr locked="0" defaultSize="0" autoFill="0" autoPict="0">
                <anchor moveWithCells="1">
                  <from>
                    <xdr:col>6</xdr:col>
                    <xdr:colOff>428625</xdr:colOff>
                    <xdr:row>435</xdr:row>
                    <xdr:rowOff>85725</xdr:rowOff>
                  </from>
                  <to>
                    <xdr:col>6</xdr:col>
                    <xdr:colOff>933450</xdr:colOff>
                    <xdr:row>435</xdr:row>
                    <xdr:rowOff>304800</xdr:rowOff>
                  </to>
                </anchor>
              </controlPr>
            </control>
          </mc:Choice>
        </mc:AlternateContent>
        <mc:AlternateContent xmlns:mc="http://schemas.openxmlformats.org/markup-compatibility/2006">
          <mc:Choice Requires="x14">
            <control shapeId="79971" r:id="rId54" name="Drop Down 1123">
              <controlPr locked="0" defaultSize="0" autoFill="0" autoPict="0">
                <anchor moveWithCells="1">
                  <from>
                    <xdr:col>6</xdr:col>
                    <xdr:colOff>428625</xdr:colOff>
                    <xdr:row>436</xdr:row>
                    <xdr:rowOff>85725</xdr:rowOff>
                  </from>
                  <to>
                    <xdr:col>6</xdr:col>
                    <xdr:colOff>933450</xdr:colOff>
                    <xdr:row>436</xdr:row>
                    <xdr:rowOff>304800</xdr:rowOff>
                  </to>
                </anchor>
              </controlPr>
            </control>
          </mc:Choice>
        </mc:AlternateContent>
        <mc:AlternateContent xmlns:mc="http://schemas.openxmlformats.org/markup-compatibility/2006">
          <mc:Choice Requires="x14">
            <control shapeId="79972" r:id="rId55" name="Drop Down 1124">
              <controlPr locked="0" defaultSize="0" autoFill="0" autoPict="0">
                <anchor moveWithCells="1">
                  <from>
                    <xdr:col>6</xdr:col>
                    <xdr:colOff>428625</xdr:colOff>
                    <xdr:row>443</xdr:row>
                    <xdr:rowOff>85725</xdr:rowOff>
                  </from>
                  <to>
                    <xdr:col>6</xdr:col>
                    <xdr:colOff>933450</xdr:colOff>
                    <xdr:row>443</xdr:row>
                    <xdr:rowOff>304800</xdr:rowOff>
                  </to>
                </anchor>
              </controlPr>
            </control>
          </mc:Choice>
        </mc:AlternateContent>
        <mc:AlternateContent xmlns:mc="http://schemas.openxmlformats.org/markup-compatibility/2006">
          <mc:Choice Requires="x14">
            <control shapeId="79973" r:id="rId56" name="Drop Down 1125">
              <controlPr locked="0" defaultSize="0" autoFill="0" autoPict="0">
                <anchor moveWithCells="1">
                  <from>
                    <xdr:col>6</xdr:col>
                    <xdr:colOff>428625</xdr:colOff>
                    <xdr:row>444</xdr:row>
                    <xdr:rowOff>85725</xdr:rowOff>
                  </from>
                  <to>
                    <xdr:col>6</xdr:col>
                    <xdr:colOff>933450</xdr:colOff>
                    <xdr:row>444</xdr:row>
                    <xdr:rowOff>304800</xdr:rowOff>
                  </to>
                </anchor>
              </controlPr>
            </control>
          </mc:Choice>
        </mc:AlternateContent>
        <mc:AlternateContent xmlns:mc="http://schemas.openxmlformats.org/markup-compatibility/2006">
          <mc:Choice Requires="x14">
            <control shapeId="79974" r:id="rId57" name="Drop Down 1126">
              <controlPr locked="0" defaultSize="0" autoFill="0" autoPict="0">
                <anchor moveWithCells="1">
                  <from>
                    <xdr:col>6</xdr:col>
                    <xdr:colOff>428625</xdr:colOff>
                    <xdr:row>458</xdr:row>
                    <xdr:rowOff>85725</xdr:rowOff>
                  </from>
                  <to>
                    <xdr:col>6</xdr:col>
                    <xdr:colOff>933450</xdr:colOff>
                    <xdr:row>458</xdr:row>
                    <xdr:rowOff>304800</xdr:rowOff>
                  </to>
                </anchor>
              </controlPr>
            </control>
          </mc:Choice>
        </mc:AlternateContent>
        <mc:AlternateContent xmlns:mc="http://schemas.openxmlformats.org/markup-compatibility/2006">
          <mc:Choice Requires="x14">
            <control shapeId="79975" r:id="rId58" name="Drop Down 1127">
              <controlPr locked="0" defaultSize="0" autoFill="0" autoPict="0">
                <anchor moveWithCells="1">
                  <from>
                    <xdr:col>6</xdr:col>
                    <xdr:colOff>428625</xdr:colOff>
                    <xdr:row>477</xdr:row>
                    <xdr:rowOff>85725</xdr:rowOff>
                  </from>
                  <to>
                    <xdr:col>6</xdr:col>
                    <xdr:colOff>933450</xdr:colOff>
                    <xdr:row>477</xdr:row>
                    <xdr:rowOff>304800</xdr:rowOff>
                  </to>
                </anchor>
              </controlPr>
            </control>
          </mc:Choice>
        </mc:AlternateContent>
        <mc:AlternateContent xmlns:mc="http://schemas.openxmlformats.org/markup-compatibility/2006">
          <mc:Choice Requires="x14">
            <control shapeId="79976" r:id="rId59" name="Drop Down 1128">
              <controlPr locked="0" defaultSize="0" autoFill="0" autoPict="0">
                <anchor moveWithCells="1">
                  <from>
                    <xdr:col>6</xdr:col>
                    <xdr:colOff>428625</xdr:colOff>
                    <xdr:row>495</xdr:row>
                    <xdr:rowOff>85725</xdr:rowOff>
                  </from>
                  <to>
                    <xdr:col>6</xdr:col>
                    <xdr:colOff>933450</xdr:colOff>
                    <xdr:row>495</xdr:row>
                    <xdr:rowOff>304800</xdr:rowOff>
                  </to>
                </anchor>
              </controlPr>
            </control>
          </mc:Choice>
        </mc:AlternateContent>
        <mc:AlternateContent xmlns:mc="http://schemas.openxmlformats.org/markup-compatibility/2006">
          <mc:Choice Requires="x14">
            <control shapeId="79977" r:id="rId60" name="Drop Down 1129">
              <controlPr locked="0" defaultSize="0" autoFill="0" autoPict="0">
                <anchor moveWithCells="1">
                  <from>
                    <xdr:col>6</xdr:col>
                    <xdr:colOff>428625</xdr:colOff>
                    <xdr:row>530</xdr:row>
                    <xdr:rowOff>85725</xdr:rowOff>
                  </from>
                  <to>
                    <xdr:col>6</xdr:col>
                    <xdr:colOff>933450</xdr:colOff>
                    <xdr:row>530</xdr:row>
                    <xdr:rowOff>304800</xdr:rowOff>
                  </to>
                </anchor>
              </controlPr>
            </control>
          </mc:Choice>
        </mc:AlternateContent>
        <mc:AlternateContent xmlns:mc="http://schemas.openxmlformats.org/markup-compatibility/2006">
          <mc:Choice Requires="x14">
            <control shapeId="79978" r:id="rId61" name="Drop Down 1130">
              <controlPr locked="0" defaultSize="0" autoFill="0" autoPict="0">
                <anchor moveWithCells="1">
                  <from>
                    <xdr:col>6</xdr:col>
                    <xdr:colOff>428625</xdr:colOff>
                    <xdr:row>531</xdr:row>
                    <xdr:rowOff>85725</xdr:rowOff>
                  </from>
                  <to>
                    <xdr:col>6</xdr:col>
                    <xdr:colOff>933450</xdr:colOff>
                    <xdr:row>531</xdr:row>
                    <xdr:rowOff>304800</xdr:rowOff>
                  </to>
                </anchor>
              </controlPr>
            </control>
          </mc:Choice>
        </mc:AlternateContent>
        <mc:AlternateContent xmlns:mc="http://schemas.openxmlformats.org/markup-compatibility/2006">
          <mc:Choice Requires="x14">
            <control shapeId="79979" r:id="rId62" name="Drop Down 1131">
              <controlPr locked="0" defaultSize="0" autoFill="0" autoPict="0">
                <anchor moveWithCells="1">
                  <from>
                    <xdr:col>6</xdr:col>
                    <xdr:colOff>428625</xdr:colOff>
                    <xdr:row>532</xdr:row>
                    <xdr:rowOff>85725</xdr:rowOff>
                  </from>
                  <to>
                    <xdr:col>6</xdr:col>
                    <xdr:colOff>933450</xdr:colOff>
                    <xdr:row>532</xdr:row>
                    <xdr:rowOff>304800</xdr:rowOff>
                  </to>
                </anchor>
              </controlPr>
            </control>
          </mc:Choice>
        </mc:AlternateContent>
        <mc:AlternateContent xmlns:mc="http://schemas.openxmlformats.org/markup-compatibility/2006">
          <mc:Choice Requires="x14">
            <control shapeId="79980" r:id="rId63" name="Drop Down 1132">
              <controlPr locked="0" defaultSize="0" autoFill="0" autoPict="0">
                <anchor moveWithCells="1">
                  <from>
                    <xdr:col>6</xdr:col>
                    <xdr:colOff>428625</xdr:colOff>
                    <xdr:row>533</xdr:row>
                    <xdr:rowOff>85725</xdr:rowOff>
                  </from>
                  <to>
                    <xdr:col>6</xdr:col>
                    <xdr:colOff>933450</xdr:colOff>
                    <xdr:row>533</xdr:row>
                    <xdr:rowOff>304800</xdr:rowOff>
                  </to>
                </anchor>
              </controlPr>
            </control>
          </mc:Choice>
        </mc:AlternateContent>
        <mc:AlternateContent xmlns:mc="http://schemas.openxmlformats.org/markup-compatibility/2006">
          <mc:Choice Requires="x14">
            <control shapeId="79981" r:id="rId64" name="Drop Down 1133">
              <controlPr locked="0" defaultSize="0" autoFill="0" autoPict="0">
                <anchor moveWithCells="1">
                  <from>
                    <xdr:col>6</xdr:col>
                    <xdr:colOff>428625</xdr:colOff>
                    <xdr:row>534</xdr:row>
                    <xdr:rowOff>85725</xdr:rowOff>
                  </from>
                  <to>
                    <xdr:col>6</xdr:col>
                    <xdr:colOff>933450</xdr:colOff>
                    <xdr:row>534</xdr:row>
                    <xdr:rowOff>304800</xdr:rowOff>
                  </to>
                </anchor>
              </controlPr>
            </control>
          </mc:Choice>
        </mc:AlternateContent>
        <mc:AlternateContent xmlns:mc="http://schemas.openxmlformats.org/markup-compatibility/2006">
          <mc:Choice Requires="x14">
            <control shapeId="79982" r:id="rId65" name="Drop Down 1134">
              <controlPr locked="0" defaultSize="0" autoFill="0" autoPict="0">
                <anchor moveWithCells="1">
                  <from>
                    <xdr:col>6</xdr:col>
                    <xdr:colOff>428625</xdr:colOff>
                    <xdr:row>535</xdr:row>
                    <xdr:rowOff>85725</xdr:rowOff>
                  </from>
                  <to>
                    <xdr:col>6</xdr:col>
                    <xdr:colOff>933450</xdr:colOff>
                    <xdr:row>535</xdr:row>
                    <xdr:rowOff>304800</xdr:rowOff>
                  </to>
                </anchor>
              </controlPr>
            </control>
          </mc:Choice>
        </mc:AlternateContent>
        <mc:AlternateContent xmlns:mc="http://schemas.openxmlformats.org/markup-compatibility/2006">
          <mc:Choice Requires="x14">
            <control shapeId="79983" r:id="rId66" name="Drop Down 1135">
              <controlPr locked="0" defaultSize="0" autoFill="0" autoPict="0">
                <anchor moveWithCells="1">
                  <from>
                    <xdr:col>6</xdr:col>
                    <xdr:colOff>428625</xdr:colOff>
                    <xdr:row>536</xdr:row>
                    <xdr:rowOff>85725</xdr:rowOff>
                  </from>
                  <to>
                    <xdr:col>6</xdr:col>
                    <xdr:colOff>933450</xdr:colOff>
                    <xdr:row>536</xdr:row>
                    <xdr:rowOff>304800</xdr:rowOff>
                  </to>
                </anchor>
              </controlPr>
            </control>
          </mc:Choice>
        </mc:AlternateContent>
        <mc:AlternateContent xmlns:mc="http://schemas.openxmlformats.org/markup-compatibility/2006">
          <mc:Choice Requires="x14">
            <control shapeId="79984" r:id="rId67" name="Drop Down 1136">
              <controlPr locked="0" defaultSize="0" autoFill="0" autoPict="0">
                <anchor moveWithCells="1">
                  <from>
                    <xdr:col>6</xdr:col>
                    <xdr:colOff>428625</xdr:colOff>
                    <xdr:row>537</xdr:row>
                    <xdr:rowOff>85725</xdr:rowOff>
                  </from>
                  <to>
                    <xdr:col>6</xdr:col>
                    <xdr:colOff>933450</xdr:colOff>
                    <xdr:row>537</xdr:row>
                    <xdr:rowOff>304800</xdr:rowOff>
                  </to>
                </anchor>
              </controlPr>
            </control>
          </mc:Choice>
        </mc:AlternateContent>
        <mc:AlternateContent xmlns:mc="http://schemas.openxmlformats.org/markup-compatibility/2006">
          <mc:Choice Requires="x14">
            <control shapeId="79985" r:id="rId68" name="Drop Down 1137">
              <controlPr locked="0" defaultSize="0" autoFill="0" autoPict="0">
                <anchor moveWithCells="1">
                  <from>
                    <xdr:col>6</xdr:col>
                    <xdr:colOff>428625</xdr:colOff>
                    <xdr:row>538</xdr:row>
                    <xdr:rowOff>180975</xdr:rowOff>
                  </from>
                  <to>
                    <xdr:col>6</xdr:col>
                    <xdr:colOff>933450</xdr:colOff>
                    <xdr:row>538</xdr:row>
                    <xdr:rowOff>400050</xdr:rowOff>
                  </to>
                </anchor>
              </controlPr>
            </control>
          </mc:Choice>
        </mc:AlternateContent>
        <mc:AlternateContent xmlns:mc="http://schemas.openxmlformats.org/markup-compatibility/2006">
          <mc:Choice Requires="x14">
            <control shapeId="79986" r:id="rId69" name="Drop Down 1138">
              <controlPr locked="0" defaultSize="0" autoFill="0" autoPict="0">
                <anchor moveWithCells="1">
                  <from>
                    <xdr:col>6</xdr:col>
                    <xdr:colOff>428625</xdr:colOff>
                    <xdr:row>539</xdr:row>
                    <xdr:rowOff>180975</xdr:rowOff>
                  </from>
                  <to>
                    <xdr:col>6</xdr:col>
                    <xdr:colOff>933450</xdr:colOff>
                    <xdr:row>539</xdr:row>
                    <xdr:rowOff>400050</xdr:rowOff>
                  </to>
                </anchor>
              </controlPr>
            </control>
          </mc:Choice>
        </mc:AlternateContent>
        <mc:AlternateContent xmlns:mc="http://schemas.openxmlformats.org/markup-compatibility/2006">
          <mc:Choice Requires="x14">
            <control shapeId="79987" r:id="rId70" name="Drop Down 1139">
              <controlPr locked="0" defaultSize="0" autoFill="0" autoPict="0">
                <anchor moveWithCells="1">
                  <from>
                    <xdr:col>6</xdr:col>
                    <xdr:colOff>428625</xdr:colOff>
                    <xdr:row>540</xdr:row>
                    <xdr:rowOff>85725</xdr:rowOff>
                  </from>
                  <to>
                    <xdr:col>6</xdr:col>
                    <xdr:colOff>933450</xdr:colOff>
                    <xdr:row>540</xdr:row>
                    <xdr:rowOff>304800</xdr:rowOff>
                  </to>
                </anchor>
              </controlPr>
            </control>
          </mc:Choice>
        </mc:AlternateContent>
        <mc:AlternateContent xmlns:mc="http://schemas.openxmlformats.org/markup-compatibility/2006">
          <mc:Choice Requires="x14">
            <control shapeId="79988" r:id="rId71" name="Drop Down 1140">
              <controlPr locked="0" defaultSize="0" autoFill="0" autoPict="0">
                <anchor moveWithCells="1">
                  <from>
                    <xdr:col>6</xdr:col>
                    <xdr:colOff>428625</xdr:colOff>
                    <xdr:row>542</xdr:row>
                    <xdr:rowOff>85725</xdr:rowOff>
                  </from>
                  <to>
                    <xdr:col>6</xdr:col>
                    <xdr:colOff>933450</xdr:colOff>
                    <xdr:row>542</xdr:row>
                    <xdr:rowOff>304800</xdr:rowOff>
                  </to>
                </anchor>
              </controlPr>
            </control>
          </mc:Choice>
        </mc:AlternateContent>
        <mc:AlternateContent xmlns:mc="http://schemas.openxmlformats.org/markup-compatibility/2006">
          <mc:Choice Requires="x14">
            <control shapeId="79989" r:id="rId72" name="Drop Down 1141">
              <controlPr locked="0" defaultSize="0" autoFill="0" autoPict="0">
                <anchor moveWithCells="1">
                  <from>
                    <xdr:col>6</xdr:col>
                    <xdr:colOff>428625</xdr:colOff>
                    <xdr:row>549</xdr:row>
                    <xdr:rowOff>180975</xdr:rowOff>
                  </from>
                  <to>
                    <xdr:col>6</xdr:col>
                    <xdr:colOff>933450</xdr:colOff>
                    <xdr:row>549</xdr:row>
                    <xdr:rowOff>400050</xdr:rowOff>
                  </to>
                </anchor>
              </controlPr>
            </control>
          </mc:Choice>
        </mc:AlternateContent>
        <mc:AlternateContent xmlns:mc="http://schemas.openxmlformats.org/markup-compatibility/2006">
          <mc:Choice Requires="x14">
            <control shapeId="79990" r:id="rId73" name="Drop Down 1142">
              <controlPr locked="0" defaultSize="0" autoFill="0" autoPict="0">
                <anchor moveWithCells="1">
                  <from>
                    <xdr:col>6</xdr:col>
                    <xdr:colOff>428625</xdr:colOff>
                    <xdr:row>550</xdr:row>
                    <xdr:rowOff>180975</xdr:rowOff>
                  </from>
                  <to>
                    <xdr:col>6</xdr:col>
                    <xdr:colOff>933450</xdr:colOff>
                    <xdr:row>550</xdr:row>
                    <xdr:rowOff>400050</xdr:rowOff>
                  </to>
                </anchor>
              </controlPr>
            </control>
          </mc:Choice>
        </mc:AlternateContent>
        <mc:AlternateContent xmlns:mc="http://schemas.openxmlformats.org/markup-compatibility/2006">
          <mc:Choice Requires="x14">
            <control shapeId="79991" r:id="rId74" name="Drop Down 1143">
              <controlPr locked="0" defaultSize="0" autoFill="0" autoPict="0">
                <anchor moveWithCells="1">
                  <from>
                    <xdr:col>6</xdr:col>
                    <xdr:colOff>428625</xdr:colOff>
                    <xdr:row>555</xdr:row>
                    <xdr:rowOff>276225</xdr:rowOff>
                  </from>
                  <to>
                    <xdr:col>6</xdr:col>
                    <xdr:colOff>933450</xdr:colOff>
                    <xdr:row>555</xdr:row>
                    <xdr:rowOff>495300</xdr:rowOff>
                  </to>
                </anchor>
              </controlPr>
            </control>
          </mc:Choice>
        </mc:AlternateContent>
        <mc:AlternateContent xmlns:mc="http://schemas.openxmlformats.org/markup-compatibility/2006">
          <mc:Choice Requires="x14">
            <control shapeId="79992" r:id="rId75" name="Drop Down 1144">
              <controlPr locked="0" defaultSize="0" autoFill="0" autoPict="0">
                <anchor moveWithCells="1">
                  <from>
                    <xdr:col>6</xdr:col>
                    <xdr:colOff>428625</xdr:colOff>
                    <xdr:row>556</xdr:row>
                    <xdr:rowOff>180975</xdr:rowOff>
                  </from>
                  <to>
                    <xdr:col>6</xdr:col>
                    <xdr:colOff>933450</xdr:colOff>
                    <xdr:row>556</xdr:row>
                    <xdr:rowOff>400050</xdr:rowOff>
                  </to>
                </anchor>
              </controlPr>
            </control>
          </mc:Choice>
        </mc:AlternateContent>
        <mc:AlternateContent xmlns:mc="http://schemas.openxmlformats.org/markup-compatibility/2006">
          <mc:Choice Requires="x14">
            <control shapeId="79993" r:id="rId76" name="Drop Down 1145">
              <controlPr locked="0" defaultSize="0" autoFill="0" autoPict="0">
                <anchor moveWithCells="1">
                  <from>
                    <xdr:col>6</xdr:col>
                    <xdr:colOff>428625</xdr:colOff>
                    <xdr:row>558</xdr:row>
                    <xdr:rowOff>85725</xdr:rowOff>
                  </from>
                  <to>
                    <xdr:col>6</xdr:col>
                    <xdr:colOff>933450</xdr:colOff>
                    <xdr:row>558</xdr:row>
                    <xdr:rowOff>304800</xdr:rowOff>
                  </to>
                </anchor>
              </controlPr>
            </control>
          </mc:Choice>
        </mc:AlternateContent>
        <mc:AlternateContent xmlns:mc="http://schemas.openxmlformats.org/markup-compatibility/2006">
          <mc:Choice Requires="x14">
            <control shapeId="79994" r:id="rId77" name="Drop Down 1146">
              <controlPr locked="0" defaultSize="0" autoFill="0" autoPict="0">
                <anchor moveWithCells="1">
                  <from>
                    <xdr:col>6</xdr:col>
                    <xdr:colOff>428625</xdr:colOff>
                    <xdr:row>559</xdr:row>
                    <xdr:rowOff>85725</xdr:rowOff>
                  </from>
                  <to>
                    <xdr:col>6</xdr:col>
                    <xdr:colOff>933450</xdr:colOff>
                    <xdr:row>559</xdr:row>
                    <xdr:rowOff>304800</xdr:rowOff>
                  </to>
                </anchor>
              </controlPr>
            </control>
          </mc:Choice>
        </mc:AlternateContent>
        <mc:AlternateContent xmlns:mc="http://schemas.openxmlformats.org/markup-compatibility/2006">
          <mc:Choice Requires="x14">
            <control shapeId="79995" r:id="rId78" name="Drop Down 1147">
              <controlPr locked="0" defaultSize="0" autoFill="0" autoPict="0">
                <anchor moveWithCells="1">
                  <from>
                    <xdr:col>6</xdr:col>
                    <xdr:colOff>428625</xdr:colOff>
                    <xdr:row>576</xdr:row>
                    <xdr:rowOff>85725</xdr:rowOff>
                  </from>
                  <to>
                    <xdr:col>6</xdr:col>
                    <xdr:colOff>933450</xdr:colOff>
                    <xdr:row>576</xdr:row>
                    <xdr:rowOff>304800</xdr:rowOff>
                  </to>
                </anchor>
              </controlPr>
            </control>
          </mc:Choice>
        </mc:AlternateContent>
        <mc:AlternateContent xmlns:mc="http://schemas.openxmlformats.org/markup-compatibility/2006">
          <mc:Choice Requires="x14">
            <control shapeId="79996" r:id="rId79" name="Drop Down 1148">
              <controlPr locked="0" defaultSize="0" autoFill="0" autoPict="0">
                <anchor moveWithCells="1">
                  <from>
                    <xdr:col>6</xdr:col>
                    <xdr:colOff>428625</xdr:colOff>
                    <xdr:row>577</xdr:row>
                    <xdr:rowOff>85725</xdr:rowOff>
                  </from>
                  <to>
                    <xdr:col>6</xdr:col>
                    <xdr:colOff>933450</xdr:colOff>
                    <xdr:row>577</xdr:row>
                    <xdr:rowOff>304800</xdr:rowOff>
                  </to>
                </anchor>
              </controlPr>
            </control>
          </mc:Choice>
        </mc:AlternateContent>
        <mc:AlternateContent xmlns:mc="http://schemas.openxmlformats.org/markup-compatibility/2006">
          <mc:Choice Requires="x14">
            <control shapeId="79997" r:id="rId80" name="Drop Down 1149">
              <controlPr locked="0" defaultSize="0" autoFill="0" autoPict="0">
                <anchor moveWithCells="1">
                  <from>
                    <xdr:col>6</xdr:col>
                    <xdr:colOff>428625</xdr:colOff>
                    <xdr:row>578</xdr:row>
                    <xdr:rowOff>85725</xdr:rowOff>
                  </from>
                  <to>
                    <xdr:col>6</xdr:col>
                    <xdr:colOff>933450</xdr:colOff>
                    <xdr:row>578</xdr:row>
                    <xdr:rowOff>304800</xdr:rowOff>
                  </to>
                </anchor>
              </controlPr>
            </control>
          </mc:Choice>
        </mc:AlternateContent>
        <mc:AlternateContent xmlns:mc="http://schemas.openxmlformats.org/markup-compatibility/2006">
          <mc:Choice Requires="x14">
            <control shapeId="79998" r:id="rId81" name="Drop Down 1150">
              <controlPr locked="0" defaultSize="0" autoFill="0" autoPict="0">
                <anchor moveWithCells="1">
                  <from>
                    <xdr:col>6</xdr:col>
                    <xdr:colOff>428625</xdr:colOff>
                    <xdr:row>580</xdr:row>
                    <xdr:rowOff>85725</xdr:rowOff>
                  </from>
                  <to>
                    <xdr:col>6</xdr:col>
                    <xdr:colOff>933450</xdr:colOff>
                    <xdr:row>580</xdr:row>
                    <xdr:rowOff>304800</xdr:rowOff>
                  </to>
                </anchor>
              </controlPr>
            </control>
          </mc:Choice>
        </mc:AlternateContent>
        <mc:AlternateContent xmlns:mc="http://schemas.openxmlformats.org/markup-compatibility/2006">
          <mc:Choice Requires="x14">
            <control shapeId="79999" r:id="rId82" name="Drop Down 1151">
              <controlPr locked="0" defaultSize="0" autoFill="0" autoPict="0">
                <anchor moveWithCells="1">
                  <from>
                    <xdr:col>6</xdr:col>
                    <xdr:colOff>428625</xdr:colOff>
                    <xdr:row>592</xdr:row>
                    <xdr:rowOff>85725</xdr:rowOff>
                  </from>
                  <to>
                    <xdr:col>6</xdr:col>
                    <xdr:colOff>933450</xdr:colOff>
                    <xdr:row>592</xdr:row>
                    <xdr:rowOff>304800</xdr:rowOff>
                  </to>
                </anchor>
              </controlPr>
            </control>
          </mc:Choice>
        </mc:AlternateContent>
        <mc:AlternateContent xmlns:mc="http://schemas.openxmlformats.org/markup-compatibility/2006">
          <mc:Choice Requires="x14">
            <control shapeId="80000" r:id="rId83" name="Drop Down 1152">
              <controlPr locked="0" defaultSize="0" autoFill="0" autoPict="0">
                <anchor moveWithCells="1">
                  <from>
                    <xdr:col>6</xdr:col>
                    <xdr:colOff>428625</xdr:colOff>
                    <xdr:row>605</xdr:row>
                    <xdr:rowOff>180975</xdr:rowOff>
                  </from>
                  <to>
                    <xdr:col>6</xdr:col>
                    <xdr:colOff>933450</xdr:colOff>
                    <xdr:row>605</xdr:row>
                    <xdr:rowOff>400050</xdr:rowOff>
                  </to>
                </anchor>
              </controlPr>
            </control>
          </mc:Choice>
        </mc:AlternateContent>
        <mc:AlternateContent xmlns:mc="http://schemas.openxmlformats.org/markup-compatibility/2006">
          <mc:Choice Requires="x14">
            <control shapeId="80001" r:id="rId84" name="Drop Down 1153">
              <controlPr locked="0" defaultSize="0" autoFill="0" autoPict="0">
                <anchor moveWithCells="1">
                  <from>
                    <xdr:col>6</xdr:col>
                    <xdr:colOff>428625</xdr:colOff>
                    <xdr:row>612</xdr:row>
                    <xdr:rowOff>85725</xdr:rowOff>
                  </from>
                  <to>
                    <xdr:col>6</xdr:col>
                    <xdr:colOff>933450</xdr:colOff>
                    <xdr:row>612</xdr:row>
                    <xdr:rowOff>304800</xdr:rowOff>
                  </to>
                </anchor>
              </controlPr>
            </control>
          </mc:Choice>
        </mc:AlternateContent>
        <mc:AlternateContent xmlns:mc="http://schemas.openxmlformats.org/markup-compatibility/2006">
          <mc:Choice Requires="x14">
            <control shapeId="80002" r:id="rId85" name="Drop Down 1154">
              <controlPr locked="0" defaultSize="0" autoFill="0" autoPict="0">
                <anchor moveWithCells="1">
                  <from>
                    <xdr:col>6</xdr:col>
                    <xdr:colOff>428625</xdr:colOff>
                    <xdr:row>613</xdr:row>
                    <xdr:rowOff>85725</xdr:rowOff>
                  </from>
                  <to>
                    <xdr:col>6</xdr:col>
                    <xdr:colOff>933450</xdr:colOff>
                    <xdr:row>613</xdr:row>
                    <xdr:rowOff>304800</xdr:rowOff>
                  </to>
                </anchor>
              </controlPr>
            </control>
          </mc:Choice>
        </mc:AlternateContent>
        <mc:AlternateContent xmlns:mc="http://schemas.openxmlformats.org/markup-compatibility/2006">
          <mc:Choice Requires="x14">
            <control shapeId="80003" r:id="rId86" name="Drop Down 1155">
              <controlPr locked="0" defaultSize="0" autoFill="0" autoPict="0">
                <anchor moveWithCells="1">
                  <from>
                    <xdr:col>6</xdr:col>
                    <xdr:colOff>428625</xdr:colOff>
                    <xdr:row>625</xdr:row>
                    <xdr:rowOff>85725</xdr:rowOff>
                  </from>
                  <to>
                    <xdr:col>6</xdr:col>
                    <xdr:colOff>933450</xdr:colOff>
                    <xdr:row>625</xdr:row>
                    <xdr:rowOff>304800</xdr:rowOff>
                  </to>
                </anchor>
              </controlPr>
            </control>
          </mc:Choice>
        </mc:AlternateContent>
        <mc:AlternateContent xmlns:mc="http://schemas.openxmlformats.org/markup-compatibility/2006">
          <mc:Choice Requires="x14">
            <control shapeId="80004" r:id="rId87" name="Drop Down 1156">
              <controlPr locked="0" defaultSize="0" autoFill="0" autoPict="0">
                <anchor moveWithCells="1">
                  <from>
                    <xdr:col>6</xdr:col>
                    <xdr:colOff>428625</xdr:colOff>
                    <xdr:row>627</xdr:row>
                    <xdr:rowOff>85725</xdr:rowOff>
                  </from>
                  <to>
                    <xdr:col>6</xdr:col>
                    <xdr:colOff>933450</xdr:colOff>
                    <xdr:row>627</xdr:row>
                    <xdr:rowOff>304800</xdr:rowOff>
                  </to>
                </anchor>
              </controlPr>
            </control>
          </mc:Choice>
        </mc:AlternateContent>
        <mc:AlternateContent xmlns:mc="http://schemas.openxmlformats.org/markup-compatibility/2006">
          <mc:Choice Requires="x14">
            <control shapeId="80005" r:id="rId88" name="Drop Down 1157">
              <controlPr locked="0" defaultSize="0" autoFill="0" autoPict="0">
                <anchor moveWithCells="1">
                  <from>
                    <xdr:col>6</xdr:col>
                    <xdr:colOff>428625</xdr:colOff>
                    <xdr:row>628</xdr:row>
                    <xdr:rowOff>85725</xdr:rowOff>
                  </from>
                  <to>
                    <xdr:col>6</xdr:col>
                    <xdr:colOff>933450</xdr:colOff>
                    <xdr:row>628</xdr:row>
                    <xdr:rowOff>304800</xdr:rowOff>
                  </to>
                </anchor>
              </controlPr>
            </control>
          </mc:Choice>
        </mc:AlternateContent>
        <mc:AlternateContent xmlns:mc="http://schemas.openxmlformats.org/markup-compatibility/2006">
          <mc:Choice Requires="x14">
            <control shapeId="80006" r:id="rId89" name="Drop Down 1158">
              <controlPr locked="0" defaultSize="0" autoFill="0" autoPict="0">
                <anchor moveWithCells="1">
                  <from>
                    <xdr:col>6</xdr:col>
                    <xdr:colOff>428625</xdr:colOff>
                    <xdr:row>638</xdr:row>
                    <xdr:rowOff>85725</xdr:rowOff>
                  </from>
                  <to>
                    <xdr:col>6</xdr:col>
                    <xdr:colOff>933450</xdr:colOff>
                    <xdr:row>638</xdr:row>
                    <xdr:rowOff>304800</xdr:rowOff>
                  </to>
                </anchor>
              </controlPr>
            </control>
          </mc:Choice>
        </mc:AlternateContent>
        <mc:AlternateContent xmlns:mc="http://schemas.openxmlformats.org/markup-compatibility/2006">
          <mc:Choice Requires="x14">
            <control shapeId="80007" r:id="rId90" name="Drop Down 1159">
              <controlPr locked="0" defaultSize="0" autoFill="0" autoPict="0">
                <anchor moveWithCells="1">
                  <from>
                    <xdr:col>6</xdr:col>
                    <xdr:colOff>428625</xdr:colOff>
                    <xdr:row>641</xdr:row>
                    <xdr:rowOff>85725</xdr:rowOff>
                  </from>
                  <to>
                    <xdr:col>6</xdr:col>
                    <xdr:colOff>933450</xdr:colOff>
                    <xdr:row>641</xdr:row>
                    <xdr:rowOff>304800</xdr:rowOff>
                  </to>
                </anchor>
              </controlPr>
            </control>
          </mc:Choice>
        </mc:AlternateContent>
        <mc:AlternateContent xmlns:mc="http://schemas.openxmlformats.org/markup-compatibility/2006">
          <mc:Choice Requires="x14">
            <control shapeId="80008" r:id="rId91" name="Drop Down 1160">
              <controlPr locked="0" defaultSize="0" autoFill="0" autoPict="0">
                <anchor moveWithCells="1">
                  <from>
                    <xdr:col>6</xdr:col>
                    <xdr:colOff>428625</xdr:colOff>
                    <xdr:row>11</xdr:row>
                    <xdr:rowOff>85725</xdr:rowOff>
                  </from>
                  <to>
                    <xdr:col>6</xdr:col>
                    <xdr:colOff>933450</xdr:colOff>
                    <xdr:row>11</xdr:row>
                    <xdr:rowOff>304800</xdr:rowOff>
                  </to>
                </anchor>
              </controlPr>
            </control>
          </mc:Choice>
        </mc:AlternateContent>
        <mc:AlternateContent xmlns:mc="http://schemas.openxmlformats.org/markup-compatibility/2006">
          <mc:Choice Requires="x14">
            <control shapeId="80009" r:id="rId92" name="Drop Down 1161">
              <controlPr locked="0" defaultSize="0" autoFill="0" autoPict="0">
                <anchor moveWithCells="1">
                  <from>
                    <xdr:col>6</xdr:col>
                    <xdr:colOff>428625</xdr:colOff>
                    <xdr:row>12</xdr:row>
                    <xdr:rowOff>85725</xdr:rowOff>
                  </from>
                  <to>
                    <xdr:col>6</xdr:col>
                    <xdr:colOff>933450</xdr:colOff>
                    <xdr:row>12</xdr:row>
                    <xdr:rowOff>304800</xdr:rowOff>
                  </to>
                </anchor>
              </controlPr>
            </control>
          </mc:Choice>
        </mc:AlternateContent>
        <mc:AlternateContent xmlns:mc="http://schemas.openxmlformats.org/markup-compatibility/2006">
          <mc:Choice Requires="x14">
            <control shapeId="80010" r:id="rId93" name="Drop Down 1162">
              <controlPr locked="0" defaultSize="0" autoFill="0" autoPict="0">
                <anchor moveWithCells="1">
                  <from>
                    <xdr:col>6</xdr:col>
                    <xdr:colOff>428625</xdr:colOff>
                    <xdr:row>13</xdr:row>
                    <xdr:rowOff>85725</xdr:rowOff>
                  </from>
                  <to>
                    <xdr:col>6</xdr:col>
                    <xdr:colOff>933450</xdr:colOff>
                    <xdr:row>13</xdr:row>
                    <xdr:rowOff>304800</xdr:rowOff>
                  </to>
                </anchor>
              </controlPr>
            </control>
          </mc:Choice>
        </mc:AlternateContent>
        <mc:AlternateContent xmlns:mc="http://schemas.openxmlformats.org/markup-compatibility/2006">
          <mc:Choice Requires="x14">
            <control shapeId="80011" r:id="rId94" name="Drop Down 1163">
              <controlPr locked="0" defaultSize="0" autoFill="0" autoPict="0">
                <anchor moveWithCells="1">
                  <from>
                    <xdr:col>6</xdr:col>
                    <xdr:colOff>428625</xdr:colOff>
                    <xdr:row>15</xdr:row>
                    <xdr:rowOff>85725</xdr:rowOff>
                  </from>
                  <to>
                    <xdr:col>6</xdr:col>
                    <xdr:colOff>933450</xdr:colOff>
                    <xdr:row>15</xdr:row>
                    <xdr:rowOff>304800</xdr:rowOff>
                  </to>
                </anchor>
              </controlPr>
            </control>
          </mc:Choice>
        </mc:AlternateContent>
        <mc:AlternateContent xmlns:mc="http://schemas.openxmlformats.org/markup-compatibility/2006">
          <mc:Choice Requires="x14">
            <control shapeId="80012" r:id="rId95" name="Drop Down 1164">
              <controlPr locked="0" defaultSize="0" autoFill="0" autoPict="0">
                <anchor moveWithCells="1">
                  <from>
                    <xdr:col>6</xdr:col>
                    <xdr:colOff>428625</xdr:colOff>
                    <xdr:row>16</xdr:row>
                    <xdr:rowOff>85725</xdr:rowOff>
                  </from>
                  <to>
                    <xdr:col>6</xdr:col>
                    <xdr:colOff>933450</xdr:colOff>
                    <xdr:row>16</xdr:row>
                    <xdr:rowOff>304800</xdr:rowOff>
                  </to>
                </anchor>
              </controlPr>
            </control>
          </mc:Choice>
        </mc:AlternateContent>
        <mc:AlternateContent xmlns:mc="http://schemas.openxmlformats.org/markup-compatibility/2006">
          <mc:Choice Requires="x14">
            <control shapeId="80013" r:id="rId96" name="Drop Down 1165">
              <controlPr locked="0" defaultSize="0" autoFill="0" autoPict="0">
                <anchor moveWithCells="1">
                  <from>
                    <xdr:col>6</xdr:col>
                    <xdr:colOff>428625</xdr:colOff>
                    <xdr:row>18</xdr:row>
                    <xdr:rowOff>85725</xdr:rowOff>
                  </from>
                  <to>
                    <xdr:col>6</xdr:col>
                    <xdr:colOff>933450</xdr:colOff>
                    <xdr:row>18</xdr:row>
                    <xdr:rowOff>304800</xdr:rowOff>
                  </to>
                </anchor>
              </controlPr>
            </control>
          </mc:Choice>
        </mc:AlternateContent>
        <mc:AlternateContent xmlns:mc="http://schemas.openxmlformats.org/markup-compatibility/2006">
          <mc:Choice Requires="x14">
            <control shapeId="80014" r:id="rId97" name="Drop Down 1166">
              <controlPr locked="0" defaultSize="0" autoFill="0" autoPict="0">
                <anchor moveWithCells="1">
                  <from>
                    <xdr:col>6</xdr:col>
                    <xdr:colOff>428625</xdr:colOff>
                    <xdr:row>19</xdr:row>
                    <xdr:rowOff>85725</xdr:rowOff>
                  </from>
                  <to>
                    <xdr:col>6</xdr:col>
                    <xdr:colOff>933450</xdr:colOff>
                    <xdr:row>19</xdr:row>
                    <xdr:rowOff>304800</xdr:rowOff>
                  </to>
                </anchor>
              </controlPr>
            </control>
          </mc:Choice>
        </mc:AlternateContent>
        <mc:AlternateContent xmlns:mc="http://schemas.openxmlformats.org/markup-compatibility/2006">
          <mc:Choice Requires="x14">
            <control shapeId="80015" r:id="rId98" name="Drop Down 1167">
              <controlPr locked="0" defaultSize="0" autoFill="0" autoPict="0">
                <anchor moveWithCells="1">
                  <from>
                    <xdr:col>6</xdr:col>
                    <xdr:colOff>428625</xdr:colOff>
                    <xdr:row>23</xdr:row>
                    <xdr:rowOff>85725</xdr:rowOff>
                  </from>
                  <to>
                    <xdr:col>6</xdr:col>
                    <xdr:colOff>933450</xdr:colOff>
                    <xdr:row>23</xdr:row>
                    <xdr:rowOff>304800</xdr:rowOff>
                  </to>
                </anchor>
              </controlPr>
            </control>
          </mc:Choice>
        </mc:AlternateContent>
        <mc:AlternateContent xmlns:mc="http://schemas.openxmlformats.org/markup-compatibility/2006">
          <mc:Choice Requires="x14">
            <control shapeId="80016" r:id="rId99" name="Drop Down 1168">
              <controlPr locked="0" defaultSize="0" autoFill="0" autoPict="0">
                <anchor moveWithCells="1">
                  <from>
                    <xdr:col>6</xdr:col>
                    <xdr:colOff>428625</xdr:colOff>
                    <xdr:row>24</xdr:row>
                    <xdr:rowOff>85725</xdr:rowOff>
                  </from>
                  <to>
                    <xdr:col>6</xdr:col>
                    <xdr:colOff>933450</xdr:colOff>
                    <xdr:row>24</xdr:row>
                    <xdr:rowOff>304800</xdr:rowOff>
                  </to>
                </anchor>
              </controlPr>
            </control>
          </mc:Choice>
        </mc:AlternateContent>
        <mc:AlternateContent xmlns:mc="http://schemas.openxmlformats.org/markup-compatibility/2006">
          <mc:Choice Requires="x14">
            <control shapeId="80017" r:id="rId100" name="Drop Down 1169">
              <controlPr locked="0" defaultSize="0" autoFill="0" autoPict="0">
                <anchor moveWithCells="1">
                  <from>
                    <xdr:col>6</xdr:col>
                    <xdr:colOff>428625</xdr:colOff>
                    <xdr:row>25</xdr:row>
                    <xdr:rowOff>85725</xdr:rowOff>
                  </from>
                  <to>
                    <xdr:col>6</xdr:col>
                    <xdr:colOff>933450</xdr:colOff>
                    <xdr:row>25</xdr:row>
                    <xdr:rowOff>304800</xdr:rowOff>
                  </to>
                </anchor>
              </controlPr>
            </control>
          </mc:Choice>
        </mc:AlternateContent>
        <mc:AlternateContent xmlns:mc="http://schemas.openxmlformats.org/markup-compatibility/2006">
          <mc:Choice Requires="x14">
            <control shapeId="80018" r:id="rId101" name="Drop Down 1170">
              <controlPr locked="0" defaultSize="0" autoFill="0" autoPict="0">
                <anchor moveWithCells="1">
                  <from>
                    <xdr:col>6</xdr:col>
                    <xdr:colOff>428625</xdr:colOff>
                    <xdr:row>27</xdr:row>
                    <xdr:rowOff>85725</xdr:rowOff>
                  </from>
                  <to>
                    <xdr:col>6</xdr:col>
                    <xdr:colOff>933450</xdr:colOff>
                    <xdr:row>27</xdr:row>
                    <xdr:rowOff>304800</xdr:rowOff>
                  </to>
                </anchor>
              </controlPr>
            </control>
          </mc:Choice>
        </mc:AlternateContent>
        <mc:AlternateContent xmlns:mc="http://schemas.openxmlformats.org/markup-compatibility/2006">
          <mc:Choice Requires="x14">
            <control shapeId="80019" r:id="rId102" name="Drop Down 1171">
              <controlPr locked="0" defaultSize="0" autoFill="0" autoPict="0">
                <anchor moveWithCells="1">
                  <from>
                    <xdr:col>6</xdr:col>
                    <xdr:colOff>428625</xdr:colOff>
                    <xdr:row>28</xdr:row>
                    <xdr:rowOff>85725</xdr:rowOff>
                  </from>
                  <to>
                    <xdr:col>6</xdr:col>
                    <xdr:colOff>933450</xdr:colOff>
                    <xdr:row>28</xdr:row>
                    <xdr:rowOff>304800</xdr:rowOff>
                  </to>
                </anchor>
              </controlPr>
            </control>
          </mc:Choice>
        </mc:AlternateContent>
        <mc:AlternateContent xmlns:mc="http://schemas.openxmlformats.org/markup-compatibility/2006">
          <mc:Choice Requires="x14">
            <control shapeId="80020" r:id="rId103" name="Drop Down 1172">
              <controlPr locked="0" defaultSize="0" autoFill="0" autoPict="0">
                <anchor moveWithCells="1">
                  <from>
                    <xdr:col>6</xdr:col>
                    <xdr:colOff>428625</xdr:colOff>
                    <xdr:row>29</xdr:row>
                    <xdr:rowOff>85725</xdr:rowOff>
                  </from>
                  <to>
                    <xdr:col>6</xdr:col>
                    <xdr:colOff>933450</xdr:colOff>
                    <xdr:row>29</xdr:row>
                    <xdr:rowOff>304800</xdr:rowOff>
                  </to>
                </anchor>
              </controlPr>
            </control>
          </mc:Choice>
        </mc:AlternateContent>
        <mc:AlternateContent xmlns:mc="http://schemas.openxmlformats.org/markup-compatibility/2006">
          <mc:Choice Requires="x14">
            <control shapeId="80021" r:id="rId104" name="Drop Down 1173">
              <controlPr locked="0" defaultSize="0" autoFill="0" autoPict="0">
                <anchor moveWithCells="1">
                  <from>
                    <xdr:col>6</xdr:col>
                    <xdr:colOff>428625</xdr:colOff>
                    <xdr:row>30</xdr:row>
                    <xdr:rowOff>85725</xdr:rowOff>
                  </from>
                  <to>
                    <xdr:col>6</xdr:col>
                    <xdr:colOff>933450</xdr:colOff>
                    <xdr:row>30</xdr:row>
                    <xdr:rowOff>304800</xdr:rowOff>
                  </to>
                </anchor>
              </controlPr>
            </control>
          </mc:Choice>
        </mc:AlternateContent>
        <mc:AlternateContent xmlns:mc="http://schemas.openxmlformats.org/markup-compatibility/2006">
          <mc:Choice Requires="x14">
            <control shapeId="80022" r:id="rId105" name="Drop Down 1174">
              <controlPr locked="0" defaultSize="0" autoFill="0" autoPict="0">
                <anchor moveWithCells="1">
                  <from>
                    <xdr:col>6</xdr:col>
                    <xdr:colOff>428625</xdr:colOff>
                    <xdr:row>31</xdr:row>
                    <xdr:rowOff>85725</xdr:rowOff>
                  </from>
                  <to>
                    <xdr:col>6</xdr:col>
                    <xdr:colOff>933450</xdr:colOff>
                    <xdr:row>31</xdr:row>
                    <xdr:rowOff>304800</xdr:rowOff>
                  </to>
                </anchor>
              </controlPr>
            </control>
          </mc:Choice>
        </mc:AlternateContent>
        <mc:AlternateContent xmlns:mc="http://schemas.openxmlformats.org/markup-compatibility/2006">
          <mc:Choice Requires="x14">
            <control shapeId="80023" r:id="rId106" name="Drop Down 1175">
              <controlPr locked="0" defaultSize="0" autoFill="0" autoPict="0">
                <anchor moveWithCells="1">
                  <from>
                    <xdr:col>6</xdr:col>
                    <xdr:colOff>428625</xdr:colOff>
                    <xdr:row>35</xdr:row>
                    <xdr:rowOff>85725</xdr:rowOff>
                  </from>
                  <to>
                    <xdr:col>6</xdr:col>
                    <xdr:colOff>933450</xdr:colOff>
                    <xdr:row>35</xdr:row>
                    <xdr:rowOff>304800</xdr:rowOff>
                  </to>
                </anchor>
              </controlPr>
            </control>
          </mc:Choice>
        </mc:AlternateContent>
        <mc:AlternateContent xmlns:mc="http://schemas.openxmlformats.org/markup-compatibility/2006">
          <mc:Choice Requires="x14">
            <control shapeId="80024" r:id="rId107" name="Drop Down 1176">
              <controlPr locked="0" defaultSize="0" autoFill="0" autoPict="0">
                <anchor moveWithCells="1">
                  <from>
                    <xdr:col>6</xdr:col>
                    <xdr:colOff>428625</xdr:colOff>
                    <xdr:row>36</xdr:row>
                    <xdr:rowOff>85725</xdr:rowOff>
                  </from>
                  <to>
                    <xdr:col>6</xdr:col>
                    <xdr:colOff>933450</xdr:colOff>
                    <xdr:row>36</xdr:row>
                    <xdr:rowOff>304800</xdr:rowOff>
                  </to>
                </anchor>
              </controlPr>
            </control>
          </mc:Choice>
        </mc:AlternateContent>
        <mc:AlternateContent xmlns:mc="http://schemas.openxmlformats.org/markup-compatibility/2006">
          <mc:Choice Requires="x14">
            <control shapeId="80025" r:id="rId108" name="Drop Down 1177">
              <controlPr locked="0" defaultSize="0" autoFill="0" autoPict="0">
                <anchor moveWithCells="1">
                  <from>
                    <xdr:col>6</xdr:col>
                    <xdr:colOff>428625</xdr:colOff>
                    <xdr:row>37</xdr:row>
                    <xdr:rowOff>85725</xdr:rowOff>
                  </from>
                  <to>
                    <xdr:col>6</xdr:col>
                    <xdr:colOff>933450</xdr:colOff>
                    <xdr:row>37</xdr:row>
                    <xdr:rowOff>304800</xdr:rowOff>
                  </to>
                </anchor>
              </controlPr>
            </control>
          </mc:Choice>
        </mc:AlternateContent>
        <mc:AlternateContent xmlns:mc="http://schemas.openxmlformats.org/markup-compatibility/2006">
          <mc:Choice Requires="x14">
            <control shapeId="80026" r:id="rId109" name="Drop Down 1178">
              <controlPr locked="0" defaultSize="0" autoFill="0" autoPict="0">
                <anchor moveWithCells="1">
                  <from>
                    <xdr:col>6</xdr:col>
                    <xdr:colOff>428625</xdr:colOff>
                    <xdr:row>40</xdr:row>
                    <xdr:rowOff>85725</xdr:rowOff>
                  </from>
                  <to>
                    <xdr:col>6</xdr:col>
                    <xdr:colOff>933450</xdr:colOff>
                    <xdr:row>40</xdr:row>
                    <xdr:rowOff>304800</xdr:rowOff>
                  </to>
                </anchor>
              </controlPr>
            </control>
          </mc:Choice>
        </mc:AlternateContent>
        <mc:AlternateContent xmlns:mc="http://schemas.openxmlformats.org/markup-compatibility/2006">
          <mc:Choice Requires="x14">
            <control shapeId="80027" r:id="rId110" name="Drop Down 1179">
              <controlPr locked="0" defaultSize="0" autoFill="0" autoPict="0">
                <anchor moveWithCells="1">
                  <from>
                    <xdr:col>6</xdr:col>
                    <xdr:colOff>428625</xdr:colOff>
                    <xdr:row>41</xdr:row>
                    <xdr:rowOff>180975</xdr:rowOff>
                  </from>
                  <to>
                    <xdr:col>6</xdr:col>
                    <xdr:colOff>933450</xdr:colOff>
                    <xdr:row>41</xdr:row>
                    <xdr:rowOff>400050</xdr:rowOff>
                  </to>
                </anchor>
              </controlPr>
            </control>
          </mc:Choice>
        </mc:AlternateContent>
        <mc:AlternateContent xmlns:mc="http://schemas.openxmlformats.org/markup-compatibility/2006">
          <mc:Choice Requires="x14">
            <control shapeId="80028" r:id="rId111" name="Drop Down 1180">
              <controlPr locked="0" defaultSize="0" autoFill="0" autoPict="0">
                <anchor moveWithCells="1">
                  <from>
                    <xdr:col>6</xdr:col>
                    <xdr:colOff>428625</xdr:colOff>
                    <xdr:row>42</xdr:row>
                    <xdr:rowOff>85725</xdr:rowOff>
                  </from>
                  <to>
                    <xdr:col>6</xdr:col>
                    <xdr:colOff>933450</xdr:colOff>
                    <xdr:row>42</xdr:row>
                    <xdr:rowOff>304800</xdr:rowOff>
                  </to>
                </anchor>
              </controlPr>
            </control>
          </mc:Choice>
        </mc:AlternateContent>
        <mc:AlternateContent xmlns:mc="http://schemas.openxmlformats.org/markup-compatibility/2006">
          <mc:Choice Requires="x14">
            <control shapeId="80029" r:id="rId112" name="Drop Down 1181">
              <controlPr locked="0" defaultSize="0" autoFill="0" autoPict="0">
                <anchor moveWithCells="1">
                  <from>
                    <xdr:col>6</xdr:col>
                    <xdr:colOff>428625</xdr:colOff>
                    <xdr:row>43</xdr:row>
                    <xdr:rowOff>85725</xdr:rowOff>
                  </from>
                  <to>
                    <xdr:col>6</xdr:col>
                    <xdr:colOff>933450</xdr:colOff>
                    <xdr:row>43</xdr:row>
                    <xdr:rowOff>304800</xdr:rowOff>
                  </to>
                </anchor>
              </controlPr>
            </control>
          </mc:Choice>
        </mc:AlternateContent>
        <mc:AlternateContent xmlns:mc="http://schemas.openxmlformats.org/markup-compatibility/2006">
          <mc:Choice Requires="x14">
            <control shapeId="80030" r:id="rId113" name="Drop Down 1182">
              <controlPr locked="0" defaultSize="0" autoFill="0" autoPict="0">
                <anchor moveWithCells="1">
                  <from>
                    <xdr:col>6</xdr:col>
                    <xdr:colOff>428625</xdr:colOff>
                    <xdr:row>44</xdr:row>
                    <xdr:rowOff>180975</xdr:rowOff>
                  </from>
                  <to>
                    <xdr:col>6</xdr:col>
                    <xdr:colOff>933450</xdr:colOff>
                    <xdr:row>44</xdr:row>
                    <xdr:rowOff>400050</xdr:rowOff>
                  </to>
                </anchor>
              </controlPr>
            </control>
          </mc:Choice>
        </mc:AlternateContent>
        <mc:AlternateContent xmlns:mc="http://schemas.openxmlformats.org/markup-compatibility/2006">
          <mc:Choice Requires="x14">
            <control shapeId="80031" r:id="rId114" name="Drop Down 1183">
              <controlPr locked="0" defaultSize="0" autoFill="0" autoPict="0">
                <anchor moveWithCells="1">
                  <from>
                    <xdr:col>6</xdr:col>
                    <xdr:colOff>428625</xdr:colOff>
                    <xdr:row>45</xdr:row>
                    <xdr:rowOff>85725</xdr:rowOff>
                  </from>
                  <to>
                    <xdr:col>6</xdr:col>
                    <xdr:colOff>933450</xdr:colOff>
                    <xdr:row>45</xdr:row>
                    <xdr:rowOff>304800</xdr:rowOff>
                  </to>
                </anchor>
              </controlPr>
            </control>
          </mc:Choice>
        </mc:AlternateContent>
        <mc:AlternateContent xmlns:mc="http://schemas.openxmlformats.org/markup-compatibility/2006">
          <mc:Choice Requires="x14">
            <control shapeId="80032" r:id="rId115" name="Drop Down 1184">
              <controlPr locked="0" defaultSize="0" autoFill="0" autoPict="0">
                <anchor moveWithCells="1">
                  <from>
                    <xdr:col>6</xdr:col>
                    <xdr:colOff>428625</xdr:colOff>
                    <xdr:row>47</xdr:row>
                    <xdr:rowOff>85725</xdr:rowOff>
                  </from>
                  <to>
                    <xdr:col>6</xdr:col>
                    <xdr:colOff>933450</xdr:colOff>
                    <xdr:row>47</xdr:row>
                    <xdr:rowOff>304800</xdr:rowOff>
                  </to>
                </anchor>
              </controlPr>
            </control>
          </mc:Choice>
        </mc:AlternateContent>
        <mc:AlternateContent xmlns:mc="http://schemas.openxmlformats.org/markup-compatibility/2006">
          <mc:Choice Requires="x14">
            <control shapeId="80033" r:id="rId116" name="Drop Down 1185">
              <controlPr locked="0" defaultSize="0" autoFill="0" autoPict="0">
                <anchor moveWithCells="1">
                  <from>
                    <xdr:col>6</xdr:col>
                    <xdr:colOff>428625</xdr:colOff>
                    <xdr:row>48</xdr:row>
                    <xdr:rowOff>85725</xdr:rowOff>
                  </from>
                  <to>
                    <xdr:col>6</xdr:col>
                    <xdr:colOff>933450</xdr:colOff>
                    <xdr:row>48</xdr:row>
                    <xdr:rowOff>304800</xdr:rowOff>
                  </to>
                </anchor>
              </controlPr>
            </control>
          </mc:Choice>
        </mc:AlternateContent>
        <mc:AlternateContent xmlns:mc="http://schemas.openxmlformats.org/markup-compatibility/2006">
          <mc:Choice Requires="x14">
            <control shapeId="80034" r:id="rId117" name="Drop Down 1186">
              <controlPr locked="0" defaultSize="0" autoFill="0" autoPict="0">
                <anchor moveWithCells="1">
                  <from>
                    <xdr:col>6</xdr:col>
                    <xdr:colOff>428625</xdr:colOff>
                    <xdr:row>49</xdr:row>
                    <xdr:rowOff>85725</xdr:rowOff>
                  </from>
                  <to>
                    <xdr:col>6</xdr:col>
                    <xdr:colOff>933450</xdr:colOff>
                    <xdr:row>49</xdr:row>
                    <xdr:rowOff>304800</xdr:rowOff>
                  </to>
                </anchor>
              </controlPr>
            </control>
          </mc:Choice>
        </mc:AlternateContent>
        <mc:AlternateContent xmlns:mc="http://schemas.openxmlformats.org/markup-compatibility/2006">
          <mc:Choice Requires="x14">
            <control shapeId="80035" r:id="rId118" name="Drop Down 1187">
              <controlPr locked="0" defaultSize="0" autoFill="0" autoPict="0">
                <anchor moveWithCells="1">
                  <from>
                    <xdr:col>6</xdr:col>
                    <xdr:colOff>428625</xdr:colOff>
                    <xdr:row>50</xdr:row>
                    <xdr:rowOff>85725</xdr:rowOff>
                  </from>
                  <to>
                    <xdr:col>6</xdr:col>
                    <xdr:colOff>933450</xdr:colOff>
                    <xdr:row>50</xdr:row>
                    <xdr:rowOff>304800</xdr:rowOff>
                  </to>
                </anchor>
              </controlPr>
            </control>
          </mc:Choice>
        </mc:AlternateContent>
        <mc:AlternateContent xmlns:mc="http://schemas.openxmlformats.org/markup-compatibility/2006">
          <mc:Choice Requires="x14">
            <control shapeId="80036" r:id="rId119" name="Drop Down 1188">
              <controlPr locked="0" defaultSize="0" autoFill="0" autoPict="0">
                <anchor moveWithCells="1">
                  <from>
                    <xdr:col>6</xdr:col>
                    <xdr:colOff>428625</xdr:colOff>
                    <xdr:row>52</xdr:row>
                    <xdr:rowOff>85725</xdr:rowOff>
                  </from>
                  <to>
                    <xdr:col>6</xdr:col>
                    <xdr:colOff>933450</xdr:colOff>
                    <xdr:row>52</xdr:row>
                    <xdr:rowOff>304800</xdr:rowOff>
                  </to>
                </anchor>
              </controlPr>
            </control>
          </mc:Choice>
        </mc:AlternateContent>
        <mc:AlternateContent xmlns:mc="http://schemas.openxmlformats.org/markup-compatibility/2006">
          <mc:Choice Requires="x14">
            <control shapeId="80037" r:id="rId120" name="Drop Down 1189">
              <controlPr locked="0" defaultSize="0" autoFill="0" autoPict="0">
                <anchor moveWithCells="1">
                  <from>
                    <xdr:col>6</xdr:col>
                    <xdr:colOff>428625</xdr:colOff>
                    <xdr:row>53</xdr:row>
                    <xdr:rowOff>85725</xdr:rowOff>
                  </from>
                  <to>
                    <xdr:col>6</xdr:col>
                    <xdr:colOff>933450</xdr:colOff>
                    <xdr:row>53</xdr:row>
                    <xdr:rowOff>304800</xdr:rowOff>
                  </to>
                </anchor>
              </controlPr>
            </control>
          </mc:Choice>
        </mc:AlternateContent>
        <mc:AlternateContent xmlns:mc="http://schemas.openxmlformats.org/markup-compatibility/2006">
          <mc:Choice Requires="x14">
            <control shapeId="80038" r:id="rId121" name="Drop Down 1190">
              <controlPr locked="0" defaultSize="0" autoFill="0" autoPict="0">
                <anchor moveWithCells="1">
                  <from>
                    <xdr:col>6</xdr:col>
                    <xdr:colOff>428625</xdr:colOff>
                    <xdr:row>55</xdr:row>
                    <xdr:rowOff>85725</xdr:rowOff>
                  </from>
                  <to>
                    <xdr:col>6</xdr:col>
                    <xdr:colOff>933450</xdr:colOff>
                    <xdr:row>55</xdr:row>
                    <xdr:rowOff>304800</xdr:rowOff>
                  </to>
                </anchor>
              </controlPr>
            </control>
          </mc:Choice>
        </mc:AlternateContent>
        <mc:AlternateContent xmlns:mc="http://schemas.openxmlformats.org/markup-compatibility/2006">
          <mc:Choice Requires="x14">
            <control shapeId="80039" r:id="rId122" name="Drop Down 1191">
              <controlPr locked="0" defaultSize="0" autoFill="0" autoPict="0">
                <anchor moveWithCells="1">
                  <from>
                    <xdr:col>6</xdr:col>
                    <xdr:colOff>428625</xdr:colOff>
                    <xdr:row>56</xdr:row>
                    <xdr:rowOff>180975</xdr:rowOff>
                  </from>
                  <to>
                    <xdr:col>6</xdr:col>
                    <xdr:colOff>933450</xdr:colOff>
                    <xdr:row>56</xdr:row>
                    <xdr:rowOff>400050</xdr:rowOff>
                  </to>
                </anchor>
              </controlPr>
            </control>
          </mc:Choice>
        </mc:AlternateContent>
        <mc:AlternateContent xmlns:mc="http://schemas.openxmlformats.org/markup-compatibility/2006">
          <mc:Choice Requires="x14">
            <control shapeId="80040" r:id="rId123" name="Drop Down 1192">
              <controlPr locked="0" defaultSize="0" autoFill="0" autoPict="0">
                <anchor moveWithCells="1">
                  <from>
                    <xdr:col>6</xdr:col>
                    <xdr:colOff>428625</xdr:colOff>
                    <xdr:row>57</xdr:row>
                    <xdr:rowOff>180975</xdr:rowOff>
                  </from>
                  <to>
                    <xdr:col>6</xdr:col>
                    <xdr:colOff>933450</xdr:colOff>
                    <xdr:row>57</xdr:row>
                    <xdr:rowOff>400050</xdr:rowOff>
                  </to>
                </anchor>
              </controlPr>
            </control>
          </mc:Choice>
        </mc:AlternateContent>
        <mc:AlternateContent xmlns:mc="http://schemas.openxmlformats.org/markup-compatibility/2006">
          <mc:Choice Requires="x14">
            <control shapeId="80041" r:id="rId124" name="Drop Down 1193">
              <controlPr locked="0" defaultSize="0" autoFill="0" autoPict="0">
                <anchor moveWithCells="1">
                  <from>
                    <xdr:col>6</xdr:col>
                    <xdr:colOff>428625</xdr:colOff>
                    <xdr:row>60</xdr:row>
                    <xdr:rowOff>85725</xdr:rowOff>
                  </from>
                  <to>
                    <xdr:col>6</xdr:col>
                    <xdr:colOff>933450</xdr:colOff>
                    <xdr:row>60</xdr:row>
                    <xdr:rowOff>304800</xdr:rowOff>
                  </to>
                </anchor>
              </controlPr>
            </control>
          </mc:Choice>
        </mc:AlternateContent>
        <mc:AlternateContent xmlns:mc="http://schemas.openxmlformats.org/markup-compatibility/2006">
          <mc:Choice Requires="x14">
            <control shapeId="80042" r:id="rId125" name="Drop Down 1194">
              <controlPr locked="0" defaultSize="0" autoFill="0" autoPict="0">
                <anchor moveWithCells="1">
                  <from>
                    <xdr:col>6</xdr:col>
                    <xdr:colOff>428625</xdr:colOff>
                    <xdr:row>61</xdr:row>
                    <xdr:rowOff>85725</xdr:rowOff>
                  </from>
                  <to>
                    <xdr:col>6</xdr:col>
                    <xdr:colOff>933450</xdr:colOff>
                    <xdr:row>61</xdr:row>
                    <xdr:rowOff>304800</xdr:rowOff>
                  </to>
                </anchor>
              </controlPr>
            </control>
          </mc:Choice>
        </mc:AlternateContent>
        <mc:AlternateContent xmlns:mc="http://schemas.openxmlformats.org/markup-compatibility/2006">
          <mc:Choice Requires="x14">
            <control shapeId="80043" r:id="rId126" name="Drop Down 1195">
              <controlPr locked="0" defaultSize="0" autoFill="0" autoPict="0">
                <anchor moveWithCells="1">
                  <from>
                    <xdr:col>6</xdr:col>
                    <xdr:colOff>428625</xdr:colOff>
                    <xdr:row>62</xdr:row>
                    <xdr:rowOff>85725</xdr:rowOff>
                  </from>
                  <to>
                    <xdr:col>6</xdr:col>
                    <xdr:colOff>933450</xdr:colOff>
                    <xdr:row>62</xdr:row>
                    <xdr:rowOff>304800</xdr:rowOff>
                  </to>
                </anchor>
              </controlPr>
            </control>
          </mc:Choice>
        </mc:AlternateContent>
        <mc:AlternateContent xmlns:mc="http://schemas.openxmlformats.org/markup-compatibility/2006">
          <mc:Choice Requires="x14">
            <control shapeId="80044" r:id="rId127" name="Drop Down 1196">
              <controlPr locked="0" defaultSize="0" autoFill="0" autoPict="0">
                <anchor moveWithCells="1">
                  <from>
                    <xdr:col>6</xdr:col>
                    <xdr:colOff>428625</xdr:colOff>
                    <xdr:row>66</xdr:row>
                    <xdr:rowOff>85725</xdr:rowOff>
                  </from>
                  <to>
                    <xdr:col>6</xdr:col>
                    <xdr:colOff>933450</xdr:colOff>
                    <xdr:row>66</xdr:row>
                    <xdr:rowOff>304800</xdr:rowOff>
                  </to>
                </anchor>
              </controlPr>
            </control>
          </mc:Choice>
        </mc:AlternateContent>
        <mc:AlternateContent xmlns:mc="http://schemas.openxmlformats.org/markup-compatibility/2006">
          <mc:Choice Requires="x14">
            <control shapeId="80045" r:id="rId128" name="Drop Down 1197">
              <controlPr locked="0" defaultSize="0" autoFill="0" autoPict="0">
                <anchor moveWithCells="1">
                  <from>
                    <xdr:col>6</xdr:col>
                    <xdr:colOff>428625</xdr:colOff>
                    <xdr:row>67</xdr:row>
                    <xdr:rowOff>85725</xdr:rowOff>
                  </from>
                  <to>
                    <xdr:col>6</xdr:col>
                    <xdr:colOff>933450</xdr:colOff>
                    <xdr:row>67</xdr:row>
                    <xdr:rowOff>304800</xdr:rowOff>
                  </to>
                </anchor>
              </controlPr>
            </control>
          </mc:Choice>
        </mc:AlternateContent>
        <mc:AlternateContent xmlns:mc="http://schemas.openxmlformats.org/markup-compatibility/2006">
          <mc:Choice Requires="x14">
            <control shapeId="80046" r:id="rId129" name="Drop Down 1198">
              <controlPr locked="0" defaultSize="0" autoFill="0" autoPict="0">
                <anchor moveWithCells="1">
                  <from>
                    <xdr:col>6</xdr:col>
                    <xdr:colOff>428625</xdr:colOff>
                    <xdr:row>68</xdr:row>
                    <xdr:rowOff>85725</xdr:rowOff>
                  </from>
                  <to>
                    <xdr:col>6</xdr:col>
                    <xdr:colOff>933450</xdr:colOff>
                    <xdr:row>68</xdr:row>
                    <xdr:rowOff>304800</xdr:rowOff>
                  </to>
                </anchor>
              </controlPr>
            </control>
          </mc:Choice>
        </mc:AlternateContent>
        <mc:AlternateContent xmlns:mc="http://schemas.openxmlformats.org/markup-compatibility/2006">
          <mc:Choice Requires="x14">
            <control shapeId="80047" r:id="rId130" name="Drop Down 1199">
              <controlPr locked="0" defaultSize="0" autoFill="0" autoPict="0">
                <anchor moveWithCells="1">
                  <from>
                    <xdr:col>6</xdr:col>
                    <xdr:colOff>428625</xdr:colOff>
                    <xdr:row>70</xdr:row>
                    <xdr:rowOff>85725</xdr:rowOff>
                  </from>
                  <to>
                    <xdr:col>6</xdr:col>
                    <xdr:colOff>933450</xdr:colOff>
                    <xdr:row>70</xdr:row>
                    <xdr:rowOff>304800</xdr:rowOff>
                  </to>
                </anchor>
              </controlPr>
            </control>
          </mc:Choice>
        </mc:AlternateContent>
        <mc:AlternateContent xmlns:mc="http://schemas.openxmlformats.org/markup-compatibility/2006">
          <mc:Choice Requires="x14">
            <control shapeId="80048" r:id="rId131" name="Drop Down 1200">
              <controlPr locked="0" defaultSize="0" autoFill="0" autoPict="0">
                <anchor moveWithCells="1">
                  <from>
                    <xdr:col>6</xdr:col>
                    <xdr:colOff>428625</xdr:colOff>
                    <xdr:row>71</xdr:row>
                    <xdr:rowOff>85725</xdr:rowOff>
                  </from>
                  <to>
                    <xdr:col>6</xdr:col>
                    <xdr:colOff>933450</xdr:colOff>
                    <xdr:row>71</xdr:row>
                    <xdr:rowOff>304800</xdr:rowOff>
                  </to>
                </anchor>
              </controlPr>
            </control>
          </mc:Choice>
        </mc:AlternateContent>
        <mc:AlternateContent xmlns:mc="http://schemas.openxmlformats.org/markup-compatibility/2006">
          <mc:Choice Requires="x14">
            <control shapeId="80049" r:id="rId132" name="Drop Down 1201">
              <controlPr locked="0" defaultSize="0" autoFill="0" autoPict="0">
                <anchor moveWithCells="1">
                  <from>
                    <xdr:col>6</xdr:col>
                    <xdr:colOff>428625</xdr:colOff>
                    <xdr:row>79</xdr:row>
                    <xdr:rowOff>85725</xdr:rowOff>
                  </from>
                  <to>
                    <xdr:col>6</xdr:col>
                    <xdr:colOff>933450</xdr:colOff>
                    <xdr:row>79</xdr:row>
                    <xdr:rowOff>304800</xdr:rowOff>
                  </to>
                </anchor>
              </controlPr>
            </control>
          </mc:Choice>
        </mc:AlternateContent>
        <mc:AlternateContent xmlns:mc="http://schemas.openxmlformats.org/markup-compatibility/2006">
          <mc:Choice Requires="x14">
            <control shapeId="80050" r:id="rId133" name="Drop Down 1202">
              <controlPr locked="0" defaultSize="0" autoFill="0" autoPict="0">
                <anchor moveWithCells="1">
                  <from>
                    <xdr:col>6</xdr:col>
                    <xdr:colOff>428625</xdr:colOff>
                    <xdr:row>80</xdr:row>
                    <xdr:rowOff>85725</xdr:rowOff>
                  </from>
                  <to>
                    <xdr:col>6</xdr:col>
                    <xdr:colOff>933450</xdr:colOff>
                    <xdr:row>80</xdr:row>
                    <xdr:rowOff>304800</xdr:rowOff>
                  </to>
                </anchor>
              </controlPr>
            </control>
          </mc:Choice>
        </mc:AlternateContent>
        <mc:AlternateContent xmlns:mc="http://schemas.openxmlformats.org/markup-compatibility/2006">
          <mc:Choice Requires="x14">
            <control shapeId="80051" r:id="rId134" name="Drop Down 1203">
              <controlPr locked="0" defaultSize="0" autoFill="0" autoPict="0">
                <anchor moveWithCells="1">
                  <from>
                    <xdr:col>6</xdr:col>
                    <xdr:colOff>428625</xdr:colOff>
                    <xdr:row>81</xdr:row>
                    <xdr:rowOff>85725</xdr:rowOff>
                  </from>
                  <to>
                    <xdr:col>6</xdr:col>
                    <xdr:colOff>933450</xdr:colOff>
                    <xdr:row>81</xdr:row>
                    <xdr:rowOff>304800</xdr:rowOff>
                  </to>
                </anchor>
              </controlPr>
            </control>
          </mc:Choice>
        </mc:AlternateContent>
        <mc:AlternateContent xmlns:mc="http://schemas.openxmlformats.org/markup-compatibility/2006">
          <mc:Choice Requires="x14">
            <control shapeId="80052" r:id="rId135" name="Drop Down 1204">
              <controlPr locked="0" defaultSize="0" autoFill="0" autoPict="0">
                <anchor moveWithCells="1">
                  <from>
                    <xdr:col>6</xdr:col>
                    <xdr:colOff>428625</xdr:colOff>
                    <xdr:row>84</xdr:row>
                    <xdr:rowOff>85725</xdr:rowOff>
                  </from>
                  <to>
                    <xdr:col>6</xdr:col>
                    <xdr:colOff>933450</xdr:colOff>
                    <xdr:row>84</xdr:row>
                    <xdr:rowOff>304800</xdr:rowOff>
                  </to>
                </anchor>
              </controlPr>
            </control>
          </mc:Choice>
        </mc:AlternateContent>
        <mc:AlternateContent xmlns:mc="http://schemas.openxmlformats.org/markup-compatibility/2006">
          <mc:Choice Requires="x14">
            <control shapeId="80053" r:id="rId136" name="Drop Down 1205">
              <controlPr locked="0" defaultSize="0" autoFill="0" autoPict="0">
                <anchor moveWithCells="1">
                  <from>
                    <xdr:col>6</xdr:col>
                    <xdr:colOff>428625</xdr:colOff>
                    <xdr:row>85</xdr:row>
                    <xdr:rowOff>85725</xdr:rowOff>
                  </from>
                  <to>
                    <xdr:col>6</xdr:col>
                    <xdr:colOff>933450</xdr:colOff>
                    <xdr:row>85</xdr:row>
                    <xdr:rowOff>304800</xdr:rowOff>
                  </to>
                </anchor>
              </controlPr>
            </control>
          </mc:Choice>
        </mc:AlternateContent>
        <mc:AlternateContent xmlns:mc="http://schemas.openxmlformats.org/markup-compatibility/2006">
          <mc:Choice Requires="x14">
            <control shapeId="80054" r:id="rId137" name="Drop Down 1206">
              <controlPr locked="0" defaultSize="0" autoFill="0" autoPict="0">
                <anchor moveWithCells="1">
                  <from>
                    <xdr:col>6</xdr:col>
                    <xdr:colOff>428625</xdr:colOff>
                    <xdr:row>87</xdr:row>
                    <xdr:rowOff>85725</xdr:rowOff>
                  </from>
                  <to>
                    <xdr:col>6</xdr:col>
                    <xdr:colOff>933450</xdr:colOff>
                    <xdr:row>87</xdr:row>
                    <xdr:rowOff>304800</xdr:rowOff>
                  </to>
                </anchor>
              </controlPr>
            </control>
          </mc:Choice>
        </mc:AlternateContent>
        <mc:AlternateContent xmlns:mc="http://schemas.openxmlformats.org/markup-compatibility/2006">
          <mc:Choice Requires="x14">
            <control shapeId="80055" r:id="rId138" name="Drop Down 1207">
              <controlPr locked="0" defaultSize="0" autoFill="0" autoPict="0">
                <anchor moveWithCells="1">
                  <from>
                    <xdr:col>6</xdr:col>
                    <xdr:colOff>428625</xdr:colOff>
                    <xdr:row>88</xdr:row>
                    <xdr:rowOff>85725</xdr:rowOff>
                  </from>
                  <to>
                    <xdr:col>6</xdr:col>
                    <xdr:colOff>933450</xdr:colOff>
                    <xdr:row>88</xdr:row>
                    <xdr:rowOff>304800</xdr:rowOff>
                  </to>
                </anchor>
              </controlPr>
            </control>
          </mc:Choice>
        </mc:AlternateContent>
        <mc:AlternateContent xmlns:mc="http://schemas.openxmlformats.org/markup-compatibility/2006">
          <mc:Choice Requires="x14">
            <control shapeId="80056" r:id="rId139" name="Drop Down 1208">
              <controlPr locked="0" defaultSize="0" autoFill="0" autoPict="0">
                <anchor moveWithCells="1">
                  <from>
                    <xdr:col>6</xdr:col>
                    <xdr:colOff>428625</xdr:colOff>
                    <xdr:row>89</xdr:row>
                    <xdr:rowOff>85725</xdr:rowOff>
                  </from>
                  <to>
                    <xdr:col>6</xdr:col>
                    <xdr:colOff>933450</xdr:colOff>
                    <xdr:row>89</xdr:row>
                    <xdr:rowOff>304800</xdr:rowOff>
                  </to>
                </anchor>
              </controlPr>
            </control>
          </mc:Choice>
        </mc:AlternateContent>
        <mc:AlternateContent xmlns:mc="http://schemas.openxmlformats.org/markup-compatibility/2006">
          <mc:Choice Requires="x14">
            <control shapeId="80057" r:id="rId140" name="Drop Down 1209">
              <controlPr locked="0" defaultSize="0" autoFill="0" autoPict="0">
                <anchor moveWithCells="1">
                  <from>
                    <xdr:col>6</xdr:col>
                    <xdr:colOff>428625</xdr:colOff>
                    <xdr:row>90</xdr:row>
                    <xdr:rowOff>85725</xdr:rowOff>
                  </from>
                  <to>
                    <xdr:col>6</xdr:col>
                    <xdr:colOff>933450</xdr:colOff>
                    <xdr:row>90</xdr:row>
                    <xdr:rowOff>304800</xdr:rowOff>
                  </to>
                </anchor>
              </controlPr>
            </control>
          </mc:Choice>
        </mc:AlternateContent>
        <mc:AlternateContent xmlns:mc="http://schemas.openxmlformats.org/markup-compatibility/2006">
          <mc:Choice Requires="x14">
            <control shapeId="80058" r:id="rId141" name="Drop Down 1210">
              <controlPr locked="0" defaultSize="0" autoFill="0" autoPict="0">
                <anchor moveWithCells="1">
                  <from>
                    <xdr:col>6</xdr:col>
                    <xdr:colOff>428625</xdr:colOff>
                    <xdr:row>92</xdr:row>
                    <xdr:rowOff>85725</xdr:rowOff>
                  </from>
                  <to>
                    <xdr:col>6</xdr:col>
                    <xdr:colOff>933450</xdr:colOff>
                    <xdr:row>92</xdr:row>
                    <xdr:rowOff>304800</xdr:rowOff>
                  </to>
                </anchor>
              </controlPr>
            </control>
          </mc:Choice>
        </mc:AlternateContent>
        <mc:AlternateContent xmlns:mc="http://schemas.openxmlformats.org/markup-compatibility/2006">
          <mc:Choice Requires="x14">
            <control shapeId="80059" r:id="rId142" name="Drop Down 1211">
              <controlPr locked="0" defaultSize="0" autoFill="0" autoPict="0">
                <anchor moveWithCells="1">
                  <from>
                    <xdr:col>6</xdr:col>
                    <xdr:colOff>428625</xdr:colOff>
                    <xdr:row>93</xdr:row>
                    <xdr:rowOff>85725</xdr:rowOff>
                  </from>
                  <to>
                    <xdr:col>6</xdr:col>
                    <xdr:colOff>933450</xdr:colOff>
                    <xdr:row>93</xdr:row>
                    <xdr:rowOff>304800</xdr:rowOff>
                  </to>
                </anchor>
              </controlPr>
            </control>
          </mc:Choice>
        </mc:AlternateContent>
        <mc:AlternateContent xmlns:mc="http://schemas.openxmlformats.org/markup-compatibility/2006">
          <mc:Choice Requires="x14">
            <control shapeId="80060" r:id="rId143" name="Drop Down 1212">
              <controlPr locked="0" defaultSize="0" autoFill="0" autoPict="0">
                <anchor moveWithCells="1">
                  <from>
                    <xdr:col>6</xdr:col>
                    <xdr:colOff>428625</xdr:colOff>
                    <xdr:row>94</xdr:row>
                    <xdr:rowOff>85725</xdr:rowOff>
                  </from>
                  <to>
                    <xdr:col>6</xdr:col>
                    <xdr:colOff>933450</xdr:colOff>
                    <xdr:row>94</xdr:row>
                    <xdr:rowOff>304800</xdr:rowOff>
                  </to>
                </anchor>
              </controlPr>
            </control>
          </mc:Choice>
        </mc:AlternateContent>
        <mc:AlternateContent xmlns:mc="http://schemas.openxmlformats.org/markup-compatibility/2006">
          <mc:Choice Requires="x14">
            <control shapeId="80061" r:id="rId144" name="Drop Down 1213">
              <controlPr locked="0" defaultSize="0" autoFill="0" autoPict="0">
                <anchor moveWithCells="1">
                  <from>
                    <xdr:col>6</xdr:col>
                    <xdr:colOff>428625</xdr:colOff>
                    <xdr:row>96</xdr:row>
                    <xdr:rowOff>85725</xdr:rowOff>
                  </from>
                  <to>
                    <xdr:col>6</xdr:col>
                    <xdr:colOff>933450</xdr:colOff>
                    <xdr:row>96</xdr:row>
                    <xdr:rowOff>304800</xdr:rowOff>
                  </to>
                </anchor>
              </controlPr>
            </control>
          </mc:Choice>
        </mc:AlternateContent>
        <mc:AlternateContent xmlns:mc="http://schemas.openxmlformats.org/markup-compatibility/2006">
          <mc:Choice Requires="x14">
            <control shapeId="80062" r:id="rId145" name="Drop Down 1214">
              <controlPr locked="0" defaultSize="0" autoFill="0" autoPict="0">
                <anchor moveWithCells="1">
                  <from>
                    <xdr:col>6</xdr:col>
                    <xdr:colOff>428625</xdr:colOff>
                    <xdr:row>97</xdr:row>
                    <xdr:rowOff>85725</xdr:rowOff>
                  </from>
                  <to>
                    <xdr:col>6</xdr:col>
                    <xdr:colOff>933450</xdr:colOff>
                    <xdr:row>97</xdr:row>
                    <xdr:rowOff>304800</xdr:rowOff>
                  </to>
                </anchor>
              </controlPr>
            </control>
          </mc:Choice>
        </mc:AlternateContent>
        <mc:AlternateContent xmlns:mc="http://schemas.openxmlformats.org/markup-compatibility/2006">
          <mc:Choice Requires="x14">
            <control shapeId="80063" r:id="rId146" name="Drop Down 1215">
              <controlPr locked="0" defaultSize="0" autoFill="0" autoPict="0">
                <anchor moveWithCells="1">
                  <from>
                    <xdr:col>6</xdr:col>
                    <xdr:colOff>428625</xdr:colOff>
                    <xdr:row>98</xdr:row>
                    <xdr:rowOff>85725</xdr:rowOff>
                  </from>
                  <to>
                    <xdr:col>6</xdr:col>
                    <xdr:colOff>933450</xdr:colOff>
                    <xdr:row>98</xdr:row>
                    <xdr:rowOff>304800</xdr:rowOff>
                  </to>
                </anchor>
              </controlPr>
            </control>
          </mc:Choice>
        </mc:AlternateContent>
        <mc:AlternateContent xmlns:mc="http://schemas.openxmlformats.org/markup-compatibility/2006">
          <mc:Choice Requires="x14">
            <control shapeId="80064" r:id="rId147" name="Drop Down 1216">
              <controlPr locked="0" defaultSize="0" autoFill="0" autoPict="0">
                <anchor moveWithCells="1">
                  <from>
                    <xdr:col>6</xdr:col>
                    <xdr:colOff>428625</xdr:colOff>
                    <xdr:row>99</xdr:row>
                    <xdr:rowOff>85725</xdr:rowOff>
                  </from>
                  <to>
                    <xdr:col>6</xdr:col>
                    <xdr:colOff>933450</xdr:colOff>
                    <xdr:row>99</xdr:row>
                    <xdr:rowOff>304800</xdr:rowOff>
                  </to>
                </anchor>
              </controlPr>
            </control>
          </mc:Choice>
        </mc:AlternateContent>
        <mc:AlternateContent xmlns:mc="http://schemas.openxmlformats.org/markup-compatibility/2006">
          <mc:Choice Requires="x14">
            <control shapeId="80065" r:id="rId148" name="Drop Down 1217">
              <controlPr locked="0" defaultSize="0" autoFill="0" autoPict="0">
                <anchor moveWithCells="1">
                  <from>
                    <xdr:col>6</xdr:col>
                    <xdr:colOff>428625</xdr:colOff>
                    <xdr:row>100</xdr:row>
                    <xdr:rowOff>85725</xdr:rowOff>
                  </from>
                  <to>
                    <xdr:col>6</xdr:col>
                    <xdr:colOff>933450</xdr:colOff>
                    <xdr:row>100</xdr:row>
                    <xdr:rowOff>304800</xdr:rowOff>
                  </to>
                </anchor>
              </controlPr>
            </control>
          </mc:Choice>
        </mc:AlternateContent>
        <mc:AlternateContent xmlns:mc="http://schemas.openxmlformats.org/markup-compatibility/2006">
          <mc:Choice Requires="x14">
            <control shapeId="80066" r:id="rId149" name="Drop Down 1218">
              <controlPr locked="0" defaultSize="0" autoFill="0" autoPict="0">
                <anchor moveWithCells="1">
                  <from>
                    <xdr:col>6</xdr:col>
                    <xdr:colOff>428625</xdr:colOff>
                    <xdr:row>101</xdr:row>
                    <xdr:rowOff>85725</xdr:rowOff>
                  </from>
                  <to>
                    <xdr:col>6</xdr:col>
                    <xdr:colOff>933450</xdr:colOff>
                    <xdr:row>101</xdr:row>
                    <xdr:rowOff>304800</xdr:rowOff>
                  </to>
                </anchor>
              </controlPr>
            </control>
          </mc:Choice>
        </mc:AlternateContent>
        <mc:AlternateContent xmlns:mc="http://schemas.openxmlformats.org/markup-compatibility/2006">
          <mc:Choice Requires="x14">
            <control shapeId="80067" r:id="rId150" name="Drop Down 1219">
              <controlPr locked="0" defaultSize="0" autoFill="0" autoPict="0">
                <anchor moveWithCells="1">
                  <from>
                    <xdr:col>6</xdr:col>
                    <xdr:colOff>428625</xdr:colOff>
                    <xdr:row>104</xdr:row>
                    <xdr:rowOff>85725</xdr:rowOff>
                  </from>
                  <to>
                    <xdr:col>6</xdr:col>
                    <xdr:colOff>933450</xdr:colOff>
                    <xdr:row>104</xdr:row>
                    <xdr:rowOff>304800</xdr:rowOff>
                  </to>
                </anchor>
              </controlPr>
            </control>
          </mc:Choice>
        </mc:AlternateContent>
        <mc:AlternateContent xmlns:mc="http://schemas.openxmlformats.org/markup-compatibility/2006">
          <mc:Choice Requires="x14">
            <control shapeId="80068" r:id="rId151" name="Drop Down 1220">
              <controlPr locked="0" defaultSize="0" autoFill="0" autoPict="0">
                <anchor moveWithCells="1">
                  <from>
                    <xdr:col>6</xdr:col>
                    <xdr:colOff>428625</xdr:colOff>
                    <xdr:row>105</xdr:row>
                    <xdr:rowOff>180975</xdr:rowOff>
                  </from>
                  <to>
                    <xdr:col>6</xdr:col>
                    <xdr:colOff>933450</xdr:colOff>
                    <xdr:row>105</xdr:row>
                    <xdr:rowOff>400050</xdr:rowOff>
                  </to>
                </anchor>
              </controlPr>
            </control>
          </mc:Choice>
        </mc:AlternateContent>
        <mc:AlternateContent xmlns:mc="http://schemas.openxmlformats.org/markup-compatibility/2006">
          <mc:Choice Requires="x14">
            <control shapeId="80069" r:id="rId152" name="Drop Down 1221">
              <controlPr locked="0" defaultSize="0" autoFill="0" autoPict="0">
                <anchor moveWithCells="1">
                  <from>
                    <xdr:col>6</xdr:col>
                    <xdr:colOff>428625</xdr:colOff>
                    <xdr:row>106</xdr:row>
                    <xdr:rowOff>180975</xdr:rowOff>
                  </from>
                  <to>
                    <xdr:col>6</xdr:col>
                    <xdr:colOff>933450</xdr:colOff>
                    <xdr:row>106</xdr:row>
                    <xdr:rowOff>400050</xdr:rowOff>
                  </to>
                </anchor>
              </controlPr>
            </control>
          </mc:Choice>
        </mc:AlternateContent>
        <mc:AlternateContent xmlns:mc="http://schemas.openxmlformats.org/markup-compatibility/2006">
          <mc:Choice Requires="x14">
            <control shapeId="80070" r:id="rId153" name="Drop Down 1222">
              <controlPr locked="0" defaultSize="0" autoFill="0" autoPict="0">
                <anchor moveWithCells="1">
                  <from>
                    <xdr:col>6</xdr:col>
                    <xdr:colOff>428625</xdr:colOff>
                    <xdr:row>107</xdr:row>
                    <xdr:rowOff>276225</xdr:rowOff>
                  </from>
                  <to>
                    <xdr:col>6</xdr:col>
                    <xdr:colOff>933450</xdr:colOff>
                    <xdr:row>107</xdr:row>
                    <xdr:rowOff>495300</xdr:rowOff>
                  </to>
                </anchor>
              </controlPr>
            </control>
          </mc:Choice>
        </mc:AlternateContent>
        <mc:AlternateContent xmlns:mc="http://schemas.openxmlformats.org/markup-compatibility/2006">
          <mc:Choice Requires="x14">
            <control shapeId="80071" r:id="rId154" name="Drop Down 1223">
              <controlPr locked="0" defaultSize="0" autoFill="0" autoPict="0">
                <anchor moveWithCells="1">
                  <from>
                    <xdr:col>6</xdr:col>
                    <xdr:colOff>428625</xdr:colOff>
                    <xdr:row>108</xdr:row>
                    <xdr:rowOff>85725</xdr:rowOff>
                  </from>
                  <to>
                    <xdr:col>6</xdr:col>
                    <xdr:colOff>933450</xdr:colOff>
                    <xdr:row>108</xdr:row>
                    <xdr:rowOff>304800</xdr:rowOff>
                  </to>
                </anchor>
              </controlPr>
            </control>
          </mc:Choice>
        </mc:AlternateContent>
        <mc:AlternateContent xmlns:mc="http://schemas.openxmlformats.org/markup-compatibility/2006">
          <mc:Choice Requires="x14">
            <control shapeId="80072" r:id="rId155" name="Drop Down 1224">
              <controlPr locked="0" defaultSize="0" autoFill="0" autoPict="0">
                <anchor moveWithCells="1">
                  <from>
                    <xdr:col>6</xdr:col>
                    <xdr:colOff>428625</xdr:colOff>
                    <xdr:row>111</xdr:row>
                    <xdr:rowOff>85725</xdr:rowOff>
                  </from>
                  <to>
                    <xdr:col>6</xdr:col>
                    <xdr:colOff>933450</xdr:colOff>
                    <xdr:row>111</xdr:row>
                    <xdr:rowOff>304800</xdr:rowOff>
                  </to>
                </anchor>
              </controlPr>
            </control>
          </mc:Choice>
        </mc:AlternateContent>
        <mc:AlternateContent xmlns:mc="http://schemas.openxmlformats.org/markup-compatibility/2006">
          <mc:Choice Requires="x14">
            <control shapeId="80073" r:id="rId156" name="Drop Down 1225">
              <controlPr locked="0" defaultSize="0" autoFill="0" autoPict="0">
                <anchor moveWithCells="1">
                  <from>
                    <xdr:col>6</xdr:col>
                    <xdr:colOff>428625</xdr:colOff>
                    <xdr:row>112</xdr:row>
                    <xdr:rowOff>85725</xdr:rowOff>
                  </from>
                  <to>
                    <xdr:col>6</xdr:col>
                    <xdr:colOff>933450</xdr:colOff>
                    <xdr:row>112</xdr:row>
                    <xdr:rowOff>304800</xdr:rowOff>
                  </to>
                </anchor>
              </controlPr>
            </control>
          </mc:Choice>
        </mc:AlternateContent>
        <mc:AlternateContent xmlns:mc="http://schemas.openxmlformats.org/markup-compatibility/2006">
          <mc:Choice Requires="x14">
            <control shapeId="80074" r:id="rId157" name="Drop Down 1226">
              <controlPr locked="0" defaultSize="0" autoFill="0" autoPict="0">
                <anchor moveWithCells="1">
                  <from>
                    <xdr:col>6</xdr:col>
                    <xdr:colOff>428625</xdr:colOff>
                    <xdr:row>113</xdr:row>
                    <xdr:rowOff>85725</xdr:rowOff>
                  </from>
                  <to>
                    <xdr:col>6</xdr:col>
                    <xdr:colOff>933450</xdr:colOff>
                    <xdr:row>113</xdr:row>
                    <xdr:rowOff>304800</xdr:rowOff>
                  </to>
                </anchor>
              </controlPr>
            </control>
          </mc:Choice>
        </mc:AlternateContent>
        <mc:AlternateContent xmlns:mc="http://schemas.openxmlformats.org/markup-compatibility/2006">
          <mc:Choice Requires="x14">
            <control shapeId="80075" r:id="rId158" name="Drop Down 1227">
              <controlPr locked="0" defaultSize="0" autoFill="0" autoPict="0">
                <anchor moveWithCells="1">
                  <from>
                    <xdr:col>6</xdr:col>
                    <xdr:colOff>428625</xdr:colOff>
                    <xdr:row>115</xdr:row>
                    <xdr:rowOff>85725</xdr:rowOff>
                  </from>
                  <to>
                    <xdr:col>6</xdr:col>
                    <xdr:colOff>933450</xdr:colOff>
                    <xdr:row>115</xdr:row>
                    <xdr:rowOff>304800</xdr:rowOff>
                  </to>
                </anchor>
              </controlPr>
            </control>
          </mc:Choice>
        </mc:AlternateContent>
        <mc:AlternateContent xmlns:mc="http://schemas.openxmlformats.org/markup-compatibility/2006">
          <mc:Choice Requires="x14">
            <control shapeId="80076" r:id="rId159" name="Drop Down 1228">
              <controlPr locked="0" defaultSize="0" autoFill="0" autoPict="0">
                <anchor moveWithCells="1">
                  <from>
                    <xdr:col>6</xdr:col>
                    <xdr:colOff>428625</xdr:colOff>
                    <xdr:row>116</xdr:row>
                    <xdr:rowOff>85725</xdr:rowOff>
                  </from>
                  <to>
                    <xdr:col>6</xdr:col>
                    <xdr:colOff>933450</xdr:colOff>
                    <xdr:row>116</xdr:row>
                    <xdr:rowOff>304800</xdr:rowOff>
                  </to>
                </anchor>
              </controlPr>
            </control>
          </mc:Choice>
        </mc:AlternateContent>
        <mc:AlternateContent xmlns:mc="http://schemas.openxmlformats.org/markup-compatibility/2006">
          <mc:Choice Requires="x14">
            <control shapeId="80077" r:id="rId160" name="Drop Down 1229">
              <controlPr locked="0" defaultSize="0" autoFill="0" autoPict="0">
                <anchor moveWithCells="1">
                  <from>
                    <xdr:col>6</xdr:col>
                    <xdr:colOff>428625</xdr:colOff>
                    <xdr:row>117</xdr:row>
                    <xdr:rowOff>85725</xdr:rowOff>
                  </from>
                  <to>
                    <xdr:col>6</xdr:col>
                    <xdr:colOff>933450</xdr:colOff>
                    <xdr:row>117</xdr:row>
                    <xdr:rowOff>304800</xdr:rowOff>
                  </to>
                </anchor>
              </controlPr>
            </control>
          </mc:Choice>
        </mc:AlternateContent>
        <mc:AlternateContent xmlns:mc="http://schemas.openxmlformats.org/markup-compatibility/2006">
          <mc:Choice Requires="x14">
            <control shapeId="80078" r:id="rId161" name="Drop Down 1230">
              <controlPr locked="0" defaultSize="0" autoFill="0" autoPict="0">
                <anchor moveWithCells="1">
                  <from>
                    <xdr:col>6</xdr:col>
                    <xdr:colOff>428625</xdr:colOff>
                    <xdr:row>118</xdr:row>
                    <xdr:rowOff>85725</xdr:rowOff>
                  </from>
                  <to>
                    <xdr:col>6</xdr:col>
                    <xdr:colOff>933450</xdr:colOff>
                    <xdr:row>118</xdr:row>
                    <xdr:rowOff>304800</xdr:rowOff>
                  </to>
                </anchor>
              </controlPr>
            </control>
          </mc:Choice>
        </mc:AlternateContent>
        <mc:AlternateContent xmlns:mc="http://schemas.openxmlformats.org/markup-compatibility/2006">
          <mc:Choice Requires="x14">
            <control shapeId="80079" r:id="rId162" name="Drop Down 1231">
              <controlPr locked="0" defaultSize="0" autoFill="0" autoPict="0">
                <anchor moveWithCells="1">
                  <from>
                    <xdr:col>6</xdr:col>
                    <xdr:colOff>428625</xdr:colOff>
                    <xdr:row>119</xdr:row>
                    <xdr:rowOff>85725</xdr:rowOff>
                  </from>
                  <to>
                    <xdr:col>6</xdr:col>
                    <xdr:colOff>933450</xdr:colOff>
                    <xdr:row>119</xdr:row>
                    <xdr:rowOff>304800</xdr:rowOff>
                  </to>
                </anchor>
              </controlPr>
            </control>
          </mc:Choice>
        </mc:AlternateContent>
        <mc:AlternateContent xmlns:mc="http://schemas.openxmlformats.org/markup-compatibility/2006">
          <mc:Choice Requires="x14">
            <control shapeId="80080" r:id="rId163" name="Drop Down 1232">
              <controlPr locked="0" defaultSize="0" autoFill="0" autoPict="0">
                <anchor moveWithCells="1">
                  <from>
                    <xdr:col>6</xdr:col>
                    <xdr:colOff>428625</xdr:colOff>
                    <xdr:row>120</xdr:row>
                    <xdr:rowOff>85725</xdr:rowOff>
                  </from>
                  <to>
                    <xdr:col>6</xdr:col>
                    <xdr:colOff>933450</xdr:colOff>
                    <xdr:row>120</xdr:row>
                    <xdr:rowOff>304800</xdr:rowOff>
                  </to>
                </anchor>
              </controlPr>
            </control>
          </mc:Choice>
        </mc:AlternateContent>
        <mc:AlternateContent xmlns:mc="http://schemas.openxmlformats.org/markup-compatibility/2006">
          <mc:Choice Requires="x14">
            <control shapeId="80081" r:id="rId164" name="Drop Down 1233">
              <controlPr locked="0" defaultSize="0" autoFill="0" autoPict="0">
                <anchor moveWithCells="1">
                  <from>
                    <xdr:col>6</xdr:col>
                    <xdr:colOff>428625</xdr:colOff>
                    <xdr:row>121</xdr:row>
                    <xdr:rowOff>85725</xdr:rowOff>
                  </from>
                  <to>
                    <xdr:col>6</xdr:col>
                    <xdr:colOff>933450</xdr:colOff>
                    <xdr:row>121</xdr:row>
                    <xdr:rowOff>304800</xdr:rowOff>
                  </to>
                </anchor>
              </controlPr>
            </control>
          </mc:Choice>
        </mc:AlternateContent>
        <mc:AlternateContent xmlns:mc="http://schemas.openxmlformats.org/markup-compatibility/2006">
          <mc:Choice Requires="x14">
            <control shapeId="80082" r:id="rId165" name="Drop Down 1234">
              <controlPr locked="0" defaultSize="0" autoFill="0" autoPict="0">
                <anchor moveWithCells="1">
                  <from>
                    <xdr:col>6</xdr:col>
                    <xdr:colOff>428625</xdr:colOff>
                    <xdr:row>122</xdr:row>
                    <xdr:rowOff>85725</xdr:rowOff>
                  </from>
                  <to>
                    <xdr:col>6</xdr:col>
                    <xdr:colOff>933450</xdr:colOff>
                    <xdr:row>122</xdr:row>
                    <xdr:rowOff>304800</xdr:rowOff>
                  </to>
                </anchor>
              </controlPr>
            </control>
          </mc:Choice>
        </mc:AlternateContent>
        <mc:AlternateContent xmlns:mc="http://schemas.openxmlformats.org/markup-compatibility/2006">
          <mc:Choice Requires="x14">
            <control shapeId="80083" r:id="rId166" name="Drop Down 1235">
              <controlPr locked="0" defaultSize="0" autoFill="0" autoPict="0">
                <anchor moveWithCells="1">
                  <from>
                    <xdr:col>6</xdr:col>
                    <xdr:colOff>428625</xdr:colOff>
                    <xdr:row>124</xdr:row>
                    <xdr:rowOff>180975</xdr:rowOff>
                  </from>
                  <to>
                    <xdr:col>6</xdr:col>
                    <xdr:colOff>933450</xdr:colOff>
                    <xdr:row>124</xdr:row>
                    <xdr:rowOff>400050</xdr:rowOff>
                  </to>
                </anchor>
              </controlPr>
            </control>
          </mc:Choice>
        </mc:AlternateContent>
        <mc:AlternateContent xmlns:mc="http://schemas.openxmlformats.org/markup-compatibility/2006">
          <mc:Choice Requires="x14">
            <control shapeId="80084" r:id="rId167" name="Drop Down 1236">
              <controlPr locked="0" defaultSize="0" autoFill="0" autoPict="0">
                <anchor moveWithCells="1">
                  <from>
                    <xdr:col>6</xdr:col>
                    <xdr:colOff>428625</xdr:colOff>
                    <xdr:row>125</xdr:row>
                    <xdr:rowOff>180975</xdr:rowOff>
                  </from>
                  <to>
                    <xdr:col>6</xdr:col>
                    <xdr:colOff>933450</xdr:colOff>
                    <xdr:row>125</xdr:row>
                    <xdr:rowOff>400050</xdr:rowOff>
                  </to>
                </anchor>
              </controlPr>
            </control>
          </mc:Choice>
        </mc:AlternateContent>
        <mc:AlternateContent xmlns:mc="http://schemas.openxmlformats.org/markup-compatibility/2006">
          <mc:Choice Requires="x14">
            <control shapeId="80085" r:id="rId168" name="Drop Down 1237">
              <controlPr locked="0" defaultSize="0" autoFill="0" autoPict="0">
                <anchor moveWithCells="1">
                  <from>
                    <xdr:col>6</xdr:col>
                    <xdr:colOff>428625</xdr:colOff>
                    <xdr:row>126</xdr:row>
                    <xdr:rowOff>371475</xdr:rowOff>
                  </from>
                  <to>
                    <xdr:col>6</xdr:col>
                    <xdr:colOff>933450</xdr:colOff>
                    <xdr:row>126</xdr:row>
                    <xdr:rowOff>590550</xdr:rowOff>
                  </to>
                </anchor>
              </controlPr>
            </control>
          </mc:Choice>
        </mc:AlternateContent>
        <mc:AlternateContent xmlns:mc="http://schemas.openxmlformats.org/markup-compatibility/2006">
          <mc:Choice Requires="x14">
            <control shapeId="80086" r:id="rId169" name="Drop Down 1238">
              <controlPr locked="0" defaultSize="0" autoFill="0" autoPict="0">
                <anchor moveWithCells="1">
                  <from>
                    <xdr:col>6</xdr:col>
                    <xdr:colOff>428625</xdr:colOff>
                    <xdr:row>128</xdr:row>
                    <xdr:rowOff>85725</xdr:rowOff>
                  </from>
                  <to>
                    <xdr:col>6</xdr:col>
                    <xdr:colOff>933450</xdr:colOff>
                    <xdr:row>128</xdr:row>
                    <xdr:rowOff>304800</xdr:rowOff>
                  </to>
                </anchor>
              </controlPr>
            </control>
          </mc:Choice>
        </mc:AlternateContent>
        <mc:AlternateContent xmlns:mc="http://schemas.openxmlformats.org/markup-compatibility/2006">
          <mc:Choice Requires="x14">
            <control shapeId="80087" r:id="rId170" name="Drop Down 1239">
              <controlPr locked="0" defaultSize="0" autoFill="0" autoPict="0">
                <anchor moveWithCells="1">
                  <from>
                    <xdr:col>6</xdr:col>
                    <xdr:colOff>428625</xdr:colOff>
                    <xdr:row>129</xdr:row>
                    <xdr:rowOff>85725</xdr:rowOff>
                  </from>
                  <to>
                    <xdr:col>6</xdr:col>
                    <xdr:colOff>933450</xdr:colOff>
                    <xdr:row>129</xdr:row>
                    <xdr:rowOff>304800</xdr:rowOff>
                  </to>
                </anchor>
              </controlPr>
            </control>
          </mc:Choice>
        </mc:AlternateContent>
        <mc:AlternateContent xmlns:mc="http://schemas.openxmlformats.org/markup-compatibility/2006">
          <mc:Choice Requires="x14">
            <control shapeId="80088" r:id="rId171" name="Drop Down 1240">
              <controlPr locked="0" defaultSize="0" autoFill="0" autoPict="0">
                <anchor moveWithCells="1">
                  <from>
                    <xdr:col>6</xdr:col>
                    <xdr:colOff>428625</xdr:colOff>
                    <xdr:row>130</xdr:row>
                    <xdr:rowOff>85725</xdr:rowOff>
                  </from>
                  <to>
                    <xdr:col>6</xdr:col>
                    <xdr:colOff>933450</xdr:colOff>
                    <xdr:row>130</xdr:row>
                    <xdr:rowOff>304800</xdr:rowOff>
                  </to>
                </anchor>
              </controlPr>
            </control>
          </mc:Choice>
        </mc:AlternateContent>
        <mc:AlternateContent xmlns:mc="http://schemas.openxmlformats.org/markup-compatibility/2006">
          <mc:Choice Requires="x14">
            <control shapeId="80089" r:id="rId172" name="Drop Down 1241">
              <controlPr locked="0" defaultSize="0" autoFill="0" autoPict="0">
                <anchor moveWithCells="1">
                  <from>
                    <xdr:col>6</xdr:col>
                    <xdr:colOff>428625</xdr:colOff>
                    <xdr:row>131</xdr:row>
                    <xdr:rowOff>85725</xdr:rowOff>
                  </from>
                  <to>
                    <xdr:col>6</xdr:col>
                    <xdr:colOff>933450</xdr:colOff>
                    <xdr:row>131</xdr:row>
                    <xdr:rowOff>304800</xdr:rowOff>
                  </to>
                </anchor>
              </controlPr>
            </control>
          </mc:Choice>
        </mc:AlternateContent>
        <mc:AlternateContent xmlns:mc="http://schemas.openxmlformats.org/markup-compatibility/2006">
          <mc:Choice Requires="x14">
            <control shapeId="80090" r:id="rId173" name="Drop Down 1242">
              <controlPr locked="0" defaultSize="0" autoFill="0" autoPict="0">
                <anchor moveWithCells="1">
                  <from>
                    <xdr:col>6</xdr:col>
                    <xdr:colOff>428625</xdr:colOff>
                    <xdr:row>133</xdr:row>
                    <xdr:rowOff>85725</xdr:rowOff>
                  </from>
                  <to>
                    <xdr:col>6</xdr:col>
                    <xdr:colOff>933450</xdr:colOff>
                    <xdr:row>133</xdr:row>
                    <xdr:rowOff>304800</xdr:rowOff>
                  </to>
                </anchor>
              </controlPr>
            </control>
          </mc:Choice>
        </mc:AlternateContent>
        <mc:AlternateContent xmlns:mc="http://schemas.openxmlformats.org/markup-compatibility/2006">
          <mc:Choice Requires="x14">
            <control shapeId="80091" r:id="rId174" name="Drop Down 1243">
              <controlPr locked="0" defaultSize="0" autoFill="0" autoPict="0">
                <anchor moveWithCells="1">
                  <from>
                    <xdr:col>6</xdr:col>
                    <xdr:colOff>428625</xdr:colOff>
                    <xdr:row>134</xdr:row>
                    <xdr:rowOff>85725</xdr:rowOff>
                  </from>
                  <to>
                    <xdr:col>6</xdr:col>
                    <xdr:colOff>933450</xdr:colOff>
                    <xdr:row>134</xdr:row>
                    <xdr:rowOff>304800</xdr:rowOff>
                  </to>
                </anchor>
              </controlPr>
            </control>
          </mc:Choice>
        </mc:AlternateContent>
        <mc:AlternateContent xmlns:mc="http://schemas.openxmlformats.org/markup-compatibility/2006">
          <mc:Choice Requires="x14">
            <control shapeId="80092" r:id="rId175" name="Drop Down 1244">
              <controlPr locked="0" defaultSize="0" autoFill="0" autoPict="0">
                <anchor moveWithCells="1">
                  <from>
                    <xdr:col>6</xdr:col>
                    <xdr:colOff>428625</xdr:colOff>
                    <xdr:row>135</xdr:row>
                    <xdr:rowOff>85725</xdr:rowOff>
                  </from>
                  <to>
                    <xdr:col>6</xdr:col>
                    <xdr:colOff>933450</xdr:colOff>
                    <xdr:row>135</xdr:row>
                    <xdr:rowOff>304800</xdr:rowOff>
                  </to>
                </anchor>
              </controlPr>
            </control>
          </mc:Choice>
        </mc:AlternateContent>
        <mc:AlternateContent xmlns:mc="http://schemas.openxmlformats.org/markup-compatibility/2006">
          <mc:Choice Requires="x14">
            <control shapeId="80093" r:id="rId176" name="Drop Down 1245">
              <controlPr locked="0" defaultSize="0" autoFill="0" autoPict="0">
                <anchor moveWithCells="1">
                  <from>
                    <xdr:col>6</xdr:col>
                    <xdr:colOff>428625</xdr:colOff>
                    <xdr:row>138</xdr:row>
                    <xdr:rowOff>85725</xdr:rowOff>
                  </from>
                  <to>
                    <xdr:col>6</xdr:col>
                    <xdr:colOff>933450</xdr:colOff>
                    <xdr:row>138</xdr:row>
                    <xdr:rowOff>304800</xdr:rowOff>
                  </to>
                </anchor>
              </controlPr>
            </control>
          </mc:Choice>
        </mc:AlternateContent>
        <mc:AlternateContent xmlns:mc="http://schemas.openxmlformats.org/markup-compatibility/2006">
          <mc:Choice Requires="x14">
            <control shapeId="80094" r:id="rId177" name="Drop Down 1246">
              <controlPr locked="0" defaultSize="0" autoFill="0" autoPict="0">
                <anchor moveWithCells="1">
                  <from>
                    <xdr:col>6</xdr:col>
                    <xdr:colOff>428625</xdr:colOff>
                    <xdr:row>139</xdr:row>
                    <xdr:rowOff>180975</xdr:rowOff>
                  </from>
                  <to>
                    <xdr:col>6</xdr:col>
                    <xdr:colOff>933450</xdr:colOff>
                    <xdr:row>139</xdr:row>
                    <xdr:rowOff>400050</xdr:rowOff>
                  </to>
                </anchor>
              </controlPr>
            </control>
          </mc:Choice>
        </mc:AlternateContent>
        <mc:AlternateContent xmlns:mc="http://schemas.openxmlformats.org/markup-compatibility/2006">
          <mc:Choice Requires="x14">
            <control shapeId="80095" r:id="rId178" name="Drop Down 1247">
              <controlPr locked="0" defaultSize="0" autoFill="0" autoPict="0">
                <anchor moveWithCells="1">
                  <from>
                    <xdr:col>6</xdr:col>
                    <xdr:colOff>428625</xdr:colOff>
                    <xdr:row>140</xdr:row>
                    <xdr:rowOff>85725</xdr:rowOff>
                  </from>
                  <to>
                    <xdr:col>6</xdr:col>
                    <xdr:colOff>933450</xdr:colOff>
                    <xdr:row>140</xdr:row>
                    <xdr:rowOff>304800</xdr:rowOff>
                  </to>
                </anchor>
              </controlPr>
            </control>
          </mc:Choice>
        </mc:AlternateContent>
        <mc:AlternateContent xmlns:mc="http://schemas.openxmlformats.org/markup-compatibility/2006">
          <mc:Choice Requires="x14">
            <control shapeId="80096" r:id="rId179" name="Drop Down 1248">
              <controlPr locked="0" defaultSize="0" autoFill="0" autoPict="0">
                <anchor moveWithCells="1">
                  <from>
                    <xdr:col>6</xdr:col>
                    <xdr:colOff>428625</xdr:colOff>
                    <xdr:row>141</xdr:row>
                    <xdr:rowOff>85725</xdr:rowOff>
                  </from>
                  <to>
                    <xdr:col>6</xdr:col>
                    <xdr:colOff>933450</xdr:colOff>
                    <xdr:row>141</xdr:row>
                    <xdr:rowOff>304800</xdr:rowOff>
                  </to>
                </anchor>
              </controlPr>
            </control>
          </mc:Choice>
        </mc:AlternateContent>
        <mc:AlternateContent xmlns:mc="http://schemas.openxmlformats.org/markup-compatibility/2006">
          <mc:Choice Requires="x14">
            <control shapeId="80097" r:id="rId180" name="Drop Down 1249">
              <controlPr locked="0" defaultSize="0" autoFill="0" autoPict="0">
                <anchor moveWithCells="1">
                  <from>
                    <xdr:col>6</xdr:col>
                    <xdr:colOff>428625</xdr:colOff>
                    <xdr:row>143</xdr:row>
                    <xdr:rowOff>85725</xdr:rowOff>
                  </from>
                  <to>
                    <xdr:col>6</xdr:col>
                    <xdr:colOff>933450</xdr:colOff>
                    <xdr:row>143</xdr:row>
                    <xdr:rowOff>304800</xdr:rowOff>
                  </to>
                </anchor>
              </controlPr>
            </control>
          </mc:Choice>
        </mc:AlternateContent>
        <mc:AlternateContent xmlns:mc="http://schemas.openxmlformats.org/markup-compatibility/2006">
          <mc:Choice Requires="x14">
            <control shapeId="80098" r:id="rId181" name="Drop Down 1250">
              <controlPr locked="0" defaultSize="0" autoFill="0" autoPict="0">
                <anchor moveWithCells="1">
                  <from>
                    <xdr:col>6</xdr:col>
                    <xdr:colOff>428625</xdr:colOff>
                    <xdr:row>144</xdr:row>
                    <xdr:rowOff>85725</xdr:rowOff>
                  </from>
                  <to>
                    <xdr:col>6</xdr:col>
                    <xdr:colOff>933450</xdr:colOff>
                    <xdr:row>144</xdr:row>
                    <xdr:rowOff>304800</xdr:rowOff>
                  </to>
                </anchor>
              </controlPr>
            </control>
          </mc:Choice>
        </mc:AlternateContent>
        <mc:AlternateContent xmlns:mc="http://schemas.openxmlformats.org/markup-compatibility/2006">
          <mc:Choice Requires="x14">
            <control shapeId="80099" r:id="rId182" name="Drop Down 1251">
              <controlPr locked="0" defaultSize="0" autoFill="0" autoPict="0">
                <anchor moveWithCells="1">
                  <from>
                    <xdr:col>6</xdr:col>
                    <xdr:colOff>428625</xdr:colOff>
                    <xdr:row>145</xdr:row>
                    <xdr:rowOff>85725</xdr:rowOff>
                  </from>
                  <to>
                    <xdr:col>6</xdr:col>
                    <xdr:colOff>933450</xdr:colOff>
                    <xdr:row>145</xdr:row>
                    <xdr:rowOff>304800</xdr:rowOff>
                  </to>
                </anchor>
              </controlPr>
            </control>
          </mc:Choice>
        </mc:AlternateContent>
        <mc:AlternateContent xmlns:mc="http://schemas.openxmlformats.org/markup-compatibility/2006">
          <mc:Choice Requires="x14">
            <control shapeId="80100" r:id="rId183" name="Drop Down 1252">
              <controlPr locked="0" defaultSize="0" autoFill="0" autoPict="0">
                <anchor moveWithCells="1">
                  <from>
                    <xdr:col>6</xdr:col>
                    <xdr:colOff>428625</xdr:colOff>
                    <xdr:row>146</xdr:row>
                    <xdr:rowOff>85725</xdr:rowOff>
                  </from>
                  <to>
                    <xdr:col>6</xdr:col>
                    <xdr:colOff>933450</xdr:colOff>
                    <xdr:row>146</xdr:row>
                    <xdr:rowOff>304800</xdr:rowOff>
                  </to>
                </anchor>
              </controlPr>
            </control>
          </mc:Choice>
        </mc:AlternateContent>
        <mc:AlternateContent xmlns:mc="http://schemas.openxmlformats.org/markup-compatibility/2006">
          <mc:Choice Requires="x14">
            <control shapeId="80101" r:id="rId184" name="Drop Down 1253">
              <controlPr locked="0" defaultSize="0" autoFill="0" autoPict="0">
                <anchor moveWithCells="1">
                  <from>
                    <xdr:col>6</xdr:col>
                    <xdr:colOff>428625</xdr:colOff>
                    <xdr:row>148</xdr:row>
                    <xdr:rowOff>85725</xdr:rowOff>
                  </from>
                  <to>
                    <xdr:col>6</xdr:col>
                    <xdr:colOff>933450</xdr:colOff>
                    <xdr:row>148</xdr:row>
                    <xdr:rowOff>304800</xdr:rowOff>
                  </to>
                </anchor>
              </controlPr>
            </control>
          </mc:Choice>
        </mc:AlternateContent>
        <mc:AlternateContent xmlns:mc="http://schemas.openxmlformats.org/markup-compatibility/2006">
          <mc:Choice Requires="x14">
            <control shapeId="80102" r:id="rId185" name="Drop Down 1254">
              <controlPr locked="0" defaultSize="0" autoFill="0" autoPict="0">
                <anchor moveWithCells="1">
                  <from>
                    <xdr:col>6</xdr:col>
                    <xdr:colOff>428625</xdr:colOff>
                    <xdr:row>149</xdr:row>
                    <xdr:rowOff>85725</xdr:rowOff>
                  </from>
                  <to>
                    <xdr:col>6</xdr:col>
                    <xdr:colOff>933450</xdr:colOff>
                    <xdr:row>149</xdr:row>
                    <xdr:rowOff>304800</xdr:rowOff>
                  </to>
                </anchor>
              </controlPr>
            </control>
          </mc:Choice>
        </mc:AlternateContent>
        <mc:AlternateContent xmlns:mc="http://schemas.openxmlformats.org/markup-compatibility/2006">
          <mc:Choice Requires="x14">
            <control shapeId="80103" r:id="rId186" name="Drop Down 1255">
              <controlPr locked="0" defaultSize="0" autoFill="0" autoPict="0">
                <anchor moveWithCells="1">
                  <from>
                    <xdr:col>6</xdr:col>
                    <xdr:colOff>428625</xdr:colOff>
                    <xdr:row>150</xdr:row>
                    <xdr:rowOff>85725</xdr:rowOff>
                  </from>
                  <to>
                    <xdr:col>6</xdr:col>
                    <xdr:colOff>933450</xdr:colOff>
                    <xdr:row>150</xdr:row>
                    <xdr:rowOff>304800</xdr:rowOff>
                  </to>
                </anchor>
              </controlPr>
            </control>
          </mc:Choice>
        </mc:AlternateContent>
        <mc:AlternateContent xmlns:mc="http://schemas.openxmlformats.org/markup-compatibility/2006">
          <mc:Choice Requires="x14">
            <control shapeId="80104" r:id="rId187" name="Drop Down 1256">
              <controlPr locked="0" defaultSize="0" autoFill="0" autoPict="0">
                <anchor moveWithCells="1">
                  <from>
                    <xdr:col>6</xdr:col>
                    <xdr:colOff>428625</xdr:colOff>
                    <xdr:row>152</xdr:row>
                    <xdr:rowOff>85725</xdr:rowOff>
                  </from>
                  <to>
                    <xdr:col>6</xdr:col>
                    <xdr:colOff>933450</xdr:colOff>
                    <xdr:row>152</xdr:row>
                    <xdr:rowOff>304800</xdr:rowOff>
                  </to>
                </anchor>
              </controlPr>
            </control>
          </mc:Choice>
        </mc:AlternateContent>
        <mc:AlternateContent xmlns:mc="http://schemas.openxmlformats.org/markup-compatibility/2006">
          <mc:Choice Requires="x14">
            <control shapeId="80105" r:id="rId188" name="Drop Down 1257">
              <controlPr locked="0" defaultSize="0" autoFill="0" autoPict="0">
                <anchor moveWithCells="1">
                  <from>
                    <xdr:col>6</xdr:col>
                    <xdr:colOff>428625</xdr:colOff>
                    <xdr:row>153</xdr:row>
                    <xdr:rowOff>85725</xdr:rowOff>
                  </from>
                  <to>
                    <xdr:col>6</xdr:col>
                    <xdr:colOff>933450</xdr:colOff>
                    <xdr:row>153</xdr:row>
                    <xdr:rowOff>304800</xdr:rowOff>
                  </to>
                </anchor>
              </controlPr>
            </control>
          </mc:Choice>
        </mc:AlternateContent>
        <mc:AlternateContent xmlns:mc="http://schemas.openxmlformats.org/markup-compatibility/2006">
          <mc:Choice Requires="x14">
            <control shapeId="80106" r:id="rId189" name="Drop Down 1258">
              <controlPr locked="0" defaultSize="0" autoFill="0" autoPict="0">
                <anchor moveWithCells="1">
                  <from>
                    <xdr:col>6</xdr:col>
                    <xdr:colOff>428625</xdr:colOff>
                    <xdr:row>154</xdr:row>
                    <xdr:rowOff>85725</xdr:rowOff>
                  </from>
                  <to>
                    <xdr:col>6</xdr:col>
                    <xdr:colOff>933450</xdr:colOff>
                    <xdr:row>154</xdr:row>
                    <xdr:rowOff>304800</xdr:rowOff>
                  </to>
                </anchor>
              </controlPr>
            </control>
          </mc:Choice>
        </mc:AlternateContent>
        <mc:AlternateContent xmlns:mc="http://schemas.openxmlformats.org/markup-compatibility/2006">
          <mc:Choice Requires="x14">
            <control shapeId="80107" r:id="rId190" name="Drop Down 1259">
              <controlPr locked="0" defaultSize="0" autoFill="0" autoPict="0">
                <anchor moveWithCells="1">
                  <from>
                    <xdr:col>6</xdr:col>
                    <xdr:colOff>428625</xdr:colOff>
                    <xdr:row>156</xdr:row>
                    <xdr:rowOff>85725</xdr:rowOff>
                  </from>
                  <to>
                    <xdr:col>6</xdr:col>
                    <xdr:colOff>933450</xdr:colOff>
                    <xdr:row>156</xdr:row>
                    <xdr:rowOff>304800</xdr:rowOff>
                  </to>
                </anchor>
              </controlPr>
            </control>
          </mc:Choice>
        </mc:AlternateContent>
        <mc:AlternateContent xmlns:mc="http://schemas.openxmlformats.org/markup-compatibility/2006">
          <mc:Choice Requires="x14">
            <control shapeId="80108" r:id="rId191" name="Drop Down 1260">
              <controlPr locked="0" defaultSize="0" autoFill="0" autoPict="0">
                <anchor moveWithCells="1">
                  <from>
                    <xdr:col>6</xdr:col>
                    <xdr:colOff>428625</xdr:colOff>
                    <xdr:row>157</xdr:row>
                    <xdr:rowOff>85725</xdr:rowOff>
                  </from>
                  <to>
                    <xdr:col>6</xdr:col>
                    <xdr:colOff>933450</xdr:colOff>
                    <xdr:row>157</xdr:row>
                    <xdr:rowOff>304800</xdr:rowOff>
                  </to>
                </anchor>
              </controlPr>
            </control>
          </mc:Choice>
        </mc:AlternateContent>
        <mc:AlternateContent xmlns:mc="http://schemas.openxmlformats.org/markup-compatibility/2006">
          <mc:Choice Requires="x14">
            <control shapeId="80109" r:id="rId192" name="Drop Down 1261">
              <controlPr locked="0" defaultSize="0" autoFill="0" autoPict="0">
                <anchor moveWithCells="1">
                  <from>
                    <xdr:col>6</xdr:col>
                    <xdr:colOff>428625</xdr:colOff>
                    <xdr:row>159</xdr:row>
                    <xdr:rowOff>85725</xdr:rowOff>
                  </from>
                  <to>
                    <xdr:col>6</xdr:col>
                    <xdr:colOff>933450</xdr:colOff>
                    <xdr:row>159</xdr:row>
                    <xdr:rowOff>304800</xdr:rowOff>
                  </to>
                </anchor>
              </controlPr>
            </control>
          </mc:Choice>
        </mc:AlternateContent>
        <mc:AlternateContent xmlns:mc="http://schemas.openxmlformats.org/markup-compatibility/2006">
          <mc:Choice Requires="x14">
            <control shapeId="80110" r:id="rId193" name="Drop Down 1262">
              <controlPr locked="0" defaultSize="0" autoFill="0" autoPict="0">
                <anchor moveWithCells="1">
                  <from>
                    <xdr:col>6</xdr:col>
                    <xdr:colOff>428625</xdr:colOff>
                    <xdr:row>160</xdr:row>
                    <xdr:rowOff>85725</xdr:rowOff>
                  </from>
                  <to>
                    <xdr:col>6</xdr:col>
                    <xdr:colOff>933450</xdr:colOff>
                    <xdr:row>160</xdr:row>
                    <xdr:rowOff>304800</xdr:rowOff>
                  </to>
                </anchor>
              </controlPr>
            </control>
          </mc:Choice>
        </mc:AlternateContent>
        <mc:AlternateContent xmlns:mc="http://schemas.openxmlformats.org/markup-compatibility/2006">
          <mc:Choice Requires="x14">
            <control shapeId="80111" r:id="rId194" name="Drop Down 1263">
              <controlPr locked="0" defaultSize="0" autoFill="0" autoPict="0">
                <anchor moveWithCells="1">
                  <from>
                    <xdr:col>6</xdr:col>
                    <xdr:colOff>428625</xdr:colOff>
                    <xdr:row>161</xdr:row>
                    <xdr:rowOff>85725</xdr:rowOff>
                  </from>
                  <to>
                    <xdr:col>6</xdr:col>
                    <xdr:colOff>933450</xdr:colOff>
                    <xdr:row>161</xdr:row>
                    <xdr:rowOff>304800</xdr:rowOff>
                  </to>
                </anchor>
              </controlPr>
            </control>
          </mc:Choice>
        </mc:AlternateContent>
        <mc:AlternateContent xmlns:mc="http://schemas.openxmlformats.org/markup-compatibility/2006">
          <mc:Choice Requires="x14">
            <control shapeId="80112" r:id="rId195" name="Drop Down 1264">
              <controlPr locked="0" defaultSize="0" autoFill="0" autoPict="0">
                <anchor moveWithCells="1">
                  <from>
                    <xdr:col>6</xdr:col>
                    <xdr:colOff>428625</xdr:colOff>
                    <xdr:row>167</xdr:row>
                    <xdr:rowOff>85725</xdr:rowOff>
                  </from>
                  <to>
                    <xdr:col>6</xdr:col>
                    <xdr:colOff>933450</xdr:colOff>
                    <xdr:row>167</xdr:row>
                    <xdr:rowOff>304800</xdr:rowOff>
                  </to>
                </anchor>
              </controlPr>
            </control>
          </mc:Choice>
        </mc:AlternateContent>
        <mc:AlternateContent xmlns:mc="http://schemas.openxmlformats.org/markup-compatibility/2006">
          <mc:Choice Requires="x14">
            <control shapeId="80113" r:id="rId196" name="Drop Down 1265">
              <controlPr locked="0" defaultSize="0" autoFill="0" autoPict="0">
                <anchor moveWithCells="1">
                  <from>
                    <xdr:col>6</xdr:col>
                    <xdr:colOff>428625</xdr:colOff>
                    <xdr:row>168</xdr:row>
                    <xdr:rowOff>85725</xdr:rowOff>
                  </from>
                  <to>
                    <xdr:col>6</xdr:col>
                    <xdr:colOff>933450</xdr:colOff>
                    <xdr:row>168</xdr:row>
                    <xdr:rowOff>304800</xdr:rowOff>
                  </to>
                </anchor>
              </controlPr>
            </control>
          </mc:Choice>
        </mc:AlternateContent>
        <mc:AlternateContent xmlns:mc="http://schemas.openxmlformats.org/markup-compatibility/2006">
          <mc:Choice Requires="x14">
            <control shapeId="80114" r:id="rId197" name="Drop Down 1266">
              <controlPr locked="0" defaultSize="0" autoFill="0" autoPict="0">
                <anchor moveWithCells="1">
                  <from>
                    <xdr:col>6</xdr:col>
                    <xdr:colOff>428625</xdr:colOff>
                    <xdr:row>170</xdr:row>
                    <xdr:rowOff>85725</xdr:rowOff>
                  </from>
                  <to>
                    <xdr:col>6</xdr:col>
                    <xdr:colOff>933450</xdr:colOff>
                    <xdr:row>170</xdr:row>
                    <xdr:rowOff>304800</xdr:rowOff>
                  </to>
                </anchor>
              </controlPr>
            </control>
          </mc:Choice>
        </mc:AlternateContent>
        <mc:AlternateContent xmlns:mc="http://schemas.openxmlformats.org/markup-compatibility/2006">
          <mc:Choice Requires="x14">
            <control shapeId="80115" r:id="rId198" name="Drop Down 1267">
              <controlPr locked="0" defaultSize="0" autoFill="0" autoPict="0">
                <anchor moveWithCells="1">
                  <from>
                    <xdr:col>6</xdr:col>
                    <xdr:colOff>428625</xdr:colOff>
                    <xdr:row>171</xdr:row>
                    <xdr:rowOff>180975</xdr:rowOff>
                  </from>
                  <to>
                    <xdr:col>6</xdr:col>
                    <xdr:colOff>933450</xdr:colOff>
                    <xdr:row>171</xdr:row>
                    <xdr:rowOff>400050</xdr:rowOff>
                  </to>
                </anchor>
              </controlPr>
            </control>
          </mc:Choice>
        </mc:AlternateContent>
        <mc:AlternateContent xmlns:mc="http://schemas.openxmlformats.org/markup-compatibility/2006">
          <mc:Choice Requires="x14">
            <control shapeId="80116" r:id="rId199" name="Drop Down 1268">
              <controlPr locked="0" defaultSize="0" autoFill="0" autoPict="0">
                <anchor moveWithCells="1">
                  <from>
                    <xdr:col>6</xdr:col>
                    <xdr:colOff>428625</xdr:colOff>
                    <xdr:row>172</xdr:row>
                    <xdr:rowOff>85725</xdr:rowOff>
                  </from>
                  <to>
                    <xdr:col>6</xdr:col>
                    <xdr:colOff>933450</xdr:colOff>
                    <xdr:row>172</xdr:row>
                    <xdr:rowOff>304800</xdr:rowOff>
                  </to>
                </anchor>
              </controlPr>
            </control>
          </mc:Choice>
        </mc:AlternateContent>
        <mc:AlternateContent xmlns:mc="http://schemas.openxmlformats.org/markup-compatibility/2006">
          <mc:Choice Requires="x14">
            <control shapeId="80117" r:id="rId200" name="Drop Down 1269">
              <controlPr locked="0" defaultSize="0" autoFill="0" autoPict="0">
                <anchor moveWithCells="1">
                  <from>
                    <xdr:col>6</xdr:col>
                    <xdr:colOff>428625</xdr:colOff>
                    <xdr:row>173</xdr:row>
                    <xdr:rowOff>85725</xdr:rowOff>
                  </from>
                  <to>
                    <xdr:col>6</xdr:col>
                    <xdr:colOff>933450</xdr:colOff>
                    <xdr:row>173</xdr:row>
                    <xdr:rowOff>304800</xdr:rowOff>
                  </to>
                </anchor>
              </controlPr>
            </control>
          </mc:Choice>
        </mc:AlternateContent>
        <mc:AlternateContent xmlns:mc="http://schemas.openxmlformats.org/markup-compatibility/2006">
          <mc:Choice Requires="x14">
            <control shapeId="80118" r:id="rId201" name="Drop Down 1270">
              <controlPr locked="0" defaultSize="0" autoFill="0" autoPict="0">
                <anchor moveWithCells="1">
                  <from>
                    <xdr:col>6</xdr:col>
                    <xdr:colOff>428625</xdr:colOff>
                    <xdr:row>174</xdr:row>
                    <xdr:rowOff>85725</xdr:rowOff>
                  </from>
                  <to>
                    <xdr:col>6</xdr:col>
                    <xdr:colOff>933450</xdr:colOff>
                    <xdr:row>174</xdr:row>
                    <xdr:rowOff>304800</xdr:rowOff>
                  </to>
                </anchor>
              </controlPr>
            </control>
          </mc:Choice>
        </mc:AlternateContent>
        <mc:AlternateContent xmlns:mc="http://schemas.openxmlformats.org/markup-compatibility/2006">
          <mc:Choice Requires="x14">
            <control shapeId="80119" r:id="rId202" name="Drop Down 1271">
              <controlPr locked="0" defaultSize="0" autoFill="0" autoPict="0">
                <anchor moveWithCells="1">
                  <from>
                    <xdr:col>6</xdr:col>
                    <xdr:colOff>428625</xdr:colOff>
                    <xdr:row>175</xdr:row>
                    <xdr:rowOff>85725</xdr:rowOff>
                  </from>
                  <to>
                    <xdr:col>6</xdr:col>
                    <xdr:colOff>933450</xdr:colOff>
                    <xdr:row>175</xdr:row>
                    <xdr:rowOff>304800</xdr:rowOff>
                  </to>
                </anchor>
              </controlPr>
            </control>
          </mc:Choice>
        </mc:AlternateContent>
        <mc:AlternateContent xmlns:mc="http://schemas.openxmlformats.org/markup-compatibility/2006">
          <mc:Choice Requires="x14">
            <control shapeId="80120" r:id="rId203" name="Drop Down 1272">
              <controlPr locked="0" defaultSize="0" autoFill="0" autoPict="0">
                <anchor moveWithCells="1">
                  <from>
                    <xdr:col>6</xdr:col>
                    <xdr:colOff>428625</xdr:colOff>
                    <xdr:row>180</xdr:row>
                    <xdr:rowOff>85725</xdr:rowOff>
                  </from>
                  <to>
                    <xdr:col>6</xdr:col>
                    <xdr:colOff>933450</xdr:colOff>
                    <xdr:row>180</xdr:row>
                    <xdr:rowOff>304800</xdr:rowOff>
                  </to>
                </anchor>
              </controlPr>
            </control>
          </mc:Choice>
        </mc:AlternateContent>
        <mc:AlternateContent xmlns:mc="http://schemas.openxmlformats.org/markup-compatibility/2006">
          <mc:Choice Requires="x14">
            <control shapeId="80121" r:id="rId204" name="Drop Down 1273">
              <controlPr locked="0" defaultSize="0" autoFill="0" autoPict="0">
                <anchor moveWithCells="1">
                  <from>
                    <xdr:col>6</xdr:col>
                    <xdr:colOff>428625</xdr:colOff>
                    <xdr:row>181</xdr:row>
                    <xdr:rowOff>85725</xdr:rowOff>
                  </from>
                  <to>
                    <xdr:col>6</xdr:col>
                    <xdr:colOff>933450</xdr:colOff>
                    <xdr:row>181</xdr:row>
                    <xdr:rowOff>304800</xdr:rowOff>
                  </to>
                </anchor>
              </controlPr>
            </control>
          </mc:Choice>
        </mc:AlternateContent>
        <mc:AlternateContent xmlns:mc="http://schemas.openxmlformats.org/markup-compatibility/2006">
          <mc:Choice Requires="x14">
            <control shapeId="80122" r:id="rId205" name="Drop Down 1274">
              <controlPr locked="0" defaultSize="0" autoFill="0" autoPict="0">
                <anchor moveWithCells="1">
                  <from>
                    <xdr:col>6</xdr:col>
                    <xdr:colOff>428625</xdr:colOff>
                    <xdr:row>182</xdr:row>
                    <xdr:rowOff>85725</xdr:rowOff>
                  </from>
                  <to>
                    <xdr:col>6</xdr:col>
                    <xdr:colOff>933450</xdr:colOff>
                    <xdr:row>182</xdr:row>
                    <xdr:rowOff>304800</xdr:rowOff>
                  </to>
                </anchor>
              </controlPr>
            </control>
          </mc:Choice>
        </mc:AlternateContent>
        <mc:AlternateContent xmlns:mc="http://schemas.openxmlformats.org/markup-compatibility/2006">
          <mc:Choice Requires="x14">
            <control shapeId="80123" r:id="rId206" name="Drop Down 1275">
              <controlPr locked="0" defaultSize="0" autoFill="0" autoPict="0">
                <anchor moveWithCells="1">
                  <from>
                    <xdr:col>6</xdr:col>
                    <xdr:colOff>428625</xdr:colOff>
                    <xdr:row>183</xdr:row>
                    <xdr:rowOff>180975</xdr:rowOff>
                  </from>
                  <to>
                    <xdr:col>6</xdr:col>
                    <xdr:colOff>933450</xdr:colOff>
                    <xdr:row>183</xdr:row>
                    <xdr:rowOff>400050</xdr:rowOff>
                  </to>
                </anchor>
              </controlPr>
            </control>
          </mc:Choice>
        </mc:AlternateContent>
        <mc:AlternateContent xmlns:mc="http://schemas.openxmlformats.org/markup-compatibility/2006">
          <mc:Choice Requires="x14">
            <control shapeId="80124" r:id="rId207" name="Drop Down 1276">
              <controlPr locked="0" defaultSize="0" autoFill="0" autoPict="0">
                <anchor moveWithCells="1">
                  <from>
                    <xdr:col>6</xdr:col>
                    <xdr:colOff>428625</xdr:colOff>
                    <xdr:row>185</xdr:row>
                    <xdr:rowOff>85725</xdr:rowOff>
                  </from>
                  <to>
                    <xdr:col>6</xdr:col>
                    <xdr:colOff>933450</xdr:colOff>
                    <xdr:row>185</xdr:row>
                    <xdr:rowOff>304800</xdr:rowOff>
                  </to>
                </anchor>
              </controlPr>
            </control>
          </mc:Choice>
        </mc:AlternateContent>
        <mc:AlternateContent xmlns:mc="http://schemas.openxmlformats.org/markup-compatibility/2006">
          <mc:Choice Requires="x14">
            <control shapeId="80125" r:id="rId208" name="Drop Down 1277">
              <controlPr locked="0" defaultSize="0" autoFill="0" autoPict="0">
                <anchor moveWithCells="1">
                  <from>
                    <xdr:col>6</xdr:col>
                    <xdr:colOff>428625</xdr:colOff>
                    <xdr:row>186</xdr:row>
                    <xdr:rowOff>85725</xdr:rowOff>
                  </from>
                  <to>
                    <xdr:col>6</xdr:col>
                    <xdr:colOff>933450</xdr:colOff>
                    <xdr:row>186</xdr:row>
                    <xdr:rowOff>304800</xdr:rowOff>
                  </to>
                </anchor>
              </controlPr>
            </control>
          </mc:Choice>
        </mc:AlternateContent>
        <mc:AlternateContent xmlns:mc="http://schemas.openxmlformats.org/markup-compatibility/2006">
          <mc:Choice Requires="x14">
            <control shapeId="80126" r:id="rId209" name="Drop Down 1278">
              <controlPr locked="0" defaultSize="0" autoFill="0" autoPict="0">
                <anchor moveWithCells="1">
                  <from>
                    <xdr:col>6</xdr:col>
                    <xdr:colOff>428625</xdr:colOff>
                    <xdr:row>187</xdr:row>
                    <xdr:rowOff>85725</xdr:rowOff>
                  </from>
                  <to>
                    <xdr:col>6</xdr:col>
                    <xdr:colOff>933450</xdr:colOff>
                    <xdr:row>187</xdr:row>
                    <xdr:rowOff>304800</xdr:rowOff>
                  </to>
                </anchor>
              </controlPr>
            </control>
          </mc:Choice>
        </mc:AlternateContent>
        <mc:AlternateContent xmlns:mc="http://schemas.openxmlformats.org/markup-compatibility/2006">
          <mc:Choice Requires="x14">
            <control shapeId="80127" r:id="rId210" name="Drop Down 1279">
              <controlPr locked="0" defaultSize="0" autoFill="0" autoPict="0">
                <anchor moveWithCells="1">
                  <from>
                    <xdr:col>6</xdr:col>
                    <xdr:colOff>428625</xdr:colOff>
                    <xdr:row>188</xdr:row>
                    <xdr:rowOff>85725</xdr:rowOff>
                  </from>
                  <to>
                    <xdr:col>6</xdr:col>
                    <xdr:colOff>933450</xdr:colOff>
                    <xdr:row>188</xdr:row>
                    <xdr:rowOff>304800</xdr:rowOff>
                  </to>
                </anchor>
              </controlPr>
            </control>
          </mc:Choice>
        </mc:AlternateContent>
        <mc:AlternateContent xmlns:mc="http://schemas.openxmlformats.org/markup-compatibility/2006">
          <mc:Choice Requires="x14">
            <control shapeId="80128" r:id="rId211" name="Drop Down 1280">
              <controlPr locked="0" defaultSize="0" autoFill="0" autoPict="0">
                <anchor moveWithCells="1">
                  <from>
                    <xdr:col>6</xdr:col>
                    <xdr:colOff>428625</xdr:colOff>
                    <xdr:row>190</xdr:row>
                    <xdr:rowOff>85725</xdr:rowOff>
                  </from>
                  <to>
                    <xdr:col>6</xdr:col>
                    <xdr:colOff>933450</xdr:colOff>
                    <xdr:row>190</xdr:row>
                    <xdr:rowOff>304800</xdr:rowOff>
                  </to>
                </anchor>
              </controlPr>
            </control>
          </mc:Choice>
        </mc:AlternateContent>
        <mc:AlternateContent xmlns:mc="http://schemas.openxmlformats.org/markup-compatibility/2006">
          <mc:Choice Requires="x14">
            <control shapeId="80129" r:id="rId212" name="Drop Down 1281">
              <controlPr locked="0" defaultSize="0" autoFill="0" autoPict="0">
                <anchor moveWithCells="1">
                  <from>
                    <xdr:col>6</xdr:col>
                    <xdr:colOff>428625</xdr:colOff>
                    <xdr:row>191</xdr:row>
                    <xdr:rowOff>276225</xdr:rowOff>
                  </from>
                  <to>
                    <xdr:col>6</xdr:col>
                    <xdr:colOff>933450</xdr:colOff>
                    <xdr:row>191</xdr:row>
                    <xdr:rowOff>495300</xdr:rowOff>
                  </to>
                </anchor>
              </controlPr>
            </control>
          </mc:Choice>
        </mc:AlternateContent>
        <mc:AlternateContent xmlns:mc="http://schemas.openxmlformats.org/markup-compatibility/2006">
          <mc:Choice Requires="x14">
            <control shapeId="80130" r:id="rId213" name="Drop Down 1282">
              <controlPr locked="0" defaultSize="0" autoFill="0" autoPict="0">
                <anchor moveWithCells="1">
                  <from>
                    <xdr:col>6</xdr:col>
                    <xdr:colOff>428625</xdr:colOff>
                    <xdr:row>192</xdr:row>
                    <xdr:rowOff>85725</xdr:rowOff>
                  </from>
                  <to>
                    <xdr:col>6</xdr:col>
                    <xdr:colOff>933450</xdr:colOff>
                    <xdr:row>192</xdr:row>
                    <xdr:rowOff>304800</xdr:rowOff>
                  </to>
                </anchor>
              </controlPr>
            </control>
          </mc:Choice>
        </mc:AlternateContent>
        <mc:AlternateContent xmlns:mc="http://schemas.openxmlformats.org/markup-compatibility/2006">
          <mc:Choice Requires="x14">
            <control shapeId="80131" r:id="rId214" name="Drop Down 1283">
              <controlPr locked="0" defaultSize="0" autoFill="0" autoPict="0">
                <anchor moveWithCells="1">
                  <from>
                    <xdr:col>6</xdr:col>
                    <xdr:colOff>428625</xdr:colOff>
                    <xdr:row>196</xdr:row>
                    <xdr:rowOff>85725</xdr:rowOff>
                  </from>
                  <to>
                    <xdr:col>6</xdr:col>
                    <xdr:colOff>933450</xdr:colOff>
                    <xdr:row>196</xdr:row>
                    <xdr:rowOff>304800</xdr:rowOff>
                  </to>
                </anchor>
              </controlPr>
            </control>
          </mc:Choice>
        </mc:AlternateContent>
        <mc:AlternateContent xmlns:mc="http://schemas.openxmlformats.org/markup-compatibility/2006">
          <mc:Choice Requires="x14">
            <control shapeId="80132" r:id="rId215" name="Drop Down 1284">
              <controlPr locked="0" defaultSize="0" autoFill="0" autoPict="0">
                <anchor moveWithCells="1">
                  <from>
                    <xdr:col>6</xdr:col>
                    <xdr:colOff>428625</xdr:colOff>
                    <xdr:row>197</xdr:row>
                    <xdr:rowOff>85725</xdr:rowOff>
                  </from>
                  <to>
                    <xdr:col>6</xdr:col>
                    <xdr:colOff>933450</xdr:colOff>
                    <xdr:row>197</xdr:row>
                    <xdr:rowOff>304800</xdr:rowOff>
                  </to>
                </anchor>
              </controlPr>
            </control>
          </mc:Choice>
        </mc:AlternateContent>
        <mc:AlternateContent xmlns:mc="http://schemas.openxmlformats.org/markup-compatibility/2006">
          <mc:Choice Requires="x14">
            <control shapeId="80133" r:id="rId216" name="Drop Down 1285">
              <controlPr locked="0" defaultSize="0" autoFill="0" autoPict="0">
                <anchor moveWithCells="1">
                  <from>
                    <xdr:col>6</xdr:col>
                    <xdr:colOff>428625</xdr:colOff>
                    <xdr:row>198</xdr:row>
                    <xdr:rowOff>85725</xdr:rowOff>
                  </from>
                  <to>
                    <xdr:col>6</xdr:col>
                    <xdr:colOff>933450</xdr:colOff>
                    <xdr:row>198</xdr:row>
                    <xdr:rowOff>304800</xdr:rowOff>
                  </to>
                </anchor>
              </controlPr>
            </control>
          </mc:Choice>
        </mc:AlternateContent>
        <mc:AlternateContent xmlns:mc="http://schemas.openxmlformats.org/markup-compatibility/2006">
          <mc:Choice Requires="x14">
            <control shapeId="80134" r:id="rId217" name="Drop Down 1286">
              <controlPr locked="0" defaultSize="0" autoFill="0" autoPict="0">
                <anchor moveWithCells="1">
                  <from>
                    <xdr:col>6</xdr:col>
                    <xdr:colOff>428625</xdr:colOff>
                    <xdr:row>199</xdr:row>
                    <xdr:rowOff>85725</xdr:rowOff>
                  </from>
                  <to>
                    <xdr:col>6</xdr:col>
                    <xdr:colOff>933450</xdr:colOff>
                    <xdr:row>199</xdr:row>
                    <xdr:rowOff>304800</xdr:rowOff>
                  </to>
                </anchor>
              </controlPr>
            </control>
          </mc:Choice>
        </mc:AlternateContent>
        <mc:AlternateContent xmlns:mc="http://schemas.openxmlformats.org/markup-compatibility/2006">
          <mc:Choice Requires="x14">
            <control shapeId="80135" r:id="rId218" name="Drop Down 1287">
              <controlPr locked="0" defaultSize="0" autoFill="0" autoPict="0">
                <anchor moveWithCells="1">
                  <from>
                    <xdr:col>6</xdr:col>
                    <xdr:colOff>428625</xdr:colOff>
                    <xdr:row>200</xdr:row>
                    <xdr:rowOff>85725</xdr:rowOff>
                  </from>
                  <to>
                    <xdr:col>6</xdr:col>
                    <xdr:colOff>933450</xdr:colOff>
                    <xdr:row>200</xdr:row>
                    <xdr:rowOff>304800</xdr:rowOff>
                  </to>
                </anchor>
              </controlPr>
            </control>
          </mc:Choice>
        </mc:AlternateContent>
        <mc:AlternateContent xmlns:mc="http://schemas.openxmlformats.org/markup-compatibility/2006">
          <mc:Choice Requires="x14">
            <control shapeId="80136" r:id="rId219" name="Drop Down 1288">
              <controlPr locked="0" defaultSize="0" autoFill="0" autoPict="0">
                <anchor moveWithCells="1">
                  <from>
                    <xdr:col>6</xdr:col>
                    <xdr:colOff>428625</xdr:colOff>
                    <xdr:row>201</xdr:row>
                    <xdr:rowOff>85725</xdr:rowOff>
                  </from>
                  <to>
                    <xdr:col>6</xdr:col>
                    <xdr:colOff>933450</xdr:colOff>
                    <xdr:row>201</xdr:row>
                    <xdr:rowOff>304800</xdr:rowOff>
                  </to>
                </anchor>
              </controlPr>
            </control>
          </mc:Choice>
        </mc:AlternateContent>
        <mc:AlternateContent xmlns:mc="http://schemas.openxmlformats.org/markup-compatibility/2006">
          <mc:Choice Requires="x14">
            <control shapeId="80137" r:id="rId220" name="Drop Down 1289">
              <controlPr locked="0" defaultSize="0" autoFill="0" autoPict="0">
                <anchor moveWithCells="1">
                  <from>
                    <xdr:col>6</xdr:col>
                    <xdr:colOff>428625</xdr:colOff>
                    <xdr:row>202</xdr:row>
                    <xdr:rowOff>85725</xdr:rowOff>
                  </from>
                  <to>
                    <xdr:col>6</xdr:col>
                    <xdr:colOff>933450</xdr:colOff>
                    <xdr:row>202</xdr:row>
                    <xdr:rowOff>304800</xdr:rowOff>
                  </to>
                </anchor>
              </controlPr>
            </control>
          </mc:Choice>
        </mc:AlternateContent>
        <mc:AlternateContent xmlns:mc="http://schemas.openxmlformats.org/markup-compatibility/2006">
          <mc:Choice Requires="x14">
            <control shapeId="80138" r:id="rId221" name="Drop Down 1290">
              <controlPr locked="0" defaultSize="0" autoFill="0" autoPict="0">
                <anchor moveWithCells="1">
                  <from>
                    <xdr:col>6</xdr:col>
                    <xdr:colOff>428625</xdr:colOff>
                    <xdr:row>204</xdr:row>
                    <xdr:rowOff>180975</xdr:rowOff>
                  </from>
                  <to>
                    <xdr:col>6</xdr:col>
                    <xdr:colOff>933450</xdr:colOff>
                    <xdr:row>204</xdr:row>
                    <xdr:rowOff>400050</xdr:rowOff>
                  </to>
                </anchor>
              </controlPr>
            </control>
          </mc:Choice>
        </mc:AlternateContent>
        <mc:AlternateContent xmlns:mc="http://schemas.openxmlformats.org/markup-compatibility/2006">
          <mc:Choice Requires="x14">
            <control shapeId="80139" r:id="rId222" name="Drop Down 1291">
              <controlPr locked="0" defaultSize="0" autoFill="0" autoPict="0">
                <anchor moveWithCells="1">
                  <from>
                    <xdr:col>6</xdr:col>
                    <xdr:colOff>428625</xdr:colOff>
                    <xdr:row>205</xdr:row>
                    <xdr:rowOff>85725</xdr:rowOff>
                  </from>
                  <to>
                    <xdr:col>6</xdr:col>
                    <xdr:colOff>933450</xdr:colOff>
                    <xdr:row>205</xdr:row>
                    <xdr:rowOff>304800</xdr:rowOff>
                  </to>
                </anchor>
              </controlPr>
            </control>
          </mc:Choice>
        </mc:AlternateContent>
        <mc:AlternateContent xmlns:mc="http://schemas.openxmlformats.org/markup-compatibility/2006">
          <mc:Choice Requires="x14">
            <control shapeId="80140" r:id="rId223" name="Drop Down 1292">
              <controlPr locked="0" defaultSize="0" autoFill="0" autoPict="0">
                <anchor moveWithCells="1">
                  <from>
                    <xdr:col>6</xdr:col>
                    <xdr:colOff>428625</xdr:colOff>
                    <xdr:row>206</xdr:row>
                    <xdr:rowOff>85725</xdr:rowOff>
                  </from>
                  <to>
                    <xdr:col>6</xdr:col>
                    <xdr:colOff>933450</xdr:colOff>
                    <xdr:row>206</xdr:row>
                    <xdr:rowOff>304800</xdr:rowOff>
                  </to>
                </anchor>
              </controlPr>
            </control>
          </mc:Choice>
        </mc:AlternateContent>
        <mc:AlternateContent xmlns:mc="http://schemas.openxmlformats.org/markup-compatibility/2006">
          <mc:Choice Requires="x14">
            <control shapeId="80141" r:id="rId224" name="Drop Down 1293">
              <controlPr locked="0" defaultSize="0" autoFill="0" autoPict="0">
                <anchor moveWithCells="1">
                  <from>
                    <xdr:col>6</xdr:col>
                    <xdr:colOff>428625</xdr:colOff>
                    <xdr:row>207</xdr:row>
                    <xdr:rowOff>85725</xdr:rowOff>
                  </from>
                  <to>
                    <xdr:col>6</xdr:col>
                    <xdr:colOff>933450</xdr:colOff>
                    <xdr:row>207</xdr:row>
                    <xdr:rowOff>304800</xdr:rowOff>
                  </to>
                </anchor>
              </controlPr>
            </control>
          </mc:Choice>
        </mc:AlternateContent>
        <mc:AlternateContent xmlns:mc="http://schemas.openxmlformats.org/markup-compatibility/2006">
          <mc:Choice Requires="x14">
            <control shapeId="80142" r:id="rId225" name="Drop Down 1294">
              <controlPr locked="0" defaultSize="0" autoFill="0" autoPict="0">
                <anchor moveWithCells="1">
                  <from>
                    <xdr:col>6</xdr:col>
                    <xdr:colOff>428625</xdr:colOff>
                    <xdr:row>208</xdr:row>
                    <xdr:rowOff>85725</xdr:rowOff>
                  </from>
                  <to>
                    <xdr:col>6</xdr:col>
                    <xdr:colOff>933450</xdr:colOff>
                    <xdr:row>208</xdr:row>
                    <xdr:rowOff>304800</xdr:rowOff>
                  </to>
                </anchor>
              </controlPr>
            </control>
          </mc:Choice>
        </mc:AlternateContent>
        <mc:AlternateContent xmlns:mc="http://schemas.openxmlformats.org/markup-compatibility/2006">
          <mc:Choice Requires="x14">
            <control shapeId="80143" r:id="rId226" name="Drop Down 1295">
              <controlPr locked="0" defaultSize="0" autoFill="0" autoPict="0">
                <anchor moveWithCells="1">
                  <from>
                    <xdr:col>6</xdr:col>
                    <xdr:colOff>428625</xdr:colOff>
                    <xdr:row>212</xdr:row>
                    <xdr:rowOff>85725</xdr:rowOff>
                  </from>
                  <to>
                    <xdr:col>6</xdr:col>
                    <xdr:colOff>933450</xdr:colOff>
                    <xdr:row>212</xdr:row>
                    <xdr:rowOff>304800</xdr:rowOff>
                  </to>
                </anchor>
              </controlPr>
            </control>
          </mc:Choice>
        </mc:AlternateContent>
        <mc:AlternateContent xmlns:mc="http://schemas.openxmlformats.org/markup-compatibility/2006">
          <mc:Choice Requires="x14">
            <control shapeId="80144" r:id="rId227" name="Drop Down 1296">
              <controlPr locked="0" defaultSize="0" autoFill="0" autoPict="0">
                <anchor moveWithCells="1">
                  <from>
                    <xdr:col>6</xdr:col>
                    <xdr:colOff>428625</xdr:colOff>
                    <xdr:row>213</xdr:row>
                    <xdr:rowOff>85725</xdr:rowOff>
                  </from>
                  <to>
                    <xdr:col>6</xdr:col>
                    <xdr:colOff>933450</xdr:colOff>
                    <xdr:row>213</xdr:row>
                    <xdr:rowOff>304800</xdr:rowOff>
                  </to>
                </anchor>
              </controlPr>
            </control>
          </mc:Choice>
        </mc:AlternateContent>
        <mc:AlternateContent xmlns:mc="http://schemas.openxmlformats.org/markup-compatibility/2006">
          <mc:Choice Requires="x14">
            <control shapeId="80145" r:id="rId228" name="Drop Down 1297">
              <controlPr locked="0" defaultSize="0" autoFill="0" autoPict="0">
                <anchor moveWithCells="1">
                  <from>
                    <xdr:col>6</xdr:col>
                    <xdr:colOff>428625</xdr:colOff>
                    <xdr:row>214</xdr:row>
                    <xdr:rowOff>85725</xdr:rowOff>
                  </from>
                  <to>
                    <xdr:col>6</xdr:col>
                    <xdr:colOff>933450</xdr:colOff>
                    <xdr:row>214</xdr:row>
                    <xdr:rowOff>304800</xdr:rowOff>
                  </to>
                </anchor>
              </controlPr>
            </control>
          </mc:Choice>
        </mc:AlternateContent>
        <mc:AlternateContent xmlns:mc="http://schemas.openxmlformats.org/markup-compatibility/2006">
          <mc:Choice Requires="x14">
            <control shapeId="80146" r:id="rId229" name="Drop Down 1298">
              <controlPr locked="0" defaultSize="0" autoFill="0" autoPict="0">
                <anchor moveWithCells="1">
                  <from>
                    <xdr:col>6</xdr:col>
                    <xdr:colOff>428625</xdr:colOff>
                    <xdr:row>215</xdr:row>
                    <xdr:rowOff>85725</xdr:rowOff>
                  </from>
                  <to>
                    <xdr:col>6</xdr:col>
                    <xdr:colOff>933450</xdr:colOff>
                    <xdr:row>215</xdr:row>
                    <xdr:rowOff>304800</xdr:rowOff>
                  </to>
                </anchor>
              </controlPr>
            </control>
          </mc:Choice>
        </mc:AlternateContent>
        <mc:AlternateContent xmlns:mc="http://schemas.openxmlformats.org/markup-compatibility/2006">
          <mc:Choice Requires="x14">
            <control shapeId="80147" r:id="rId230" name="Drop Down 1299">
              <controlPr locked="0" defaultSize="0" autoFill="0" autoPict="0">
                <anchor moveWithCells="1">
                  <from>
                    <xdr:col>6</xdr:col>
                    <xdr:colOff>428625</xdr:colOff>
                    <xdr:row>216</xdr:row>
                    <xdr:rowOff>85725</xdr:rowOff>
                  </from>
                  <to>
                    <xdr:col>6</xdr:col>
                    <xdr:colOff>933450</xdr:colOff>
                    <xdr:row>216</xdr:row>
                    <xdr:rowOff>304800</xdr:rowOff>
                  </to>
                </anchor>
              </controlPr>
            </control>
          </mc:Choice>
        </mc:AlternateContent>
        <mc:AlternateContent xmlns:mc="http://schemas.openxmlformats.org/markup-compatibility/2006">
          <mc:Choice Requires="x14">
            <control shapeId="80148" r:id="rId231" name="Drop Down 1300">
              <controlPr locked="0" defaultSize="0" autoFill="0" autoPict="0">
                <anchor moveWithCells="1">
                  <from>
                    <xdr:col>6</xdr:col>
                    <xdr:colOff>428625</xdr:colOff>
                    <xdr:row>219</xdr:row>
                    <xdr:rowOff>85725</xdr:rowOff>
                  </from>
                  <to>
                    <xdr:col>6</xdr:col>
                    <xdr:colOff>933450</xdr:colOff>
                    <xdr:row>219</xdr:row>
                    <xdr:rowOff>304800</xdr:rowOff>
                  </to>
                </anchor>
              </controlPr>
            </control>
          </mc:Choice>
        </mc:AlternateContent>
        <mc:AlternateContent xmlns:mc="http://schemas.openxmlformats.org/markup-compatibility/2006">
          <mc:Choice Requires="x14">
            <control shapeId="80149" r:id="rId232" name="Drop Down 1301">
              <controlPr locked="0" defaultSize="0" autoFill="0" autoPict="0">
                <anchor moveWithCells="1">
                  <from>
                    <xdr:col>6</xdr:col>
                    <xdr:colOff>428625</xdr:colOff>
                    <xdr:row>220</xdr:row>
                    <xdr:rowOff>85725</xdr:rowOff>
                  </from>
                  <to>
                    <xdr:col>6</xdr:col>
                    <xdr:colOff>933450</xdr:colOff>
                    <xdr:row>220</xdr:row>
                    <xdr:rowOff>304800</xdr:rowOff>
                  </to>
                </anchor>
              </controlPr>
            </control>
          </mc:Choice>
        </mc:AlternateContent>
        <mc:AlternateContent xmlns:mc="http://schemas.openxmlformats.org/markup-compatibility/2006">
          <mc:Choice Requires="x14">
            <control shapeId="80150" r:id="rId233" name="Drop Down 1302">
              <controlPr locked="0" defaultSize="0" autoFill="0" autoPict="0">
                <anchor moveWithCells="1">
                  <from>
                    <xdr:col>6</xdr:col>
                    <xdr:colOff>428625</xdr:colOff>
                    <xdr:row>221</xdr:row>
                    <xdr:rowOff>180975</xdr:rowOff>
                  </from>
                  <to>
                    <xdr:col>6</xdr:col>
                    <xdr:colOff>933450</xdr:colOff>
                    <xdr:row>221</xdr:row>
                    <xdr:rowOff>400050</xdr:rowOff>
                  </to>
                </anchor>
              </controlPr>
            </control>
          </mc:Choice>
        </mc:AlternateContent>
        <mc:AlternateContent xmlns:mc="http://schemas.openxmlformats.org/markup-compatibility/2006">
          <mc:Choice Requires="x14">
            <control shapeId="80151" r:id="rId234" name="Drop Down 1303">
              <controlPr locked="0" defaultSize="0" autoFill="0" autoPict="0">
                <anchor moveWithCells="1">
                  <from>
                    <xdr:col>6</xdr:col>
                    <xdr:colOff>428625</xdr:colOff>
                    <xdr:row>224</xdr:row>
                    <xdr:rowOff>85725</xdr:rowOff>
                  </from>
                  <to>
                    <xdr:col>6</xdr:col>
                    <xdr:colOff>933450</xdr:colOff>
                    <xdr:row>224</xdr:row>
                    <xdr:rowOff>304800</xdr:rowOff>
                  </to>
                </anchor>
              </controlPr>
            </control>
          </mc:Choice>
        </mc:AlternateContent>
        <mc:AlternateContent xmlns:mc="http://schemas.openxmlformats.org/markup-compatibility/2006">
          <mc:Choice Requires="x14">
            <control shapeId="80152" r:id="rId235" name="Drop Down 1304">
              <controlPr locked="0" defaultSize="0" autoFill="0" autoPict="0">
                <anchor moveWithCells="1">
                  <from>
                    <xdr:col>6</xdr:col>
                    <xdr:colOff>428625</xdr:colOff>
                    <xdr:row>225</xdr:row>
                    <xdr:rowOff>85725</xdr:rowOff>
                  </from>
                  <to>
                    <xdr:col>6</xdr:col>
                    <xdr:colOff>933450</xdr:colOff>
                    <xdr:row>225</xdr:row>
                    <xdr:rowOff>304800</xdr:rowOff>
                  </to>
                </anchor>
              </controlPr>
            </control>
          </mc:Choice>
        </mc:AlternateContent>
        <mc:AlternateContent xmlns:mc="http://schemas.openxmlformats.org/markup-compatibility/2006">
          <mc:Choice Requires="x14">
            <control shapeId="80153" r:id="rId236" name="Drop Down 1305">
              <controlPr locked="0" defaultSize="0" autoFill="0" autoPict="0">
                <anchor moveWithCells="1">
                  <from>
                    <xdr:col>6</xdr:col>
                    <xdr:colOff>428625</xdr:colOff>
                    <xdr:row>226</xdr:row>
                    <xdr:rowOff>85725</xdr:rowOff>
                  </from>
                  <to>
                    <xdr:col>6</xdr:col>
                    <xdr:colOff>933450</xdr:colOff>
                    <xdr:row>226</xdr:row>
                    <xdr:rowOff>304800</xdr:rowOff>
                  </to>
                </anchor>
              </controlPr>
            </control>
          </mc:Choice>
        </mc:AlternateContent>
        <mc:AlternateContent xmlns:mc="http://schemas.openxmlformats.org/markup-compatibility/2006">
          <mc:Choice Requires="x14">
            <control shapeId="80154" r:id="rId237" name="Drop Down 1306">
              <controlPr locked="0" defaultSize="0" autoFill="0" autoPict="0">
                <anchor moveWithCells="1">
                  <from>
                    <xdr:col>6</xdr:col>
                    <xdr:colOff>428625</xdr:colOff>
                    <xdr:row>227</xdr:row>
                    <xdr:rowOff>85725</xdr:rowOff>
                  </from>
                  <to>
                    <xdr:col>6</xdr:col>
                    <xdr:colOff>933450</xdr:colOff>
                    <xdr:row>227</xdr:row>
                    <xdr:rowOff>304800</xdr:rowOff>
                  </to>
                </anchor>
              </controlPr>
            </control>
          </mc:Choice>
        </mc:AlternateContent>
        <mc:AlternateContent xmlns:mc="http://schemas.openxmlformats.org/markup-compatibility/2006">
          <mc:Choice Requires="x14">
            <control shapeId="80155" r:id="rId238" name="Drop Down 1307">
              <controlPr locked="0" defaultSize="0" autoFill="0" autoPict="0">
                <anchor moveWithCells="1">
                  <from>
                    <xdr:col>6</xdr:col>
                    <xdr:colOff>428625</xdr:colOff>
                    <xdr:row>228</xdr:row>
                    <xdr:rowOff>85725</xdr:rowOff>
                  </from>
                  <to>
                    <xdr:col>6</xdr:col>
                    <xdr:colOff>933450</xdr:colOff>
                    <xdr:row>228</xdr:row>
                    <xdr:rowOff>304800</xdr:rowOff>
                  </to>
                </anchor>
              </controlPr>
            </control>
          </mc:Choice>
        </mc:AlternateContent>
        <mc:AlternateContent xmlns:mc="http://schemas.openxmlformats.org/markup-compatibility/2006">
          <mc:Choice Requires="x14">
            <control shapeId="80156" r:id="rId239" name="Drop Down 1308">
              <controlPr locked="0" defaultSize="0" autoFill="0" autoPict="0">
                <anchor moveWithCells="1">
                  <from>
                    <xdr:col>6</xdr:col>
                    <xdr:colOff>428625</xdr:colOff>
                    <xdr:row>229</xdr:row>
                    <xdr:rowOff>85725</xdr:rowOff>
                  </from>
                  <to>
                    <xdr:col>6</xdr:col>
                    <xdr:colOff>933450</xdr:colOff>
                    <xdr:row>229</xdr:row>
                    <xdr:rowOff>304800</xdr:rowOff>
                  </to>
                </anchor>
              </controlPr>
            </control>
          </mc:Choice>
        </mc:AlternateContent>
        <mc:AlternateContent xmlns:mc="http://schemas.openxmlformats.org/markup-compatibility/2006">
          <mc:Choice Requires="x14">
            <control shapeId="80157" r:id="rId240" name="Drop Down 1309">
              <controlPr locked="0" defaultSize="0" autoFill="0" autoPict="0">
                <anchor moveWithCells="1">
                  <from>
                    <xdr:col>6</xdr:col>
                    <xdr:colOff>428625</xdr:colOff>
                    <xdr:row>231</xdr:row>
                    <xdr:rowOff>85725</xdr:rowOff>
                  </from>
                  <to>
                    <xdr:col>6</xdr:col>
                    <xdr:colOff>933450</xdr:colOff>
                    <xdr:row>231</xdr:row>
                    <xdr:rowOff>304800</xdr:rowOff>
                  </to>
                </anchor>
              </controlPr>
            </control>
          </mc:Choice>
        </mc:AlternateContent>
        <mc:AlternateContent xmlns:mc="http://schemas.openxmlformats.org/markup-compatibility/2006">
          <mc:Choice Requires="x14">
            <control shapeId="80158" r:id="rId241" name="Drop Down 1310">
              <controlPr locked="0" defaultSize="0" autoFill="0" autoPict="0">
                <anchor moveWithCells="1">
                  <from>
                    <xdr:col>6</xdr:col>
                    <xdr:colOff>428625</xdr:colOff>
                    <xdr:row>232</xdr:row>
                    <xdr:rowOff>85725</xdr:rowOff>
                  </from>
                  <to>
                    <xdr:col>6</xdr:col>
                    <xdr:colOff>933450</xdr:colOff>
                    <xdr:row>232</xdr:row>
                    <xdr:rowOff>304800</xdr:rowOff>
                  </to>
                </anchor>
              </controlPr>
            </control>
          </mc:Choice>
        </mc:AlternateContent>
        <mc:AlternateContent xmlns:mc="http://schemas.openxmlformats.org/markup-compatibility/2006">
          <mc:Choice Requires="x14">
            <control shapeId="80159" r:id="rId242" name="Drop Down 1311">
              <controlPr locked="0" defaultSize="0" autoFill="0" autoPict="0">
                <anchor moveWithCells="1">
                  <from>
                    <xdr:col>6</xdr:col>
                    <xdr:colOff>428625</xdr:colOff>
                    <xdr:row>236</xdr:row>
                    <xdr:rowOff>85725</xdr:rowOff>
                  </from>
                  <to>
                    <xdr:col>6</xdr:col>
                    <xdr:colOff>933450</xdr:colOff>
                    <xdr:row>236</xdr:row>
                    <xdr:rowOff>304800</xdr:rowOff>
                  </to>
                </anchor>
              </controlPr>
            </control>
          </mc:Choice>
        </mc:AlternateContent>
        <mc:AlternateContent xmlns:mc="http://schemas.openxmlformats.org/markup-compatibility/2006">
          <mc:Choice Requires="x14">
            <control shapeId="80160" r:id="rId243" name="Drop Down 1312">
              <controlPr locked="0" defaultSize="0" autoFill="0" autoPict="0">
                <anchor moveWithCells="1">
                  <from>
                    <xdr:col>6</xdr:col>
                    <xdr:colOff>428625</xdr:colOff>
                    <xdr:row>237</xdr:row>
                    <xdr:rowOff>180975</xdr:rowOff>
                  </from>
                  <to>
                    <xdr:col>6</xdr:col>
                    <xdr:colOff>933450</xdr:colOff>
                    <xdr:row>237</xdr:row>
                    <xdr:rowOff>400050</xdr:rowOff>
                  </to>
                </anchor>
              </controlPr>
            </control>
          </mc:Choice>
        </mc:AlternateContent>
        <mc:AlternateContent xmlns:mc="http://schemas.openxmlformats.org/markup-compatibility/2006">
          <mc:Choice Requires="x14">
            <control shapeId="80161" r:id="rId244" name="Drop Down 1313">
              <controlPr locked="0" defaultSize="0" autoFill="0" autoPict="0">
                <anchor moveWithCells="1">
                  <from>
                    <xdr:col>6</xdr:col>
                    <xdr:colOff>428625</xdr:colOff>
                    <xdr:row>238</xdr:row>
                    <xdr:rowOff>85725</xdr:rowOff>
                  </from>
                  <to>
                    <xdr:col>6</xdr:col>
                    <xdr:colOff>933450</xdr:colOff>
                    <xdr:row>238</xdr:row>
                    <xdr:rowOff>304800</xdr:rowOff>
                  </to>
                </anchor>
              </controlPr>
            </control>
          </mc:Choice>
        </mc:AlternateContent>
        <mc:AlternateContent xmlns:mc="http://schemas.openxmlformats.org/markup-compatibility/2006">
          <mc:Choice Requires="x14">
            <control shapeId="80162" r:id="rId245" name="Drop Down 1314">
              <controlPr locked="0" defaultSize="0" autoFill="0" autoPict="0">
                <anchor moveWithCells="1">
                  <from>
                    <xdr:col>6</xdr:col>
                    <xdr:colOff>428625</xdr:colOff>
                    <xdr:row>239</xdr:row>
                    <xdr:rowOff>180975</xdr:rowOff>
                  </from>
                  <to>
                    <xdr:col>6</xdr:col>
                    <xdr:colOff>933450</xdr:colOff>
                    <xdr:row>239</xdr:row>
                    <xdr:rowOff>400050</xdr:rowOff>
                  </to>
                </anchor>
              </controlPr>
            </control>
          </mc:Choice>
        </mc:AlternateContent>
        <mc:AlternateContent xmlns:mc="http://schemas.openxmlformats.org/markup-compatibility/2006">
          <mc:Choice Requires="x14">
            <control shapeId="80163" r:id="rId246" name="Drop Down 1315">
              <controlPr locked="0" defaultSize="0" autoFill="0" autoPict="0">
                <anchor moveWithCells="1">
                  <from>
                    <xdr:col>6</xdr:col>
                    <xdr:colOff>428625</xdr:colOff>
                    <xdr:row>240</xdr:row>
                    <xdr:rowOff>85725</xdr:rowOff>
                  </from>
                  <to>
                    <xdr:col>6</xdr:col>
                    <xdr:colOff>933450</xdr:colOff>
                    <xdr:row>240</xdr:row>
                    <xdr:rowOff>304800</xdr:rowOff>
                  </to>
                </anchor>
              </controlPr>
            </control>
          </mc:Choice>
        </mc:AlternateContent>
        <mc:AlternateContent xmlns:mc="http://schemas.openxmlformats.org/markup-compatibility/2006">
          <mc:Choice Requires="x14">
            <control shapeId="80164" r:id="rId247" name="Drop Down 1316">
              <controlPr locked="0" defaultSize="0" autoFill="0" autoPict="0">
                <anchor moveWithCells="1">
                  <from>
                    <xdr:col>6</xdr:col>
                    <xdr:colOff>428625</xdr:colOff>
                    <xdr:row>243</xdr:row>
                    <xdr:rowOff>85725</xdr:rowOff>
                  </from>
                  <to>
                    <xdr:col>6</xdr:col>
                    <xdr:colOff>933450</xdr:colOff>
                    <xdr:row>243</xdr:row>
                    <xdr:rowOff>304800</xdr:rowOff>
                  </to>
                </anchor>
              </controlPr>
            </control>
          </mc:Choice>
        </mc:AlternateContent>
        <mc:AlternateContent xmlns:mc="http://schemas.openxmlformats.org/markup-compatibility/2006">
          <mc:Choice Requires="x14">
            <control shapeId="80165" r:id="rId248" name="Drop Down 1317">
              <controlPr locked="0" defaultSize="0" autoFill="0" autoPict="0">
                <anchor moveWithCells="1">
                  <from>
                    <xdr:col>6</xdr:col>
                    <xdr:colOff>428625</xdr:colOff>
                    <xdr:row>244</xdr:row>
                    <xdr:rowOff>85725</xdr:rowOff>
                  </from>
                  <to>
                    <xdr:col>6</xdr:col>
                    <xdr:colOff>933450</xdr:colOff>
                    <xdr:row>244</xdr:row>
                    <xdr:rowOff>304800</xdr:rowOff>
                  </to>
                </anchor>
              </controlPr>
            </control>
          </mc:Choice>
        </mc:AlternateContent>
        <mc:AlternateContent xmlns:mc="http://schemas.openxmlformats.org/markup-compatibility/2006">
          <mc:Choice Requires="x14">
            <control shapeId="80166" r:id="rId249" name="Drop Down 1318">
              <controlPr locked="0" defaultSize="0" autoFill="0" autoPict="0">
                <anchor moveWithCells="1">
                  <from>
                    <xdr:col>6</xdr:col>
                    <xdr:colOff>428625</xdr:colOff>
                    <xdr:row>245</xdr:row>
                    <xdr:rowOff>276225</xdr:rowOff>
                  </from>
                  <to>
                    <xdr:col>6</xdr:col>
                    <xdr:colOff>933450</xdr:colOff>
                    <xdr:row>245</xdr:row>
                    <xdr:rowOff>495300</xdr:rowOff>
                  </to>
                </anchor>
              </controlPr>
            </control>
          </mc:Choice>
        </mc:AlternateContent>
        <mc:AlternateContent xmlns:mc="http://schemas.openxmlformats.org/markup-compatibility/2006">
          <mc:Choice Requires="x14">
            <control shapeId="80167" r:id="rId250" name="Drop Down 1319">
              <controlPr locked="0" defaultSize="0" autoFill="0" autoPict="0">
                <anchor moveWithCells="1">
                  <from>
                    <xdr:col>6</xdr:col>
                    <xdr:colOff>428625</xdr:colOff>
                    <xdr:row>246</xdr:row>
                    <xdr:rowOff>85725</xdr:rowOff>
                  </from>
                  <to>
                    <xdr:col>6</xdr:col>
                    <xdr:colOff>933450</xdr:colOff>
                    <xdr:row>246</xdr:row>
                    <xdr:rowOff>304800</xdr:rowOff>
                  </to>
                </anchor>
              </controlPr>
            </control>
          </mc:Choice>
        </mc:AlternateContent>
        <mc:AlternateContent xmlns:mc="http://schemas.openxmlformats.org/markup-compatibility/2006">
          <mc:Choice Requires="x14">
            <control shapeId="80168" r:id="rId251" name="Drop Down 1320">
              <controlPr locked="0" defaultSize="0" autoFill="0" autoPict="0">
                <anchor moveWithCells="1">
                  <from>
                    <xdr:col>6</xdr:col>
                    <xdr:colOff>428625</xdr:colOff>
                    <xdr:row>247</xdr:row>
                    <xdr:rowOff>85725</xdr:rowOff>
                  </from>
                  <to>
                    <xdr:col>6</xdr:col>
                    <xdr:colOff>933450</xdr:colOff>
                    <xdr:row>247</xdr:row>
                    <xdr:rowOff>304800</xdr:rowOff>
                  </to>
                </anchor>
              </controlPr>
            </control>
          </mc:Choice>
        </mc:AlternateContent>
        <mc:AlternateContent xmlns:mc="http://schemas.openxmlformats.org/markup-compatibility/2006">
          <mc:Choice Requires="x14">
            <control shapeId="80169" r:id="rId252" name="Drop Down 1321">
              <controlPr locked="0" defaultSize="0" autoFill="0" autoPict="0">
                <anchor moveWithCells="1">
                  <from>
                    <xdr:col>6</xdr:col>
                    <xdr:colOff>428625</xdr:colOff>
                    <xdr:row>250</xdr:row>
                    <xdr:rowOff>85725</xdr:rowOff>
                  </from>
                  <to>
                    <xdr:col>6</xdr:col>
                    <xdr:colOff>933450</xdr:colOff>
                    <xdr:row>250</xdr:row>
                    <xdr:rowOff>304800</xdr:rowOff>
                  </to>
                </anchor>
              </controlPr>
            </control>
          </mc:Choice>
        </mc:AlternateContent>
        <mc:AlternateContent xmlns:mc="http://schemas.openxmlformats.org/markup-compatibility/2006">
          <mc:Choice Requires="x14">
            <control shapeId="80170" r:id="rId253" name="Drop Down 1322">
              <controlPr locked="0" defaultSize="0" autoFill="0" autoPict="0">
                <anchor moveWithCells="1">
                  <from>
                    <xdr:col>6</xdr:col>
                    <xdr:colOff>428625</xdr:colOff>
                    <xdr:row>251</xdr:row>
                    <xdr:rowOff>180975</xdr:rowOff>
                  </from>
                  <to>
                    <xdr:col>6</xdr:col>
                    <xdr:colOff>933450</xdr:colOff>
                    <xdr:row>251</xdr:row>
                    <xdr:rowOff>400050</xdr:rowOff>
                  </to>
                </anchor>
              </controlPr>
            </control>
          </mc:Choice>
        </mc:AlternateContent>
        <mc:AlternateContent xmlns:mc="http://schemas.openxmlformats.org/markup-compatibility/2006">
          <mc:Choice Requires="x14">
            <control shapeId="80171" r:id="rId254" name="Drop Down 1323">
              <controlPr locked="0" defaultSize="0" autoFill="0" autoPict="0">
                <anchor moveWithCells="1">
                  <from>
                    <xdr:col>6</xdr:col>
                    <xdr:colOff>428625</xdr:colOff>
                    <xdr:row>252</xdr:row>
                    <xdr:rowOff>85725</xdr:rowOff>
                  </from>
                  <to>
                    <xdr:col>6</xdr:col>
                    <xdr:colOff>933450</xdr:colOff>
                    <xdr:row>252</xdr:row>
                    <xdr:rowOff>304800</xdr:rowOff>
                  </to>
                </anchor>
              </controlPr>
            </control>
          </mc:Choice>
        </mc:AlternateContent>
        <mc:AlternateContent xmlns:mc="http://schemas.openxmlformats.org/markup-compatibility/2006">
          <mc:Choice Requires="x14">
            <control shapeId="80172" r:id="rId255" name="Drop Down 1324">
              <controlPr locked="0" defaultSize="0" autoFill="0" autoPict="0">
                <anchor moveWithCells="1">
                  <from>
                    <xdr:col>6</xdr:col>
                    <xdr:colOff>428625</xdr:colOff>
                    <xdr:row>256</xdr:row>
                    <xdr:rowOff>85725</xdr:rowOff>
                  </from>
                  <to>
                    <xdr:col>6</xdr:col>
                    <xdr:colOff>933450</xdr:colOff>
                    <xdr:row>256</xdr:row>
                    <xdr:rowOff>304800</xdr:rowOff>
                  </to>
                </anchor>
              </controlPr>
            </control>
          </mc:Choice>
        </mc:AlternateContent>
        <mc:AlternateContent xmlns:mc="http://schemas.openxmlformats.org/markup-compatibility/2006">
          <mc:Choice Requires="x14">
            <control shapeId="80173" r:id="rId256" name="Drop Down 1325">
              <controlPr locked="0" defaultSize="0" autoFill="0" autoPict="0">
                <anchor moveWithCells="1">
                  <from>
                    <xdr:col>6</xdr:col>
                    <xdr:colOff>428625</xdr:colOff>
                    <xdr:row>257</xdr:row>
                    <xdr:rowOff>180975</xdr:rowOff>
                  </from>
                  <to>
                    <xdr:col>6</xdr:col>
                    <xdr:colOff>933450</xdr:colOff>
                    <xdr:row>257</xdr:row>
                    <xdr:rowOff>400050</xdr:rowOff>
                  </to>
                </anchor>
              </controlPr>
            </control>
          </mc:Choice>
        </mc:AlternateContent>
        <mc:AlternateContent xmlns:mc="http://schemas.openxmlformats.org/markup-compatibility/2006">
          <mc:Choice Requires="x14">
            <control shapeId="80174" r:id="rId257" name="Drop Down 1326">
              <controlPr locked="0" defaultSize="0" autoFill="0" autoPict="0">
                <anchor moveWithCells="1">
                  <from>
                    <xdr:col>6</xdr:col>
                    <xdr:colOff>428625</xdr:colOff>
                    <xdr:row>258</xdr:row>
                    <xdr:rowOff>85725</xdr:rowOff>
                  </from>
                  <to>
                    <xdr:col>6</xdr:col>
                    <xdr:colOff>933450</xdr:colOff>
                    <xdr:row>258</xdr:row>
                    <xdr:rowOff>304800</xdr:rowOff>
                  </to>
                </anchor>
              </controlPr>
            </control>
          </mc:Choice>
        </mc:AlternateContent>
        <mc:AlternateContent xmlns:mc="http://schemas.openxmlformats.org/markup-compatibility/2006">
          <mc:Choice Requires="x14">
            <control shapeId="80175" r:id="rId258" name="Drop Down 1327">
              <controlPr locked="0" defaultSize="0" autoFill="0" autoPict="0">
                <anchor moveWithCells="1">
                  <from>
                    <xdr:col>6</xdr:col>
                    <xdr:colOff>428625</xdr:colOff>
                    <xdr:row>259</xdr:row>
                    <xdr:rowOff>276225</xdr:rowOff>
                  </from>
                  <to>
                    <xdr:col>6</xdr:col>
                    <xdr:colOff>933450</xdr:colOff>
                    <xdr:row>259</xdr:row>
                    <xdr:rowOff>495300</xdr:rowOff>
                  </to>
                </anchor>
              </controlPr>
            </control>
          </mc:Choice>
        </mc:AlternateContent>
        <mc:AlternateContent xmlns:mc="http://schemas.openxmlformats.org/markup-compatibility/2006">
          <mc:Choice Requires="x14">
            <control shapeId="80176" r:id="rId259" name="Drop Down 1328">
              <controlPr locked="0" defaultSize="0" autoFill="0" autoPict="0">
                <anchor moveWithCells="1">
                  <from>
                    <xdr:col>6</xdr:col>
                    <xdr:colOff>428625</xdr:colOff>
                    <xdr:row>260</xdr:row>
                    <xdr:rowOff>85725</xdr:rowOff>
                  </from>
                  <to>
                    <xdr:col>6</xdr:col>
                    <xdr:colOff>933450</xdr:colOff>
                    <xdr:row>260</xdr:row>
                    <xdr:rowOff>304800</xdr:rowOff>
                  </to>
                </anchor>
              </controlPr>
            </control>
          </mc:Choice>
        </mc:AlternateContent>
        <mc:AlternateContent xmlns:mc="http://schemas.openxmlformats.org/markup-compatibility/2006">
          <mc:Choice Requires="x14">
            <control shapeId="80177" r:id="rId260" name="Drop Down 1329">
              <controlPr locked="0" defaultSize="0" autoFill="0" autoPict="0">
                <anchor moveWithCells="1">
                  <from>
                    <xdr:col>6</xdr:col>
                    <xdr:colOff>428625</xdr:colOff>
                    <xdr:row>261</xdr:row>
                    <xdr:rowOff>85725</xdr:rowOff>
                  </from>
                  <to>
                    <xdr:col>6</xdr:col>
                    <xdr:colOff>933450</xdr:colOff>
                    <xdr:row>261</xdr:row>
                    <xdr:rowOff>304800</xdr:rowOff>
                  </to>
                </anchor>
              </controlPr>
            </control>
          </mc:Choice>
        </mc:AlternateContent>
        <mc:AlternateContent xmlns:mc="http://schemas.openxmlformats.org/markup-compatibility/2006">
          <mc:Choice Requires="x14">
            <control shapeId="80178" r:id="rId261" name="Drop Down 1330">
              <controlPr locked="0" defaultSize="0" autoFill="0" autoPict="0">
                <anchor moveWithCells="1">
                  <from>
                    <xdr:col>6</xdr:col>
                    <xdr:colOff>428625</xdr:colOff>
                    <xdr:row>263</xdr:row>
                    <xdr:rowOff>85725</xdr:rowOff>
                  </from>
                  <to>
                    <xdr:col>6</xdr:col>
                    <xdr:colOff>933450</xdr:colOff>
                    <xdr:row>263</xdr:row>
                    <xdr:rowOff>304800</xdr:rowOff>
                  </to>
                </anchor>
              </controlPr>
            </control>
          </mc:Choice>
        </mc:AlternateContent>
        <mc:AlternateContent xmlns:mc="http://schemas.openxmlformats.org/markup-compatibility/2006">
          <mc:Choice Requires="x14">
            <control shapeId="80179" r:id="rId262" name="Drop Down 1331">
              <controlPr locked="0" defaultSize="0" autoFill="0" autoPict="0">
                <anchor moveWithCells="1">
                  <from>
                    <xdr:col>6</xdr:col>
                    <xdr:colOff>428625</xdr:colOff>
                    <xdr:row>264</xdr:row>
                    <xdr:rowOff>85725</xdr:rowOff>
                  </from>
                  <to>
                    <xdr:col>6</xdr:col>
                    <xdr:colOff>933450</xdr:colOff>
                    <xdr:row>264</xdr:row>
                    <xdr:rowOff>304800</xdr:rowOff>
                  </to>
                </anchor>
              </controlPr>
            </control>
          </mc:Choice>
        </mc:AlternateContent>
        <mc:AlternateContent xmlns:mc="http://schemas.openxmlformats.org/markup-compatibility/2006">
          <mc:Choice Requires="x14">
            <control shapeId="80180" r:id="rId263" name="Drop Down 1332">
              <controlPr locked="0" defaultSize="0" autoFill="0" autoPict="0">
                <anchor moveWithCells="1">
                  <from>
                    <xdr:col>6</xdr:col>
                    <xdr:colOff>428625</xdr:colOff>
                    <xdr:row>271</xdr:row>
                    <xdr:rowOff>276225</xdr:rowOff>
                  </from>
                  <to>
                    <xdr:col>6</xdr:col>
                    <xdr:colOff>933450</xdr:colOff>
                    <xdr:row>271</xdr:row>
                    <xdr:rowOff>495300</xdr:rowOff>
                  </to>
                </anchor>
              </controlPr>
            </control>
          </mc:Choice>
        </mc:AlternateContent>
        <mc:AlternateContent xmlns:mc="http://schemas.openxmlformats.org/markup-compatibility/2006">
          <mc:Choice Requires="x14">
            <control shapeId="80181" r:id="rId264" name="Drop Down 1333">
              <controlPr locked="0" defaultSize="0" autoFill="0" autoPict="0">
                <anchor moveWithCells="1">
                  <from>
                    <xdr:col>6</xdr:col>
                    <xdr:colOff>428625</xdr:colOff>
                    <xdr:row>272</xdr:row>
                    <xdr:rowOff>85725</xdr:rowOff>
                  </from>
                  <to>
                    <xdr:col>6</xdr:col>
                    <xdr:colOff>933450</xdr:colOff>
                    <xdr:row>272</xdr:row>
                    <xdr:rowOff>304800</xdr:rowOff>
                  </to>
                </anchor>
              </controlPr>
            </control>
          </mc:Choice>
        </mc:AlternateContent>
        <mc:AlternateContent xmlns:mc="http://schemas.openxmlformats.org/markup-compatibility/2006">
          <mc:Choice Requires="x14">
            <control shapeId="80182" r:id="rId265" name="Drop Down 1334">
              <controlPr locked="0" defaultSize="0" autoFill="0" autoPict="0">
                <anchor moveWithCells="1">
                  <from>
                    <xdr:col>6</xdr:col>
                    <xdr:colOff>428625</xdr:colOff>
                    <xdr:row>273</xdr:row>
                    <xdr:rowOff>85725</xdr:rowOff>
                  </from>
                  <to>
                    <xdr:col>6</xdr:col>
                    <xdr:colOff>933450</xdr:colOff>
                    <xdr:row>273</xdr:row>
                    <xdr:rowOff>304800</xdr:rowOff>
                  </to>
                </anchor>
              </controlPr>
            </control>
          </mc:Choice>
        </mc:AlternateContent>
        <mc:AlternateContent xmlns:mc="http://schemas.openxmlformats.org/markup-compatibility/2006">
          <mc:Choice Requires="x14">
            <control shapeId="80183" r:id="rId266" name="Drop Down 1335">
              <controlPr locked="0" defaultSize="0" autoFill="0" autoPict="0">
                <anchor moveWithCells="1">
                  <from>
                    <xdr:col>6</xdr:col>
                    <xdr:colOff>428625</xdr:colOff>
                    <xdr:row>276</xdr:row>
                    <xdr:rowOff>85725</xdr:rowOff>
                  </from>
                  <to>
                    <xdr:col>6</xdr:col>
                    <xdr:colOff>933450</xdr:colOff>
                    <xdr:row>276</xdr:row>
                    <xdr:rowOff>304800</xdr:rowOff>
                  </to>
                </anchor>
              </controlPr>
            </control>
          </mc:Choice>
        </mc:AlternateContent>
        <mc:AlternateContent xmlns:mc="http://schemas.openxmlformats.org/markup-compatibility/2006">
          <mc:Choice Requires="x14">
            <control shapeId="80184" r:id="rId267" name="Drop Down 1336">
              <controlPr locked="0" defaultSize="0" autoFill="0" autoPict="0">
                <anchor moveWithCells="1">
                  <from>
                    <xdr:col>6</xdr:col>
                    <xdr:colOff>428625</xdr:colOff>
                    <xdr:row>277</xdr:row>
                    <xdr:rowOff>85725</xdr:rowOff>
                  </from>
                  <to>
                    <xdr:col>6</xdr:col>
                    <xdr:colOff>933450</xdr:colOff>
                    <xdr:row>277</xdr:row>
                    <xdr:rowOff>304800</xdr:rowOff>
                  </to>
                </anchor>
              </controlPr>
            </control>
          </mc:Choice>
        </mc:AlternateContent>
        <mc:AlternateContent xmlns:mc="http://schemas.openxmlformats.org/markup-compatibility/2006">
          <mc:Choice Requires="x14">
            <control shapeId="80185" r:id="rId268" name="Drop Down 1337">
              <controlPr locked="0" defaultSize="0" autoFill="0" autoPict="0">
                <anchor moveWithCells="1">
                  <from>
                    <xdr:col>6</xdr:col>
                    <xdr:colOff>428625</xdr:colOff>
                    <xdr:row>279</xdr:row>
                    <xdr:rowOff>85725</xdr:rowOff>
                  </from>
                  <to>
                    <xdr:col>6</xdr:col>
                    <xdr:colOff>933450</xdr:colOff>
                    <xdr:row>279</xdr:row>
                    <xdr:rowOff>304800</xdr:rowOff>
                  </to>
                </anchor>
              </controlPr>
            </control>
          </mc:Choice>
        </mc:AlternateContent>
        <mc:AlternateContent xmlns:mc="http://schemas.openxmlformats.org/markup-compatibility/2006">
          <mc:Choice Requires="x14">
            <control shapeId="80186" r:id="rId269" name="Drop Down 1338">
              <controlPr locked="0" defaultSize="0" autoFill="0" autoPict="0">
                <anchor moveWithCells="1">
                  <from>
                    <xdr:col>6</xdr:col>
                    <xdr:colOff>428625</xdr:colOff>
                    <xdr:row>280</xdr:row>
                    <xdr:rowOff>180975</xdr:rowOff>
                  </from>
                  <to>
                    <xdr:col>6</xdr:col>
                    <xdr:colOff>933450</xdr:colOff>
                    <xdr:row>280</xdr:row>
                    <xdr:rowOff>400050</xdr:rowOff>
                  </to>
                </anchor>
              </controlPr>
            </control>
          </mc:Choice>
        </mc:AlternateContent>
        <mc:AlternateContent xmlns:mc="http://schemas.openxmlformats.org/markup-compatibility/2006">
          <mc:Choice Requires="x14">
            <control shapeId="80187" r:id="rId270" name="Drop Down 1339">
              <controlPr locked="0" defaultSize="0" autoFill="0" autoPict="0">
                <anchor moveWithCells="1">
                  <from>
                    <xdr:col>6</xdr:col>
                    <xdr:colOff>428625</xdr:colOff>
                    <xdr:row>281</xdr:row>
                    <xdr:rowOff>85725</xdr:rowOff>
                  </from>
                  <to>
                    <xdr:col>6</xdr:col>
                    <xdr:colOff>933450</xdr:colOff>
                    <xdr:row>281</xdr:row>
                    <xdr:rowOff>304800</xdr:rowOff>
                  </to>
                </anchor>
              </controlPr>
            </control>
          </mc:Choice>
        </mc:AlternateContent>
        <mc:AlternateContent xmlns:mc="http://schemas.openxmlformats.org/markup-compatibility/2006">
          <mc:Choice Requires="x14">
            <control shapeId="80188" r:id="rId271" name="Drop Down 1340">
              <controlPr locked="0" defaultSize="0" autoFill="0" autoPict="0">
                <anchor moveWithCells="1">
                  <from>
                    <xdr:col>6</xdr:col>
                    <xdr:colOff>428625</xdr:colOff>
                    <xdr:row>282</xdr:row>
                    <xdr:rowOff>180975</xdr:rowOff>
                  </from>
                  <to>
                    <xdr:col>6</xdr:col>
                    <xdr:colOff>933450</xdr:colOff>
                    <xdr:row>282</xdr:row>
                    <xdr:rowOff>400050</xdr:rowOff>
                  </to>
                </anchor>
              </controlPr>
            </control>
          </mc:Choice>
        </mc:AlternateContent>
        <mc:AlternateContent xmlns:mc="http://schemas.openxmlformats.org/markup-compatibility/2006">
          <mc:Choice Requires="x14">
            <control shapeId="80189" r:id="rId272" name="Drop Down 1341">
              <controlPr locked="0" defaultSize="0" autoFill="0" autoPict="0">
                <anchor moveWithCells="1">
                  <from>
                    <xdr:col>6</xdr:col>
                    <xdr:colOff>428625</xdr:colOff>
                    <xdr:row>283</xdr:row>
                    <xdr:rowOff>85725</xdr:rowOff>
                  </from>
                  <to>
                    <xdr:col>6</xdr:col>
                    <xdr:colOff>933450</xdr:colOff>
                    <xdr:row>283</xdr:row>
                    <xdr:rowOff>304800</xdr:rowOff>
                  </to>
                </anchor>
              </controlPr>
            </control>
          </mc:Choice>
        </mc:AlternateContent>
        <mc:AlternateContent xmlns:mc="http://schemas.openxmlformats.org/markup-compatibility/2006">
          <mc:Choice Requires="x14">
            <control shapeId="80190" r:id="rId273" name="Drop Down 1342">
              <controlPr locked="0" defaultSize="0" autoFill="0" autoPict="0">
                <anchor moveWithCells="1">
                  <from>
                    <xdr:col>6</xdr:col>
                    <xdr:colOff>428625</xdr:colOff>
                    <xdr:row>284</xdr:row>
                    <xdr:rowOff>85725</xdr:rowOff>
                  </from>
                  <to>
                    <xdr:col>6</xdr:col>
                    <xdr:colOff>933450</xdr:colOff>
                    <xdr:row>284</xdr:row>
                    <xdr:rowOff>304800</xdr:rowOff>
                  </to>
                </anchor>
              </controlPr>
            </control>
          </mc:Choice>
        </mc:AlternateContent>
        <mc:AlternateContent xmlns:mc="http://schemas.openxmlformats.org/markup-compatibility/2006">
          <mc:Choice Requires="x14">
            <control shapeId="80191" r:id="rId274" name="Drop Down 1343">
              <controlPr locked="0" defaultSize="0" autoFill="0" autoPict="0">
                <anchor moveWithCells="1">
                  <from>
                    <xdr:col>6</xdr:col>
                    <xdr:colOff>428625</xdr:colOff>
                    <xdr:row>285</xdr:row>
                    <xdr:rowOff>85725</xdr:rowOff>
                  </from>
                  <to>
                    <xdr:col>6</xdr:col>
                    <xdr:colOff>933450</xdr:colOff>
                    <xdr:row>285</xdr:row>
                    <xdr:rowOff>304800</xdr:rowOff>
                  </to>
                </anchor>
              </controlPr>
            </control>
          </mc:Choice>
        </mc:AlternateContent>
        <mc:AlternateContent xmlns:mc="http://schemas.openxmlformats.org/markup-compatibility/2006">
          <mc:Choice Requires="x14">
            <control shapeId="80192" r:id="rId275" name="Drop Down 1344">
              <controlPr locked="0" defaultSize="0" autoFill="0" autoPict="0">
                <anchor moveWithCells="1">
                  <from>
                    <xdr:col>6</xdr:col>
                    <xdr:colOff>428625</xdr:colOff>
                    <xdr:row>287</xdr:row>
                    <xdr:rowOff>85725</xdr:rowOff>
                  </from>
                  <to>
                    <xdr:col>6</xdr:col>
                    <xdr:colOff>933450</xdr:colOff>
                    <xdr:row>287</xdr:row>
                    <xdr:rowOff>304800</xdr:rowOff>
                  </to>
                </anchor>
              </controlPr>
            </control>
          </mc:Choice>
        </mc:AlternateContent>
        <mc:AlternateContent xmlns:mc="http://schemas.openxmlformats.org/markup-compatibility/2006">
          <mc:Choice Requires="x14">
            <control shapeId="80193" r:id="rId276" name="Drop Down 1345">
              <controlPr locked="0" defaultSize="0" autoFill="0" autoPict="0">
                <anchor moveWithCells="1">
                  <from>
                    <xdr:col>6</xdr:col>
                    <xdr:colOff>428625</xdr:colOff>
                    <xdr:row>288</xdr:row>
                    <xdr:rowOff>85725</xdr:rowOff>
                  </from>
                  <to>
                    <xdr:col>6</xdr:col>
                    <xdr:colOff>933450</xdr:colOff>
                    <xdr:row>288</xdr:row>
                    <xdr:rowOff>304800</xdr:rowOff>
                  </to>
                </anchor>
              </controlPr>
            </control>
          </mc:Choice>
        </mc:AlternateContent>
        <mc:AlternateContent xmlns:mc="http://schemas.openxmlformats.org/markup-compatibility/2006">
          <mc:Choice Requires="x14">
            <control shapeId="80194" r:id="rId277" name="Drop Down 1346">
              <controlPr locked="0" defaultSize="0" autoFill="0" autoPict="0">
                <anchor moveWithCells="1">
                  <from>
                    <xdr:col>6</xdr:col>
                    <xdr:colOff>428625</xdr:colOff>
                    <xdr:row>289</xdr:row>
                    <xdr:rowOff>85725</xdr:rowOff>
                  </from>
                  <to>
                    <xdr:col>6</xdr:col>
                    <xdr:colOff>933450</xdr:colOff>
                    <xdr:row>289</xdr:row>
                    <xdr:rowOff>304800</xdr:rowOff>
                  </to>
                </anchor>
              </controlPr>
            </control>
          </mc:Choice>
        </mc:AlternateContent>
        <mc:AlternateContent xmlns:mc="http://schemas.openxmlformats.org/markup-compatibility/2006">
          <mc:Choice Requires="x14">
            <control shapeId="80195" r:id="rId278" name="Drop Down 1347">
              <controlPr locked="0" defaultSize="0" autoFill="0" autoPict="0">
                <anchor moveWithCells="1">
                  <from>
                    <xdr:col>6</xdr:col>
                    <xdr:colOff>428625</xdr:colOff>
                    <xdr:row>290</xdr:row>
                    <xdr:rowOff>85725</xdr:rowOff>
                  </from>
                  <to>
                    <xdr:col>6</xdr:col>
                    <xdr:colOff>933450</xdr:colOff>
                    <xdr:row>290</xdr:row>
                    <xdr:rowOff>304800</xdr:rowOff>
                  </to>
                </anchor>
              </controlPr>
            </control>
          </mc:Choice>
        </mc:AlternateContent>
        <mc:AlternateContent xmlns:mc="http://schemas.openxmlformats.org/markup-compatibility/2006">
          <mc:Choice Requires="x14">
            <control shapeId="80196" r:id="rId279" name="Drop Down 1348">
              <controlPr locked="0" defaultSize="0" autoFill="0" autoPict="0">
                <anchor moveWithCells="1">
                  <from>
                    <xdr:col>6</xdr:col>
                    <xdr:colOff>428625</xdr:colOff>
                    <xdr:row>292</xdr:row>
                    <xdr:rowOff>85725</xdr:rowOff>
                  </from>
                  <to>
                    <xdr:col>6</xdr:col>
                    <xdr:colOff>933450</xdr:colOff>
                    <xdr:row>292</xdr:row>
                    <xdr:rowOff>304800</xdr:rowOff>
                  </to>
                </anchor>
              </controlPr>
            </control>
          </mc:Choice>
        </mc:AlternateContent>
        <mc:AlternateContent xmlns:mc="http://schemas.openxmlformats.org/markup-compatibility/2006">
          <mc:Choice Requires="x14">
            <control shapeId="80197" r:id="rId280" name="Drop Down 1349">
              <controlPr locked="0" defaultSize="0" autoFill="0" autoPict="0">
                <anchor moveWithCells="1">
                  <from>
                    <xdr:col>6</xdr:col>
                    <xdr:colOff>428625</xdr:colOff>
                    <xdr:row>293</xdr:row>
                    <xdr:rowOff>85725</xdr:rowOff>
                  </from>
                  <to>
                    <xdr:col>6</xdr:col>
                    <xdr:colOff>933450</xdr:colOff>
                    <xdr:row>293</xdr:row>
                    <xdr:rowOff>304800</xdr:rowOff>
                  </to>
                </anchor>
              </controlPr>
            </control>
          </mc:Choice>
        </mc:AlternateContent>
        <mc:AlternateContent xmlns:mc="http://schemas.openxmlformats.org/markup-compatibility/2006">
          <mc:Choice Requires="x14">
            <control shapeId="80198" r:id="rId281" name="Drop Down 1350">
              <controlPr locked="0" defaultSize="0" autoFill="0" autoPict="0">
                <anchor moveWithCells="1">
                  <from>
                    <xdr:col>6</xdr:col>
                    <xdr:colOff>428625</xdr:colOff>
                    <xdr:row>294</xdr:row>
                    <xdr:rowOff>85725</xdr:rowOff>
                  </from>
                  <to>
                    <xdr:col>6</xdr:col>
                    <xdr:colOff>933450</xdr:colOff>
                    <xdr:row>294</xdr:row>
                    <xdr:rowOff>304800</xdr:rowOff>
                  </to>
                </anchor>
              </controlPr>
            </control>
          </mc:Choice>
        </mc:AlternateContent>
        <mc:AlternateContent xmlns:mc="http://schemas.openxmlformats.org/markup-compatibility/2006">
          <mc:Choice Requires="x14">
            <control shapeId="80199" r:id="rId282" name="Drop Down 1351">
              <controlPr locked="0" defaultSize="0" autoFill="0" autoPict="0">
                <anchor moveWithCells="1">
                  <from>
                    <xdr:col>6</xdr:col>
                    <xdr:colOff>428625</xdr:colOff>
                    <xdr:row>295</xdr:row>
                    <xdr:rowOff>85725</xdr:rowOff>
                  </from>
                  <to>
                    <xdr:col>6</xdr:col>
                    <xdr:colOff>933450</xdr:colOff>
                    <xdr:row>295</xdr:row>
                    <xdr:rowOff>304800</xdr:rowOff>
                  </to>
                </anchor>
              </controlPr>
            </control>
          </mc:Choice>
        </mc:AlternateContent>
        <mc:AlternateContent xmlns:mc="http://schemas.openxmlformats.org/markup-compatibility/2006">
          <mc:Choice Requires="x14">
            <control shapeId="80200" r:id="rId283" name="Drop Down 1352">
              <controlPr locked="0" defaultSize="0" autoFill="0" autoPict="0">
                <anchor moveWithCells="1">
                  <from>
                    <xdr:col>6</xdr:col>
                    <xdr:colOff>428625</xdr:colOff>
                    <xdr:row>296</xdr:row>
                    <xdr:rowOff>85725</xdr:rowOff>
                  </from>
                  <to>
                    <xdr:col>6</xdr:col>
                    <xdr:colOff>933450</xdr:colOff>
                    <xdr:row>296</xdr:row>
                    <xdr:rowOff>304800</xdr:rowOff>
                  </to>
                </anchor>
              </controlPr>
            </control>
          </mc:Choice>
        </mc:AlternateContent>
        <mc:AlternateContent xmlns:mc="http://schemas.openxmlformats.org/markup-compatibility/2006">
          <mc:Choice Requires="x14">
            <control shapeId="80201" r:id="rId284" name="Drop Down 1353">
              <controlPr locked="0" defaultSize="0" autoFill="0" autoPict="0">
                <anchor moveWithCells="1">
                  <from>
                    <xdr:col>6</xdr:col>
                    <xdr:colOff>428625</xdr:colOff>
                    <xdr:row>298</xdr:row>
                    <xdr:rowOff>85725</xdr:rowOff>
                  </from>
                  <to>
                    <xdr:col>6</xdr:col>
                    <xdr:colOff>933450</xdr:colOff>
                    <xdr:row>298</xdr:row>
                    <xdr:rowOff>304800</xdr:rowOff>
                  </to>
                </anchor>
              </controlPr>
            </control>
          </mc:Choice>
        </mc:AlternateContent>
        <mc:AlternateContent xmlns:mc="http://schemas.openxmlformats.org/markup-compatibility/2006">
          <mc:Choice Requires="x14">
            <control shapeId="80202" r:id="rId285" name="Drop Down 1354">
              <controlPr locked="0" defaultSize="0" autoFill="0" autoPict="0">
                <anchor moveWithCells="1">
                  <from>
                    <xdr:col>6</xdr:col>
                    <xdr:colOff>428625</xdr:colOff>
                    <xdr:row>299</xdr:row>
                    <xdr:rowOff>85725</xdr:rowOff>
                  </from>
                  <to>
                    <xdr:col>6</xdr:col>
                    <xdr:colOff>933450</xdr:colOff>
                    <xdr:row>299</xdr:row>
                    <xdr:rowOff>304800</xdr:rowOff>
                  </to>
                </anchor>
              </controlPr>
            </control>
          </mc:Choice>
        </mc:AlternateContent>
        <mc:AlternateContent xmlns:mc="http://schemas.openxmlformats.org/markup-compatibility/2006">
          <mc:Choice Requires="x14">
            <control shapeId="80203" r:id="rId286" name="Drop Down 1355">
              <controlPr locked="0" defaultSize="0" autoFill="0" autoPict="0">
                <anchor moveWithCells="1">
                  <from>
                    <xdr:col>6</xdr:col>
                    <xdr:colOff>428625</xdr:colOff>
                    <xdr:row>300</xdr:row>
                    <xdr:rowOff>180975</xdr:rowOff>
                  </from>
                  <to>
                    <xdr:col>6</xdr:col>
                    <xdr:colOff>933450</xdr:colOff>
                    <xdr:row>300</xdr:row>
                    <xdr:rowOff>400050</xdr:rowOff>
                  </to>
                </anchor>
              </controlPr>
            </control>
          </mc:Choice>
        </mc:AlternateContent>
        <mc:AlternateContent xmlns:mc="http://schemas.openxmlformats.org/markup-compatibility/2006">
          <mc:Choice Requires="x14">
            <control shapeId="80204" r:id="rId287" name="Drop Down 1356">
              <controlPr locked="0" defaultSize="0" autoFill="0" autoPict="0">
                <anchor moveWithCells="1">
                  <from>
                    <xdr:col>6</xdr:col>
                    <xdr:colOff>428625</xdr:colOff>
                    <xdr:row>301</xdr:row>
                    <xdr:rowOff>85725</xdr:rowOff>
                  </from>
                  <to>
                    <xdr:col>6</xdr:col>
                    <xdr:colOff>933450</xdr:colOff>
                    <xdr:row>301</xdr:row>
                    <xdr:rowOff>304800</xdr:rowOff>
                  </to>
                </anchor>
              </controlPr>
            </control>
          </mc:Choice>
        </mc:AlternateContent>
        <mc:AlternateContent xmlns:mc="http://schemas.openxmlformats.org/markup-compatibility/2006">
          <mc:Choice Requires="x14">
            <control shapeId="80205" r:id="rId288" name="Drop Down 1357">
              <controlPr locked="0" defaultSize="0" autoFill="0" autoPict="0">
                <anchor moveWithCells="1">
                  <from>
                    <xdr:col>6</xdr:col>
                    <xdr:colOff>428625</xdr:colOff>
                    <xdr:row>302</xdr:row>
                    <xdr:rowOff>85725</xdr:rowOff>
                  </from>
                  <to>
                    <xdr:col>6</xdr:col>
                    <xdr:colOff>933450</xdr:colOff>
                    <xdr:row>302</xdr:row>
                    <xdr:rowOff>304800</xdr:rowOff>
                  </to>
                </anchor>
              </controlPr>
            </control>
          </mc:Choice>
        </mc:AlternateContent>
        <mc:AlternateContent xmlns:mc="http://schemas.openxmlformats.org/markup-compatibility/2006">
          <mc:Choice Requires="x14">
            <control shapeId="80206" r:id="rId289" name="Drop Down 1358">
              <controlPr locked="0" defaultSize="0" autoFill="0" autoPict="0">
                <anchor moveWithCells="1">
                  <from>
                    <xdr:col>6</xdr:col>
                    <xdr:colOff>428625</xdr:colOff>
                    <xdr:row>303</xdr:row>
                    <xdr:rowOff>85725</xdr:rowOff>
                  </from>
                  <to>
                    <xdr:col>6</xdr:col>
                    <xdr:colOff>933450</xdr:colOff>
                    <xdr:row>303</xdr:row>
                    <xdr:rowOff>304800</xdr:rowOff>
                  </to>
                </anchor>
              </controlPr>
            </control>
          </mc:Choice>
        </mc:AlternateContent>
        <mc:AlternateContent xmlns:mc="http://schemas.openxmlformats.org/markup-compatibility/2006">
          <mc:Choice Requires="x14">
            <control shapeId="80207" r:id="rId290" name="Drop Down 1359">
              <controlPr locked="0" defaultSize="0" autoFill="0" autoPict="0">
                <anchor moveWithCells="1">
                  <from>
                    <xdr:col>6</xdr:col>
                    <xdr:colOff>428625</xdr:colOff>
                    <xdr:row>306</xdr:row>
                    <xdr:rowOff>85725</xdr:rowOff>
                  </from>
                  <to>
                    <xdr:col>6</xdr:col>
                    <xdr:colOff>933450</xdr:colOff>
                    <xdr:row>306</xdr:row>
                    <xdr:rowOff>304800</xdr:rowOff>
                  </to>
                </anchor>
              </controlPr>
            </control>
          </mc:Choice>
        </mc:AlternateContent>
        <mc:AlternateContent xmlns:mc="http://schemas.openxmlformats.org/markup-compatibility/2006">
          <mc:Choice Requires="x14">
            <control shapeId="80208" r:id="rId291" name="Drop Down 1360">
              <controlPr locked="0" defaultSize="0" autoFill="0" autoPict="0">
                <anchor moveWithCells="1">
                  <from>
                    <xdr:col>6</xdr:col>
                    <xdr:colOff>428625</xdr:colOff>
                    <xdr:row>307</xdr:row>
                    <xdr:rowOff>85725</xdr:rowOff>
                  </from>
                  <to>
                    <xdr:col>6</xdr:col>
                    <xdr:colOff>933450</xdr:colOff>
                    <xdr:row>307</xdr:row>
                    <xdr:rowOff>304800</xdr:rowOff>
                  </to>
                </anchor>
              </controlPr>
            </control>
          </mc:Choice>
        </mc:AlternateContent>
        <mc:AlternateContent xmlns:mc="http://schemas.openxmlformats.org/markup-compatibility/2006">
          <mc:Choice Requires="x14">
            <control shapeId="80209" r:id="rId292" name="Drop Down 1361">
              <controlPr locked="0" defaultSize="0" autoFill="0" autoPict="0">
                <anchor moveWithCells="1">
                  <from>
                    <xdr:col>6</xdr:col>
                    <xdr:colOff>428625</xdr:colOff>
                    <xdr:row>308</xdr:row>
                    <xdr:rowOff>180975</xdr:rowOff>
                  </from>
                  <to>
                    <xdr:col>6</xdr:col>
                    <xdr:colOff>933450</xdr:colOff>
                    <xdr:row>308</xdr:row>
                    <xdr:rowOff>400050</xdr:rowOff>
                  </to>
                </anchor>
              </controlPr>
            </control>
          </mc:Choice>
        </mc:AlternateContent>
        <mc:AlternateContent xmlns:mc="http://schemas.openxmlformats.org/markup-compatibility/2006">
          <mc:Choice Requires="x14">
            <control shapeId="80210" r:id="rId293" name="Drop Down 1362">
              <controlPr locked="0" defaultSize="0" autoFill="0" autoPict="0">
                <anchor moveWithCells="1">
                  <from>
                    <xdr:col>6</xdr:col>
                    <xdr:colOff>428625</xdr:colOff>
                    <xdr:row>313</xdr:row>
                    <xdr:rowOff>85725</xdr:rowOff>
                  </from>
                  <to>
                    <xdr:col>6</xdr:col>
                    <xdr:colOff>933450</xdr:colOff>
                    <xdr:row>313</xdr:row>
                    <xdr:rowOff>304800</xdr:rowOff>
                  </to>
                </anchor>
              </controlPr>
            </control>
          </mc:Choice>
        </mc:AlternateContent>
        <mc:AlternateContent xmlns:mc="http://schemas.openxmlformats.org/markup-compatibility/2006">
          <mc:Choice Requires="x14">
            <control shapeId="80211" r:id="rId294" name="Drop Down 1363">
              <controlPr locked="0" defaultSize="0" autoFill="0" autoPict="0">
                <anchor moveWithCells="1">
                  <from>
                    <xdr:col>6</xdr:col>
                    <xdr:colOff>428625</xdr:colOff>
                    <xdr:row>314</xdr:row>
                    <xdr:rowOff>85725</xdr:rowOff>
                  </from>
                  <to>
                    <xdr:col>6</xdr:col>
                    <xdr:colOff>933450</xdr:colOff>
                    <xdr:row>314</xdr:row>
                    <xdr:rowOff>304800</xdr:rowOff>
                  </to>
                </anchor>
              </controlPr>
            </control>
          </mc:Choice>
        </mc:AlternateContent>
        <mc:AlternateContent xmlns:mc="http://schemas.openxmlformats.org/markup-compatibility/2006">
          <mc:Choice Requires="x14">
            <control shapeId="80212" r:id="rId295" name="Drop Down 1364">
              <controlPr locked="0" defaultSize="0" autoFill="0" autoPict="0">
                <anchor moveWithCells="1">
                  <from>
                    <xdr:col>6</xdr:col>
                    <xdr:colOff>428625</xdr:colOff>
                    <xdr:row>315</xdr:row>
                    <xdr:rowOff>85725</xdr:rowOff>
                  </from>
                  <to>
                    <xdr:col>6</xdr:col>
                    <xdr:colOff>933450</xdr:colOff>
                    <xdr:row>315</xdr:row>
                    <xdr:rowOff>304800</xdr:rowOff>
                  </to>
                </anchor>
              </controlPr>
            </control>
          </mc:Choice>
        </mc:AlternateContent>
        <mc:AlternateContent xmlns:mc="http://schemas.openxmlformats.org/markup-compatibility/2006">
          <mc:Choice Requires="x14">
            <control shapeId="80213" r:id="rId296" name="Drop Down 1365">
              <controlPr locked="0" defaultSize="0" autoFill="0" autoPict="0">
                <anchor moveWithCells="1">
                  <from>
                    <xdr:col>6</xdr:col>
                    <xdr:colOff>428625</xdr:colOff>
                    <xdr:row>317</xdr:row>
                    <xdr:rowOff>85725</xdr:rowOff>
                  </from>
                  <to>
                    <xdr:col>6</xdr:col>
                    <xdr:colOff>933450</xdr:colOff>
                    <xdr:row>317</xdr:row>
                    <xdr:rowOff>304800</xdr:rowOff>
                  </to>
                </anchor>
              </controlPr>
            </control>
          </mc:Choice>
        </mc:AlternateContent>
        <mc:AlternateContent xmlns:mc="http://schemas.openxmlformats.org/markup-compatibility/2006">
          <mc:Choice Requires="x14">
            <control shapeId="80214" r:id="rId297" name="Drop Down 1366">
              <controlPr locked="0" defaultSize="0" autoFill="0" autoPict="0">
                <anchor moveWithCells="1">
                  <from>
                    <xdr:col>6</xdr:col>
                    <xdr:colOff>428625</xdr:colOff>
                    <xdr:row>318</xdr:row>
                    <xdr:rowOff>85725</xdr:rowOff>
                  </from>
                  <to>
                    <xdr:col>6</xdr:col>
                    <xdr:colOff>933450</xdr:colOff>
                    <xdr:row>318</xdr:row>
                    <xdr:rowOff>304800</xdr:rowOff>
                  </to>
                </anchor>
              </controlPr>
            </control>
          </mc:Choice>
        </mc:AlternateContent>
        <mc:AlternateContent xmlns:mc="http://schemas.openxmlformats.org/markup-compatibility/2006">
          <mc:Choice Requires="x14">
            <control shapeId="80215" r:id="rId298" name="Drop Down 1367">
              <controlPr locked="0" defaultSize="0" autoFill="0" autoPict="0">
                <anchor moveWithCells="1">
                  <from>
                    <xdr:col>6</xdr:col>
                    <xdr:colOff>428625</xdr:colOff>
                    <xdr:row>319</xdr:row>
                    <xdr:rowOff>85725</xdr:rowOff>
                  </from>
                  <to>
                    <xdr:col>6</xdr:col>
                    <xdr:colOff>933450</xdr:colOff>
                    <xdr:row>319</xdr:row>
                    <xdr:rowOff>304800</xdr:rowOff>
                  </to>
                </anchor>
              </controlPr>
            </control>
          </mc:Choice>
        </mc:AlternateContent>
        <mc:AlternateContent xmlns:mc="http://schemas.openxmlformats.org/markup-compatibility/2006">
          <mc:Choice Requires="x14">
            <control shapeId="80216" r:id="rId299" name="Drop Down 1368">
              <controlPr locked="0" defaultSize="0" autoFill="0" autoPict="0">
                <anchor moveWithCells="1">
                  <from>
                    <xdr:col>6</xdr:col>
                    <xdr:colOff>428625</xdr:colOff>
                    <xdr:row>320</xdr:row>
                    <xdr:rowOff>85725</xdr:rowOff>
                  </from>
                  <to>
                    <xdr:col>6</xdr:col>
                    <xdr:colOff>933450</xdr:colOff>
                    <xdr:row>320</xdr:row>
                    <xdr:rowOff>304800</xdr:rowOff>
                  </to>
                </anchor>
              </controlPr>
            </control>
          </mc:Choice>
        </mc:AlternateContent>
        <mc:AlternateContent xmlns:mc="http://schemas.openxmlformats.org/markup-compatibility/2006">
          <mc:Choice Requires="x14">
            <control shapeId="80217" r:id="rId300" name="Drop Down 1369">
              <controlPr locked="0" defaultSize="0" autoFill="0" autoPict="0">
                <anchor moveWithCells="1">
                  <from>
                    <xdr:col>6</xdr:col>
                    <xdr:colOff>428625</xdr:colOff>
                    <xdr:row>321</xdr:row>
                    <xdr:rowOff>180975</xdr:rowOff>
                  </from>
                  <to>
                    <xdr:col>6</xdr:col>
                    <xdr:colOff>933450</xdr:colOff>
                    <xdr:row>321</xdr:row>
                    <xdr:rowOff>400050</xdr:rowOff>
                  </to>
                </anchor>
              </controlPr>
            </control>
          </mc:Choice>
        </mc:AlternateContent>
        <mc:AlternateContent xmlns:mc="http://schemas.openxmlformats.org/markup-compatibility/2006">
          <mc:Choice Requires="x14">
            <control shapeId="80218" r:id="rId301" name="Drop Down 1370">
              <controlPr locked="0" defaultSize="0" autoFill="0" autoPict="0">
                <anchor moveWithCells="1">
                  <from>
                    <xdr:col>6</xdr:col>
                    <xdr:colOff>428625</xdr:colOff>
                    <xdr:row>322</xdr:row>
                    <xdr:rowOff>85725</xdr:rowOff>
                  </from>
                  <to>
                    <xdr:col>6</xdr:col>
                    <xdr:colOff>933450</xdr:colOff>
                    <xdr:row>322</xdr:row>
                    <xdr:rowOff>304800</xdr:rowOff>
                  </to>
                </anchor>
              </controlPr>
            </control>
          </mc:Choice>
        </mc:AlternateContent>
        <mc:AlternateContent xmlns:mc="http://schemas.openxmlformats.org/markup-compatibility/2006">
          <mc:Choice Requires="x14">
            <control shapeId="80219" r:id="rId302" name="Drop Down 1371">
              <controlPr locked="0" defaultSize="0" autoFill="0" autoPict="0">
                <anchor moveWithCells="1">
                  <from>
                    <xdr:col>6</xdr:col>
                    <xdr:colOff>428625</xdr:colOff>
                    <xdr:row>324</xdr:row>
                    <xdr:rowOff>85725</xdr:rowOff>
                  </from>
                  <to>
                    <xdr:col>6</xdr:col>
                    <xdr:colOff>933450</xdr:colOff>
                    <xdr:row>324</xdr:row>
                    <xdr:rowOff>304800</xdr:rowOff>
                  </to>
                </anchor>
              </controlPr>
            </control>
          </mc:Choice>
        </mc:AlternateContent>
        <mc:AlternateContent xmlns:mc="http://schemas.openxmlformats.org/markup-compatibility/2006">
          <mc:Choice Requires="x14">
            <control shapeId="80220" r:id="rId303" name="Drop Down 1372">
              <controlPr locked="0" defaultSize="0" autoFill="0" autoPict="0">
                <anchor moveWithCells="1">
                  <from>
                    <xdr:col>6</xdr:col>
                    <xdr:colOff>428625</xdr:colOff>
                    <xdr:row>325</xdr:row>
                    <xdr:rowOff>85725</xdr:rowOff>
                  </from>
                  <to>
                    <xdr:col>6</xdr:col>
                    <xdr:colOff>933450</xdr:colOff>
                    <xdr:row>325</xdr:row>
                    <xdr:rowOff>304800</xdr:rowOff>
                  </to>
                </anchor>
              </controlPr>
            </control>
          </mc:Choice>
        </mc:AlternateContent>
        <mc:AlternateContent xmlns:mc="http://schemas.openxmlformats.org/markup-compatibility/2006">
          <mc:Choice Requires="x14">
            <control shapeId="80221" r:id="rId304" name="Drop Down 1373">
              <controlPr locked="0" defaultSize="0" autoFill="0" autoPict="0">
                <anchor moveWithCells="1">
                  <from>
                    <xdr:col>6</xdr:col>
                    <xdr:colOff>428625</xdr:colOff>
                    <xdr:row>329</xdr:row>
                    <xdr:rowOff>85725</xdr:rowOff>
                  </from>
                  <to>
                    <xdr:col>6</xdr:col>
                    <xdr:colOff>933450</xdr:colOff>
                    <xdr:row>329</xdr:row>
                    <xdr:rowOff>304800</xdr:rowOff>
                  </to>
                </anchor>
              </controlPr>
            </control>
          </mc:Choice>
        </mc:AlternateContent>
        <mc:AlternateContent xmlns:mc="http://schemas.openxmlformats.org/markup-compatibility/2006">
          <mc:Choice Requires="x14">
            <control shapeId="80222" r:id="rId305" name="Drop Down 1374">
              <controlPr locked="0" defaultSize="0" autoFill="0" autoPict="0">
                <anchor moveWithCells="1">
                  <from>
                    <xdr:col>6</xdr:col>
                    <xdr:colOff>428625</xdr:colOff>
                    <xdr:row>330</xdr:row>
                    <xdr:rowOff>85725</xdr:rowOff>
                  </from>
                  <to>
                    <xdr:col>6</xdr:col>
                    <xdr:colOff>933450</xdr:colOff>
                    <xdr:row>330</xdr:row>
                    <xdr:rowOff>304800</xdr:rowOff>
                  </to>
                </anchor>
              </controlPr>
            </control>
          </mc:Choice>
        </mc:AlternateContent>
        <mc:AlternateContent xmlns:mc="http://schemas.openxmlformats.org/markup-compatibility/2006">
          <mc:Choice Requires="x14">
            <control shapeId="80223" r:id="rId306" name="Drop Down 1375">
              <controlPr locked="0" defaultSize="0" autoFill="0" autoPict="0">
                <anchor moveWithCells="1">
                  <from>
                    <xdr:col>6</xdr:col>
                    <xdr:colOff>428625</xdr:colOff>
                    <xdr:row>331</xdr:row>
                    <xdr:rowOff>85725</xdr:rowOff>
                  </from>
                  <to>
                    <xdr:col>6</xdr:col>
                    <xdr:colOff>933450</xdr:colOff>
                    <xdr:row>331</xdr:row>
                    <xdr:rowOff>304800</xdr:rowOff>
                  </to>
                </anchor>
              </controlPr>
            </control>
          </mc:Choice>
        </mc:AlternateContent>
        <mc:AlternateContent xmlns:mc="http://schemas.openxmlformats.org/markup-compatibility/2006">
          <mc:Choice Requires="x14">
            <control shapeId="80224" r:id="rId307" name="Drop Down 1376">
              <controlPr locked="0" defaultSize="0" autoFill="0" autoPict="0">
                <anchor moveWithCells="1">
                  <from>
                    <xdr:col>6</xdr:col>
                    <xdr:colOff>428625</xdr:colOff>
                    <xdr:row>335</xdr:row>
                    <xdr:rowOff>85725</xdr:rowOff>
                  </from>
                  <to>
                    <xdr:col>6</xdr:col>
                    <xdr:colOff>933450</xdr:colOff>
                    <xdr:row>335</xdr:row>
                    <xdr:rowOff>304800</xdr:rowOff>
                  </to>
                </anchor>
              </controlPr>
            </control>
          </mc:Choice>
        </mc:AlternateContent>
        <mc:AlternateContent xmlns:mc="http://schemas.openxmlformats.org/markup-compatibility/2006">
          <mc:Choice Requires="x14">
            <control shapeId="80225" r:id="rId308" name="Drop Down 1377">
              <controlPr locked="0" defaultSize="0" autoFill="0" autoPict="0">
                <anchor moveWithCells="1">
                  <from>
                    <xdr:col>6</xdr:col>
                    <xdr:colOff>428625</xdr:colOff>
                    <xdr:row>336</xdr:row>
                    <xdr:rowOff>85725</xdr:rowOff>
                  </from>
                  <to>
                    <xdr:col>6</xdr:col>
                    <xdr:colOff>933450</xdr:colOff>
                    <xdr:row>336</xdr:row>
                    <xdr:rowOff>304800</xdr:rowOff>
                  </to>
                </anchor>
              </controlPr>
            </control>
          </mc:Choice>
        </mc:AlternateContent>
        <mc:AlternateContent xmlns:mc="http://schemas.openxmlformats.org/markup-compatibility/2006">
          <mc:Choice Requires="x14">
            <control shapeId="80226" r:id="rId309" name="Drop Down 1378">
              <controlPr locked="0" defaultSize="0" autoFill="0" autoPict="0">
                <anchor moveWithCells="1">
                  <from>
                    <xdr:col>6</xdr:col>
                    <xdr:colOff>428625</xdr:colOff>
                    <xdr:row>337</xdr:row>
                    <xdr:rowOff>85725</xdr:rowOff>
                  </from>
                  <to>
                    <xdr:col>6</xdr:col>
                    <xdr:colOff>933450</xdr:colOff>
                    <xdr:row>337</xdr:row>
                    <xdr:rowOff>304800</xdr:rowOff>
                  </to>
                </anchor>
              </controlPr>
            </control>
          </mc:Choice>
        </mc:AlternateContent>
        <mc:AlternateContent xmlns:mc="http://schemas.openxmlformats.org/markup-compatibility/2006">
          <mc:Choice Requires="x14">
            <control shapeId="80227" r:id="rId310" name="Drop Down 1379">
              <controlPr locked="0" defaultSize="0" autoFill="0" autoPict="0">
                <anchor moveWithCells="1">
                  <from>
                    <xdr:col>6</xdr:col>
                    <xdr:colOff>428625</xdr:colOff>
                    <xdr:row>341</xdr:row>
                    <xdr:rowOff>85725</xdr:rowOff>
                  </from>
                  <to>
                    <xdr:col>6</xdr:col>
                    <xdr:colOff>933450</xdr:colOff>
                    <xdr:row>341</xdr:row>
                    <xdr:rowOff>304800</xdr:rowOff>
                  </to>
                </anchor>
              </controlPr>
            </control>
          </mc:Choice>
        </mc:AlternateContent>
        <mc:AlternateContent xmlns:mc="http://schemas.openxmlformats.org/markup-compatibility/2006">
          <mc:Choice Requires="x14">
            <control shapeId="80228" r:id="rId311" name="Drop Down 1380">
              <controlPr locked="0" defaultSize="0" autoFill="0" autoPict="0">
                <anchor moveWithCells="1">
                  <from>
                    <xdr:col>6</xdr:col>
                    <xdr:colOff>428625</xdr:colOff>
                    <xdr:row>342</xdr:row>
                    <xdr:rowOff>276225</xdr:rowOff>
                  </from>
                  <to>
                    <xdr:col>6</xdr:col>
                    <xdr:colOff>933450</xdr:colOff>
                    <xdr:row>342</xdr:row>
                    <xdr:rowOff>495300</xdr:rowOff>
                  </to>
                </anchor>
              </controlPr>
            </control>
          </mc:Choice>
        </mc:AlternateContent>
        <mc:AlternateContent xmlns:mc="http://schemas.openxmlformats.org/markup-compatibility/2006">
          <mc:Choice Requires="x14">
            <control shapeId="80229" r:id="rId312" name="Drop Down 1381">
              <controlPr locked="0" defaultSize="0" autoFill="0" autoPict="0">
                <anchor moveWithCells="1">
                  <from>
                    <xdr:col>6</xdr:col>
                    <xdr:colOff>428625</xdr:colOff>
                    <xdr:row>343</xdr:row>
                    <xdr:rowOff>85725</xdr:rowOff>
                  </from>
                  <to>
                    <xdr:col>6</xdr:col>
                    <xdr:colOff>933450</xdr:colOff>
                    <xdr:row>343</xdr:row>
                    <xdr:rowOff>304800</xdr:rowOff>
                  </to>
                </anchor>
              </controlPr>
            </control>
          </mc:Choice>
        </mc:AlternateContent>
        <mc:AlternateContent xmlns:mc="http://schemas.openxmlformats.org/markup-compatibility/2006">
          <mc:Choice Requires="x14">
            <control shapeId="80230" r:id="rId313" name="Drop Down 1382">
              <controlPr locked="0" defaultSize="0" autoFill="0" autoPict="0">
                <anchor moveWithCells="1">
                  <from>
                    <xdr:col>6</xdr:col>
                    <xdr:colOff>428625</xdr:colOff>
                    <xdr:row>345</xdr:row>
                    <xdr:rowOff>85725</xdr:rowOff>
                  </from>
                  <to>
                    <xdr:col>6</xdr:col>
                    <xdr:colOff>933450</xdr:colOff>
                    <xdr:row>345</xdr:row>
                    <xdr:rowOff>304800</xdr:rowOff>
                  </to>
                </anchor>
              </controlPr>
            </control>
          </mc:Choice>
        </mc:AlternateContent>
        <mc:AlternateContent xmlns:mc="http://schemas.openxmlformats.org/markup-compatibility/2006">
          <mc:Choice Requires="x14">
            <control shapeId="80231" r:id="rId314" name="Drop Down 1383">
              <controlPr locked="0" defaultSize="0" autoFill="0" autoPict="0">
                <anchor moveWithCells="1">
                  <from>
                    <xdr:col>6</xdr:col>
                    <xdr:colOff>428625</xdr:colOff>
                    <xdr:row>346</xdr:row>
                    <xdr:rowOff>85725</xdr:rowOff>
                  </from>
                  <to>
                    <xdr:col>6</xdr:col>
                    <xdr:colOff>933450</xdr:colOff>
                    <xdr:row>346</xdr:row>
                    <xdr:rowOff>304800</xdr:rowOff>
                  </to>
                </anchor>
              </controlPr>
            </control>
          </mc:Choice>
        </mc:AlternateContent>
        <mc:AlternateContent xmlns:mc="http://schemas.openxmlformats.org/markup-compatibility/2006">
          <mc:Choice Requires="x14">
            <control shapeId="80232" r:id="rId315" name="Drop Down 1384">
              <controlPr locked="0" defaultSize="0" autoFill="0" autoPict="0">
                <anchor moveWithCells="1">
                  <from>
                    <xdr:col>6</xdr:col>
                    <xdr:colOff>428625</xdr:colOff>
                    <xdr:row>350</xdr:row>
                    <xdr:rowOff>85725</xdr:rowOff>
                  </from>
                  <to>
                    <xdr:col>6</xdr:col>
                    <xdr:colOff>933450</xdr:colOff>
                    <xdr:row>350</xdr:row>
                    <xdr:rowOff>304800</xdr:rowOff>
                  </to>
                </anchor>
              </controlPr>
            </control>
          </mc:Choice>
        </mc:AlternateContent>
        <mc:AlternateContent xmlns:mc="http://schemas.openxmlformats.org/markup-compatibility/2006">
          <mc:Choice Requires="x14">
            <control shapeId="80233" r:id="rId316" name="Drop Down 1385">
              <controlPr locked="0" defaultSize="0" autoFill="0" autoPict="0">
                <anchor moveWithCells="1">
                  <from>
                    <xdr:col>6</xdr:col>
                    <xdr:colOff>428625</xdr:colOff>
                    <xdr:row>351</xdr:row>
                    <xdr:rowOff>85725</xdr:rowOff>
                  </from>
                  <to>
                    <xdr:col>6</xdr:col>
                    <xdr:colOff>933450</xdr:colOff>
                    <xdr:row>351</xdr:row>
                    <xdr:rowOff>304800</xdr:rowOff>
                  </to>
                </anchor>
              </controlPr>
            </control>
          </mc:Choice>
        </mc:AlternateContent>
        <mc:AlternateContent xmlns:mc="http://schemas.openxmlformats.org/markup-compatibility/2006">
          <mc:Choice Requires="x14">
            <control shapeId="80234" r:id="rId317" name="Drop Down 1386">
              <controlPr locked="0" defaultSize="0" autoFill="0" autoPict="0">
                <anchor moveWithCells="1">
                  <from>
                    <xdr:col>6</xdr:col>
                    <xdr:colOff>428625</xdr:colOff>
                    <xdr:row>352</xdr:row>
                    <xdr:rowOff>85725</xdr:rowOff>
                  </from>
                  <to>
                    <xdr:col>6</xdr:col>
                    <xdr:colOff>933450</xdr:colOff>
                    <xdr:row>352</xdr:row>
                    <xdr:rowOff>304800</xdr:rowOff>
                  </to>
                </anchor>
              </controlPr>
            </control>
          </mc:Choice>
        </mc:AlternateContent>
        <mc:AlternateContent xmlns:mc="http://schemas.openxmlformats.org/markup-compatibility/2006">
          <mc:Choice Requires="x14">
            <control shapeId="80235" r:id="rId318" name="Drop Down 1387">
              <controlPr locked="0" defaultSize="0" autoFill="0" autoPict="0">
                <anchor moveWithCells="1">
                  <from>
                    <xdr:col>6</xdr:col>
                    <xdr:colOff>428625</xdr:colOff>
                    <xdr:row>356</xdr:row>
                    <xdr:rowOff>85725</xdr:rowOff>
                  </from>
                  <to>
                    <xdr:col>6</xdr:col>
                    <xdr:colOff>933450</xdr:colOff>
                    <xdr:row>356</xdr:row>
                    <xdr:rowOff>304800</xdr:rowOff>
                  </to>
                </anchor>
              </controlPr>
            </control>
          </mc:Choice>
        </mc:AlternateContent>
        <mc:AlternateContent xmlns:mc="http://schemas.openxmlformats.org/markup-compatibility/2006">
          <mc:Choice Requires="x14">
            <control shapeId="80236" r:id="rId319" name="Drop Down 1388">
              <controlPr locked="0" defaultSize="0" autoFill="0" autoPict="0">
                <anchor moveWithCells="1">
                  <from>
                    <xdr:col>6</xdr:col>
                    <xdr:colOff>428625</xdr:colOff>
                    <xdr:row>357</xdr:row>
                    <xdr:rowOff>180975</xdr:rowOff>
                  </from>
                  <to>
                    <xdr:col>6</xdr:col>
                    <xdr:colOff>933450</xdr:colOff>
                    <xdr:row>357</xdr:row>
                    <xdr:rowOff>400050</xdr:rowOff>
                  </to>
                </anchor>
              </controlPr>
            </control>
          </mc:Choice>
        </mc:AlternateContent>
        <mc:AlternateContent xmlns:mc="http://schemas.openxmlformats.org/markup-compatibility/2006">
          <mc:Choice Requires="x14">
            <control shapeId="80237" r:id="rId320" name="Drop Down 1389">
              <controlPr locked="0" defaultSize="0" autoFill="0" autoPict="0">
                <anchor moveWithCells="1">
                  <from>
                    <xdr:col>6</xdr:col>
                    <xdr:colOff>428625</xdr:colOff>
                    <xdr:row>359</xdr:row>
                    <xdr:rowOff>276225</xdr:rowOff>
                  </from>
                  <to>
                    <xdr:col>6</xdr:col>
                    <xdr:colOff>933450</xdr:colOff>
                    <xdr:row>359</xdr:row>
                    <xdr:rowOff>495300</xdr:rowOff>
                  </to>
                </anchor>
              </controlPr>
            </control>
          </mc:Choice>
        </mc:AlternateContent>
        <mc:AlternateContent xmlns:mc="http://schemas.openxmlformats.org/markup-compatibility/2006">
          <mc:Choice Requires="x14">
            <control shapeId="80238" r:id="rId321" name="Drop Down 1390">
              <controlPr locked="0" defaultSize="0" autoFill="0" autoPict="0">
                <anchor moveWithCells="1">
                  <from>
                    <xdr:col>6</xdr:col>
                    <xdr:colOff>428625</xdr:colOff>
                    <xdr:row>360</xdr:row>
                    <xdr:rowOff>85725</xdr:rowOff>
                  </from>
                  <to>
                    <xdr:col>6</xdr:col>
                    <xdr:colOff>933450</xdr:colOff>
                    <xdr:row>360</xdr:row>
                    <xdr:rowOff>304800</xdr:rowOff>
                  </to>
                </anchor>
              </controlPr>
            </control>
          </mc:Choice>
        </mc:AlternateContent>
        <mc:AlternateContent xmlns:mc="http://schemas.openxmlformats.org/markup-compatibility/2006">
          <mc:Choice Requires="x14">
            <control shapeId="80239" r:id="rId322" name="Drop Down 1391">
              <controlPr locked="0" defaultSize="0" autoFill="0" autoPict="0">
                <anchor moveWithCells="1">
                  <from>
                    <xdr:col>6</xdr:col>
                    <xdr:colOff>428625</xdr:colOff>
                    <xdr:row>361</xdr:row>
                    <xdr:rowOff>85725</xdr:rowOff>
                  </from>
                  <to>
                    <xdr:col>6</xdr:col>
                    <xdr:colOff>933450</xdr:colOff>
                    <xdr:row>361</xdr:row>
                    <xdr:rowOff>304800</xdr:rowOff>
                  </to>
                </anchor>
              </controlPr>
            </control>
          </mc:Choice>
        </mc:AlternateContent>
        <mc:AlternateContent xmlns:mc="http://schemas.openxmlformats.org/markup-compatibility/2006">
          <mc:Choice Requires="x14">
            <control shapeId="80240" r:id="rId323" name="Drop Down 1392">
              <controlPr locked="0" defaultSize="0" autoFill="0" autoPict="0">
                <anchor moveWithCells="1">
                  <from>
                    <xdr:col>6</xdr:col>
                    <xdr:colOff>428625</xdr:colOff>
                    <xdr:row>362</xdr:row>
                    <xdr:rowOff>85725</xdr:rowOff>
                  </from>
                  <to>
                    <xdr:col>6</xdr:col>
                    <xdr:colOff>933450</xdr:colOff>
                    <xdr:row>362</xdr:row>
                    <xdr:rowOff>304800</xdr:rowOff>
                  </to>
                </anchor>
              </controlPr>
            </control>
          </mc:Choice>
        </mc:AlternateContent>
        <mc:AlternateContent xmlns:mc="http://schemas.openxmlformats.org/markup-compatibility/2006">
          <mc:Choice Requires="x14">
            <control shapeId="80241" r:id="rId324" name="Drop Down 1393">
              <controlPr locked="0" defaultSize="0" autoFill="0" autoPict="0">
                <anchor moveWithCells="1">
                  <from>
                    <xdr:col>6</xdr:col>
                    <xdr:colOff>428625</xdr:colOff>
                    <xdr:row>364</xdr:row>
                    <xdr:rowOff>85725</xdr:rowOff>
                  </from>
                  <to>
                    <xdr:col>6</xdr:col>
                    <xdr:colOff>933450</xdr:colOff>
                    <xdr:row>364</xdr:row>
                    <xdr:rowOff>304800</xdr:rowOff>
                  </to>
                </anchor>
              </controlPr>
            </control>
          </mc:Choice>
        </mc:AlternateContent>
        <mc:AlternateContent xmlns:mc="http://schemas.openxmlformats.org/markup-compatibility/2006">
          <mc:Choice Requires="x14">
            <control shapeId="80242" r:id="rId325" name="Drop Down 1394">
              <controlPr locked="0" defaultSize="0" autoFill="0" autoPict="0">
                <anchor moveWithCells="1">
                  <from>
                    <xdr:col>6</xdr:col>
                    <xdr:colOff>428625</xdr:colOff>
                    <xdr:row>365</xdr:row>
                    <xdr:rowOff>85725</xdr:rowOff>
                  </from>
                  <to>
                    <xdr:col>6</xdr:col>
                    <xdr:colOff>933450</xdr:colOff>
                    <xdr:row>365</xdr:row>
                    <xdr:rowOff>304800</xdr:rowOff>
                  </to>
                </anchor>
              </controlPr>
            </control>
          </mc:Choice>
        </mc:AlternateContent>
        <mc:AlternateContent xmlns:mc="http://schemas.openxmlformats.org/markup-compatibility/2006">
          <mc:Choice Requires="x14">
            <control shapeId="80243" r:id="rId326" name="Drop Down 1395">
              <controlPr locked="0" defaultSize="0" autoFill="0" autoPict="0">
                <anchor moveWithCells="1">
                  <from>
                    <xdr:col>6</xdr:col>
                    <xdr:colOff>428625</xdr:colOff>
                    <xdr:row>366</xdr:row>
                    <xdr:rowOff>85725</xdr:rowOff>
                  </from>
                  <to>
                    <xdr:col>6</xdr:col>
                    <xdr:colOff>933450</xdr:colOff>
                    <xdr:row>366</xdr:row>
                    <xdr:rowOff>304800</xdr:rowOff>
                  </to>
                </anchor>
              </controlPr>
            </control>
          </mc:Choice>
        </mc:AlternateContent>
        <mc:AlternateContent xmlns:mc="http://schemas.openxmlformats.org/markup-compatibility/2006">
          <mc:Choice Requires="x14">
            <control shapeId="80244" r:id="rId327" name="Drop Down 1396">
              <controlPr locked="0" defaultSize="0" autoFill="0" autoPict="0">
                <anchor moveWithCells="1">
                  <from>
                    <xdr:col>6</xdr:col>
                    <xdr:colOff>428625</xdr:colOff>
                    <xdr:row>367</xdr:row>
                    <xdr:rowOff>85725</xdr:rowOff>
                  </from>
                  <to>
                    <xdr:col>6</xdr:col>
                    <xdr:colOff>933450</xdr:colOff>
                    <xdr:row>367</xdr:row>
                    <xdr:rowOff>304800</xdr:rowOff>
                  </to>
                </anchor>
              </controlPr>
            </control>
          </mc:Choice>
        </mc:AlternateContent>
        <mc:AlternateContent xmlns:mc="http://schemas.openxmlformats.org/markup-compatibility/2006">
          <mc:Choice Requires="x14">
            <control shapeId="80245" r:id="rId328" name="Drop Down 1397">
              <controlPr locked="0" defaultSize="0" autoFill="0" autoPict="0">
                <anchor moveWithCells="1">
                  <from>
                    <xdr:col>6</xdr:col>
                    <xdr:colOff>428625</xdr:colOff>
                    <xdr:row>369</xdr:row>
                    <xdr:rowOff>85725</xdr:rowOff>
                  </from>
                  <to>
                    <xdr:col>6</xdr:col>
                    <xdr:colOff>933450</xdr:colOff>
                    <xdr:row>369</xdr:row>
                    <xdr:rowOff>304800</xdr:rowOff>
                  </to>
                </anchor>
              </controlPr>
            </control>
          </mc:Choice>
        </mc:AlternateContent>
        <mc:AlternateContent xmlns:mc="http://schemas.openxmlformats.org/markup-compatibility/2006">
          <mc:Choice Requires="x14">
            <control shapeId="80246" r:id="rId329" name="Drop Down 1398">
              <controlPr locked="0" defaultSize="0" autoFill="0" autoPict="0">
                <anchor moveWithCells="1">
                  <from>
                    <xdr:col>6</xdr:col>
                    <xdr:colOff>428625</xdr:colOff>
                    <xdr:row>370</xdr:row>
                    <xdr:rowOff>85725</xdr:rowOff>
                  </from>
                  <to>
                    <xdr:col>6</xdr:col>
                    <xdr:colOff>933450</xdr:colOff>
                    <xdr:row>370</xdr:row>
                    <xdr:rowOff>304800</xdr:rowOff>
                  </to>
                </anchor>
              </controlPr>
            </control>
          </mc:Choice>
        </mc:AlternateContent>
        <mc:AlternateContent xmlns:mc="http://schemas.openxmlformats.org/markup-compatibility/2006">
          <mc:Choice Requires="x14">
            <control shapeId="80247" r:id="rId330" name="Drop Down 1399">
              <controlPr locked="0" defaultSize="0" autoFill="0" autoPict="0">
                <anchor moveWithCells="1">
                  <from>
                    <xdr:col>6</xdr:col>
                    <xdr:colOff>428625</xdr:colOff>
                    <xdr:row>374</xdr:row>
                    <xdr:rowOff>85725</xdr:rowOff>
                  </from>
                  <to>
                    <xdr:col>6</xdr:col>
                    <xdr:colOff>933450</xdr:colOff>
                    <xdr:row>374</xdr:row>
                    <xdr:rowOff>304800</xdr:rowOff>
                  </to>
                </anchor>
              </controlPr>
            </control>
          </mc:Choice>
        </mc:AlternateContent>
        <mc:AlternateContent xmlns:mc="http://schemas.openxmlformats.org/markup-compatibility/2006">
          <mc:Choice Requires="x14">
            <control shapeId="80248" r:id="rId331" name="Drop Down 1400">
              <controlPr locked="0" defaultSize="0" autoFill="0" autoPict="0">
                <anchor moveWithCells="1">
                  <from>
                    <xdr:col>6</xdr:col>
                    <xdr:colOff>428625</xdr:colOff>
                    <xdr:row>375</xdr:row>
                    <xdr:rowOff>180975</xdr:rowOff>
                  </from>
                  <to>
                    <xdr:col>6</xdr:col>
                    <xdr:colOff>933450</xdr:colOff>
                    <xdr:row>375</xdr:row>
                    <xdr:rowOff>400050</xdr:rowOff>
                  </to>
                </anchor>
              </controlPr>
            </control>
          </mc:Choice>
        </mc:AlternateContent>
        <mc:AlternateContent xmlns:mc="http://schemas.openxmlformats.org/markup-compatibility/2006">
          <mc:Choice Requires="x14">
            <control shapeId="80249" r:id="rId332" name="Drop Down 1401">
              <controlPr locked="0" defaultSize="0" autoFill="0" autoPict="0">
                <anchor moveWithCells="1">
                  <from>
                    <xdr:col>6</xdr:col>
                    <xdr:colOff>428625</xdr:colOff>
                    <xdr:row>380</xdr:row>
                    <xdr:rowOff>85725</xdr:rowOff>
                  </from>
                  <to>
                    <xdr:col>6</xdr:col>
                    <xdr:colOff>933450</xdr:colOff>
                    <xdr:row>380</xdr:row>
                    <xdr:rowOff>304800</xdr:rowOff>
                  </to>
                </anchor>
              </controlPr>
            </control>
          </mc:Choice>
        </mc:AlternateContent>
        <mc:AlternateContent xmlns:mc="http://schemas.openxmlformats.org/markup-compatibility/2006">
          <mc:Choice Requires="x14">
            <control shapeId="80250" r:id="rId333" name="Drop Down 1402">
              <controlPr locked="0" defaultSize="0" autoFill="0" autoPict="0">
                <anchor moveWithCells="1">
                  <from>
                    <xdr:col>6</xdr:col>
                    <xdr:colOff>428625</xdr:colOff>
                    <xdr:row>381</xdr:row>
                    <xdr:rowOff>85725</xdr:rowOff>
                  </from>
                  <to>
                    <xdr:col>6</xdr:col>
                    <xdr:colOff>933450</xdr:colOff>
                    <xdr:row>381</xdr:row>
                    <xdr:rowOff>304800</xdr:rowOff>
                  </to>
                </anchor>
              </controlPr>
            </control>
          </mc:Choice>
        </mc:AlternateContent>
        <mc:AlternateContent xmlns:mc="http://schemas.openxmlformats.org/markup-compatibility/2006">
          <mc:Choice Requires="x14">
            <control shapeId="80251" r:id="rId334" name="Drop Down 1403">
              <controlPr locked="0" defaultSize="0" autoFill="0" autoPict="0">
                <anchor moveWithCells="1">
                  <from>
                    <xdr:col>6</xdr:col>
                    <xdr:colOff>428625</xdr:colOff>
                    <xdr:row>382</xdr:row>
                    <xdr:rowOff>85725</xdr:rowOff>
                  </from>
                  <to>
                    <xdr:col>6</xdr:col>
                    <xdr:colOff>933450</xdr:colOff>
                    <xdr:row>382</xdr:row>
                    <xdr:rowOff>304800</xdr:rowOff>
                  </to>
                </anchor>
              </controlPr>
            </control>
          </mc:Choice>
        </mc:AlternateContent>
        <mc:AlternateContent xmlns:mc="http://schemas.openxmlformats.org/markup-compatibility/2006">
          <mc:Choice Requires="x14">
            <control shapeId="80252" r:id="rId335" name="Drop Down 1404">
              <controlPr locked="0" defaultSize="0" autoFill="0" autoPict="0">
                <anchor moveWithCells="1">
                  <from>
                    <xdr:col>6</xdr:col>
                    <xdr:colOff>428625</xdr:colOff>
                    <xdr:row>383</xdr:row>
                    <xdr:rowOff>85725</xdr:rowOff>
                  </from>
                  <to>
                    <xdr:col>6</xdr:col>
                    <xdr:colOff>933450</xdr:colOff>
                    <xdr:row>383</xdr:row>
                    <xdr:rowOff>304800</xdr:rowOff>
                  </to>
                </anchor>
              </controlPr>
            </control>
          </mc:Choice>
        </mc:AlternateContent>
        <mc:AlternateContent xmlns:mc="http://schemas.openxmlformats.org/markup-compatibility/2006">
          <mc:Choice Requires="x14">
            <control shapeId="80253" r:id="rId336" name="Drop Down 1405">
              <controlPr locked="0" defaultSize="0" autoFill="0" autoPict="0">
                <anchor moveWithCells="1">
                  <from>
                    <xdr:col>6</xdr:col>
                    <xdr:colOff>428625</xdr:colOff>
                    <xdr:row>385</xdr:row>
                    <xdr:rowOff>85725</xdr:rowOff>
                  </from>
                  <to>
                    <xdr:col>6</xdr:col>
                    <xdr:colOff>933450</xdr:colOff>
                    <xdr:row>385</xdr:row>
                    <xdr:rowOff>304800</xdr:rowOff>
                  </to>
                </anchor>
              </controlPr>
            </control>
          </mc:Choice>
        </mc:AlternateContent>
        <mc:AlternateContent xmlns:mc="http://schemas.openxmlformats.org/markup-compatibility/2006">
          <mc:Choice Requires="x14">
            <control shapeId="80254" r:id="rId337" name="Drop Down 1406">
              <controlPr locked="0" defaultSize="0" autoFill="0" autoPict="0">
                <anchor moveWithCells="1">
                  <from>
                    <xdr:col>6</xdr:col>
                    <xdr:colOff>428625</xdr:colOff>
                    <xdr:row>386</xdr:row>
                    <xdr:rowOff>85725</xdr:rowOff>
                  </from>
                  <to>
                    <xdr:col>6</xdr:col>
                    <xdr:colOff>933450</xdr:colOff>
                    <xdr:row>386</xdr:row>
                    <xdr:rowOff>304800</xdr:rowOff>
                  </to>
                </anchor>
              </controlPr>
            </control>
          </mc:Choice>
        </mc:AlternateContent>
        <mc:AlternateContent xmlns:mc="http://schemas.openxmlformats.org/markup-compatibility/2006">
          <mc:Choice Requires="x14">
            <control shapeId="80255" r:id="rId338" name="Drop Down 1407">
              <controlPr locked="0" defaultSize="0" autoFill="0" autoPict="0">
                <anchor moveWithCells="1">
                  <from>
                    <xdr:col>6</xdr:col>
                    <xdr:colOff>428625</xdr:colOff>
                    <xdr:row>387</xdr:row>
                    <xdr:rowOff>85725</xdr:rowOff>
                  </from>
                  <to>
                    <xdr:col>6</xdr:col>
                    <xdr:colOff>933450</xdr:colOff>
                    <xdr:row>387</xdr:row>
                    <xdr:rowOff>304800</xdr:rowOff>
                  </to>
                </anchor>
              </controlPr>
            </control>
          </mc:Choice>
        </mc:AlternateContent>
        <mc:AlternateContent xmlns:mc="http://schemas.openxmlformats.org/markup-compatibility/2006">
          <mc:Choice Requires="x14">
            <control shapeId="80256" r:id="rId339" name="Drop Down 1408">
              <controlPr locked="0" defaultSize="0" autoFill="0" autoPict="0">
                <anchor moveWithCells="1">
                  <from>
                    <xdr:col>6</xdr:col>
                    <xdr:colOff>428625</xdr:colOff>
                    <xdr:row>388</xdr:row>
                    <xdr:rowOff>85725</xdr:rowOff>
                  </from>
                  <to>
                    <xdr:col>6</xdr:col>
                    <xdr:colOff>933450</xdr:colOff>
                    <xdr:row>388</xdr:row>
                    <xdr:rowOff>304800</xdr:rowOff>
                  </to>
                </anchor>
              </controlPr>
            </control>
          </mc:Choice>
        </mc:AlternateContent>
        <mc:AlternateContent xmlns:mc="http://schemas.openxmlformats.org/markup-compatibility/2006">
          <mc:Choice Requires="x14">
            <control shapeId="80257" r:id="rId340" name="Drop Down 1409">
              <controlPr locked="0" defaultSize="0" autoFill="0" autoPict="0">
                <anchor moveWithCells="1">
                  <from>
                    <xdr:col>6</xdr:col>
                    <xdr:colOff>428625</xdr:colOff>
                    <xdr:row>392</xdr:row>
                    <xdr:rowOff>85725</xdr:rowOff>
                  </from>
                  <to>
                    <xdr:col>6</xdr:col>
                    <xdr:colOff>933450</xdr:colOff>
                    <xdr:row>392</xdr:row>
                    <xdr:rowOff>304800</xdr:rowOff>
                  </to>
                </anchor>
              </controlPr>
            </control>
          </mc:Choice>
        </mc:AlternateContent>
        <mc:AlternateContent xmlns:mc="http://schemas.openxmlformats.org/markup-compatibility/2006">
          <mc:Choice Requires="x14">
            <control shapeId="80258" r:id="rId341" name="Drop Down 1410">
              <controlPr locked="0" defaultSize="0" autoFill="0" autoPict="0">
                <anchor moveWithCells="1">
                  <from>
                    <xdr:col>6</xdr:col>
                    <xdr:colOff>428625</xdr:colOff>
                    <xdr:row>393</xdr:row>
                    <xdr:rowOff>85725</xdr:rowOff>
                  </from>
                  <to>
                    <xdr:col>6</xdr:col>
                    <xdr:colOff>933450</xdr:colOff>
                    <xdr:row>393</xdr:row>
                    <xdr:rowOff>304800</xdr:rowOff>
                  </to>
                </anchor>
              </controlPr>
            </control>
          </mc:Choice>
        </mc:AlternateContent>
        <mc:AlternateContent xmlns:mc="http://schemas.openxmlformats.org/markup-compatibility/2006">
          <mc:Choice Requires="x14">
            <control shapeId="80259" r:id="rId342" name="Drop Down 1411">
              <controlPr locked="0" defaultSize="0" autoFill="0" autoPict="0">
                <anchor moveWithCells="1">
                  <from>
                    <xdr:col>6</xdr:col>
                    <xdr:colOff>428625</xdr:colOff>
                    <xdr:row>394</xdr:row>
                    <xdr:rowOff>85725</xdr:rowOff>
                  </from>
                  <to>
                    <xdr:col>6</xdr:col>
                    <xdr:colOff>933450</xdr:colOff>
                    <xdr:row>394</xdr:row>
                    <xdr:rowOff>304800</xdr:rowOff>
                  </to>
                </anchor>
              </controlPr>
            </control>
          </mc:Choice>
        </mc:AlternateContent>
        <mc:AlternateContent xmlns:mc="http://schemas.openxmlformats.org/markup-compatibility/2006">
          <mc:Choice Requires="x14">
            <control shapeId="80260" r:id="rId343" name="Drop Down 1412">
              <controlPr locked="0" defaultSize="0" autoFill="0" autoPict="0">
                <anchor moveWithCells="1">
                  <from>
                    <xdr:col>6</xdr:col>
                    <xdr:colOff>428625</xdr:colOff>
                    <xdr:row>395</xdr:row>
                    <xdr:rowOff>85725</xdr:rowOff>
                  </from>
                  <to>
                    <xdr:col>6</xdr:col>
                    <xdr:colOff>933450</xdr:colOff>
                    <xdr:row>395</xdr:row>
                    <xdr:rowOff>304800</xdr:rowOff>
                  </to>
                </anchor>
              </controlPr>
            </control>
          </mc:Choice>
        </mc:AlternateContent>
        <mc:AlternateContent xmlns:mc="http://schemas.openxmlformats.org/markup-compatibility/2006">
          <mc:Choice Requires="x14">
            <control shapeId="80261" r:id="rId344" name="Drop Down 1413">
              <controlPr locked="0" defaultSize="0" autoFill="0" autoPict="0">
                <anchor moveWithCells="1">
                  <from>
                    <xdr:col>6</xdr:col>
                    <xdr:colOff>428625</xdr:colOff>
                    <xdr:row>396</xdr:row>
                    <xdr:rowOff>85725</xdr:rowOff>
                  </from>
                  <to>
                    <xdr:col>6</xdr:col>
                    <xdr:colOff>933450</xdr:colOff>
                    <xdr:row>396</xdr:row>
                    <xdr:rowOff>304800</xdr:rowOff>
                  </to>
                </anchor>
              </controlPr>
            </control>
          </mc:Choice>
        </mc:AlternateContent>
        <mc:AlternateContent xmlns:mc="http://schemas.openxmlformats.org/markup-compatibility/2006">
          <mc:Choice Requires="x14">
            <control shapeId="80262" r:id="rId345" name="Drop Down 1414">
              <controlPr locked="0" defaultSize="0" autoFill="0" autoPict="0">
                <anchor moveWithCells="1">
                  <from>
                    <xdr:col>6</xdr:col>
                    <xdr:colOff>428625</xdr:colOff>
                    <xdr:row>397</xdr:row>
                    <xdr:rowOff>85725</xdr:rowOff>
                  </from>
                  <to>
                    <xdr:col>6</xdr:col>
                    <xdr:colOff>933450</xdr:colOff>
                    <xdr:row>397</xdr:row>
                    <xdr:rowOff>304800</xdr:rowOff>
                  </to>
                </anchor>
              </controlPr>
            </control>
          </mc:Choice>
        </mc:AlternateContent>
        <mc:AlternateContent xmlns:mc="http://schemas.openxmlformats.org/markup-compatibility/2006">
          <mc:Choice Requires="x14">
            <control shapeId="80263" r:id="rId346" name="Drop Down 1415">
              <controlPr locked="0" defaultSize="0" autoFill="0" autoPict="0">
                <anchor moveWithCells="1">
                  <from>
                    <xdr:col>6</xdr:col>
                    <xdr:colOff>428625</xdr:colOff>
                    <xdr:row>398</xdr:row>
                    <xdr:rowOff>85725</xdr:rowOff>
                  </from>
                  <to>
                    <xdr:col>6</xdr:col>
                    <xdr:colOff>933450</xdr:colOff>
                    <xdr:row>398</xdr:row>
                    <xdr:rowOff>304800</xdr:rowOff>
                  </to>
                </anchor>
              </controlPr>
            </control>
          </mc:Choice>
        </mc:AlternateContent>
        <mc:AlternateContent xmlns:mc="http://schemas.openxmlformats.org/markup-compatibility/2006">
          <mc:Choice Requires="x14">
            <control shapeId="80264" r:id="rId347" name="Drop Down 1416">
              <controlPr locked="0" defaultSize="0" autoFill="0" autoPict="0">
                <anchor moveWithCells="1">
                  <from>
                    <xdr:col>6</xdr:col>
                    <xdr:colOff>428625</xdr:colOff>
                    <xdr:row>400</xdr:row>
                    <xdr:rowOff>85725</xdr:rowOff>
                  </from>
                  <to>
                    <xdr:col>6</xdr:col>
                    <xdr:colOff>933450</xdr:colOff>
                    <xdr:row>400</xdr:row>
                    <xdr:rowOff>304800</xdr:rowOff>
                  </to>
                </anchor>
              </controlPr>
            </control>
          </mc:Choice>
        </mc:AlternateContent>
        <mc:AlternateContent xmlns:mc="http://schemas.openxmlformats.org/markup-compatibility/2006">
          <mc:Choice Requires="x14">
            <control shapeId="80265" r:id="rId348" name="Drop Down 1417">
              <controlPr locked="0" defaultSize="0" autoFill="0" autoPict="0">
                <anchor moveWithCells="1">
                  <from>
                    <xdr:col>6</xdr:col>
                    <xdr:colOff>428625</xdr:colOff>
                    <xdr:row>401</xdr:row>
                    <xdr:rowOff>85725</xdr:rowOff>
                  </from>
                  <to>
                    <xdr:col>6</xdr:col>
                    <xdr:colOff>933450</xdr:colOff>
                    <xdr:row>401</xdr:row>
                    <xdr:rowOff>304800</xdr:rowOff>
                  </to>
                </anchor>
              </controlPr>
            </control>
          </mc:Choice>
        </mc:AlternateContent>
        <mc:AlternateContent xmlns:mc="http://schemas.openxmlformats.org/markup-compatibility/2006">
          <mc:Choice Requires="x14">
            <control shapeId="80266" r:id="rId349" name="Drop Down 1418">
              <controlPr locked="0" defaultSize="0" autoFill="0" autoPict="0">
                <anchor moveWithCells="1">
                  <from>
                    <xdr:col>6</xdr:col>
                    <xdr:colOff>428625</xdr:colOff>
                    <xdr:row>404</xdr:row>
                    <xdr:rowOff>85725</xdr:rowOff>
                  </from>
                  <to>
                    <xdr:col>6</xdr:col>
                    <xdr:colOff>933450</xdr:colOff>
                    <xdr:row>404</xdr:row>
                    <xdr:rowOff>304800</xdr:rowOff>
                  </to>
                </anchor>
              </controlPr>
            </control>
          </mc:Choice>
        </mc:AlternateContent>
        <mc:AlternateContent xmlns:mc="http://schemas.openxmlformats.org/markup-compatibility/2006">
          <mc:Choice Requires="x14">
            <control shapeId="80267" r:id="rId350" name="Drop Down 1419">
              <controlPr locked="0" defaultSize="0" autoFill="0" autoPict="0">
                <anchor moveWithCells="1">
                  <from>
                    <xdr:col>6</xdr:col>
                    <xdr:colOff>428625</xdr:colOff>
                    <xdr:row>405</xdr:row>
                    <xdr:rowOff>85725</xdr:rowOff>
                  </from>
                  <to>
                    <xdr:col>6</xdr:col>
                    <xdr:colOff>933450</xdr:colOff>
                    <xdr:row>405</xdr:row>
                    <xdr:rowOff>304800</xdr:rowOff>
                  </to>
                </anchor>
              </controlPr>
            </control>
          </mc:Choice>
        </mc:AlternateContent>
        <mc:AlternateContent xmlns:mc="http://schemas.openxmlformats.org/markup-compatibility/2006">
          <mc:Choice Requires="x14">
            <control shapeId="80268" r:id="rId351" name="Drop Down 1420">
              <controlPr locked="0" defaultSize="0" autoFill="0" autoPict="0">
                <anchor moveWithCells="1">
                  <from>
                    <xdr:col>6</xdr:col>
                    <xdr:colOff>428625</xdr:colOff>
                    <xdr:row>406</xdr:row>
                    <xdr:rowOff>85725</xdr:rowOff>
                  </from>
                  <to>
                    <xdr:col>6</xdr:col>
                    <xdr:colOff>933450</xdr:colOff>
                    <xdr:row>406</xdr:row>
                    <xdr:rowOff>304800</xdr:rowOff>
                  </to>
                </anchor>
              </controlPr>
            </control>
          </mc:Choice>
        </mc:AlternateContent>
        <mc:AlternateContent xmlns:mc="http://schemas.openxmlformats.org/markup-compatibility/2006">
          <mc:Choice Requires="x14">
            <control shapeId="80269" r:id="rId352" name="Drop Down 1421">
              <controlPr locked="0" defaultSize="0" autoFill="0" autoPict="0">
                <anchor moveWithCells="1">
                  <from>
                    <xdr:col>6</xdr:col>
                    <xdr:colOff>428625</xdr:colOff>
                    <xdr:row>407</xdr:row>
                    <xdr:rowOff>85725</xdr:rowOff>
                  </from>
                  <to>
                    <xdr:col>6</xdr:col>
                    <xdr:colOff>933450</xdr:colOff>
                    <xdr:row>407</xdr:row>
                    <xdr:rowOff>304800</xdr:rowOff>
                  </to>
                </anchor>
              </controlPr>
            </control>
          </mc:Choice>
        </mc:AlternateContent>
        <mc:AlternateContent xmlns:mc="http://schemas.openxmlformats.org/markup-compatibility/2006">
          <mc:Choice Requires="x14">
            <control shapeId="80270" r:id="rId353" name="Drop Down 1422">
              <controlPr locked="0" defaultSize="0" autoFill="0" autoPict="0">
                <anchor moveWithCells="1">
                  <from>
                    <xdr:col>6</xdr:col>
                    <xdr:colOff>428625</xdr:colOff>
                    <xdr:row>408</xdr:row>
                    <xdr:rowOff>85725</xdr:rowOff>
                  </from>
                  <to>
                    <xdr:col>6</xdr:col>
                    <xdr:colOff>933450</xdr:colOff>
                    <xdr:row>408</xdr:row>
                    <xdr:rowOff>304800</xdr:rowOff>
                  </to>
                </anchor>
              </controlPr>
            </control>
          </mc:Choice>
        </mc:AlternateContent>
        <mc:AlternateContent xmlns:mc="http://schemas.openxmlformats.org/markup-compatibility/2006">
          <mc:Choice Requires="x14">
            <control shapeId="80271" r:id="rId354" name="Drop Down 1423">
              <controlPr locked="0" defaultSize="0" autoFill="0" autoPict="0">
                <anchor moveWithCells="1">
                  <from>
                    <xdr:col>6</xdr:col>
                    <xdr:colOff>428625</xdr:colOff>
                    <xdr:row>409</xdr:row>
                    <xdr:rowOff>180975</xdr:rowOff>
                  </from>
                  <to>
                    <xdr:col>6</xdr:col>
                    <xdr:colOff>933450</xdr:colOff>
                    <xdr:row>409</xdr:row>
                    <xdr:rowOff>400050</xdr:rowOff>
                  </to>
                </anchor>
              </controlPr>
            </control>
          </mc:Choice>
        </mc:AlternateContent>
        <mc:AlternateContent xmlns:mc="http://schemas.openxmlformats.org/markup-compatibility/2006">
          <mc:Choice Requires="x14">
            <control shapeId="80272" r:id="rId355" name="Drop Down 1424">
              <controlPr locked="0" defaultSize="0" autoFill="0" autoPict="0">
                <anchor moveWithCells="1">
                  <from>
                    <xdr:col>6</xdr:col>
                    <xdr:colOff>428625</xdr:colOff>
                    <xdr:row>411</xdr:row>
                    <xdr:rowOff>85725</xdr:rowOff>
                  </from>
                  <to>
                    <xdr:col>6</xdr:col>
                    <xdr:colOff>933450</xdr:colOff>
                    <xdr:row>411</xdr:row>
                    <xdr:rowOff>304800</xdr:rowOff>
                  </to>
                </anchor>
              </controlPr>
            </control>
          </mc:Choice>
        </mc:AlternateContent>
        <mc:AlternateContent xmlns:mc="http://schemas.openxmlformats.org/markup-compatibility/2006">
          <mc:Choice Requires="x14">
            <control shapeId="80273" r:id="rId356" name="Drop Down 1425">
              <controlPr locked="0" defaultSize="0" autoFill="0" autoPict="0">
                <anchor moveWithCells="1">
                  <from>
                    <xdr:col>6</xdr:col>
                    <xdr:colOff>428625</xdr:colOff>
                    <xdr:row>412</xdr:row>
                    <xdr:rowOff>85725</xdr:rowOff>
                  </from>
                  <to>
                    <xdr:col>6</xdr:col>
                    <xdr:colOff>933450</xdr:colOff>
                    <xdr:row>412</xdr:row>
                    <xdr:rowOff>304800</xdr:rowOff>
                  </to>
                </anchor>
              </controlPr>
            </control>
          </mc:Choice>
        </mc:AlternateContent>
        <mc:AlternateContent xmlns:mc="http://schemas.openxmlformats.org/markup-compatibility/2006">
          <mc:Choice Requires="x14">
            <control shapeId="80274" r:id="rId357" name="Drop Down 1426">
              <controlPr locked="0" defaultSize="0" autoFill="0" autoPict="0">
                <anchor moveWithCells="1">
                  <from>
                    <xdr:col>6</xdr:col>
                    <xdr:colOff>428625</xdr:colOff>
                    <xdr:row>413</xdr:row>
                    <xdr:rowOff>85725</xdr:rowOff>
                  </from>
                  <to>
                    <xdr:col>6</xdr:col>
                    <xdr:colOff>933450</xdr:colOff>
                    <xdr:row>413</xdr:row>
                    <xdr:rowOff>304800</xdr:rowOff>
                  </to>
                </anchor>
              </controlPr>
            </control>
          </mc:Choice>
        </mc:AlternateContent>
        <mc:AlternateContent xmlns:mc="http://schemas.openxmlformats.org/markup-compatibility/2006">
          <mc:Choice Requires="x14">
            <control shapeId="80275" r:id="rId358" name="Drop Down 1427">
              <controlPr locked="0" defaultSize="0" autoFill="0" autoPict="0">
                <anchor moveWithCells="1">
                  <from>
                    <xdr:col>6</xdr:col>
                    <xdr:colOff>428625</xdr:colOff>
                    <xdr:row>414</xdr:row>
                    <xdr:rowOff>85725</xdr:rowOff>
                  </from>
                  <to>
                    <xdr:col>6</xdr:col>
                    <xdr:colOff>933450</xdr:colOff>
                    <xdr:row>414</xdr:row>
                    <xdr:rowOff>304800</xdr:rowOff>
                  </to>
                </anchor>
              </controlPr>
            </control>
          </mc:Choice>
        </mc:AlternateContent>
        <mc:AlternateContent xmlns:mc="http://schemas.openxmlformats.org/markup-compatibility/2006">
          <mc:Choice Requires="x14">
            <control shapeId="80276" r:id="rId359" name="Drop Down 1428">
              <controlPr locked="0" defaultSize="0" autoFill="0" autoPict="0">
                <anchor moveWithCells="1">
                  <from>
                    <xdr:col>6</xdr:col>
                    <xdr:colOff>428625</xdr:colOff>
                    <xdr:row>415</xdr:row>
                    <xdr:rowOff>85725</xdr:rowOff>
                  </from>
                  <to>
                    <xdr:col>6</xdr:col>
                    <xdr:colOff>933450</xdr:colOff>
                    <xdr:row>415</xdr:row>
                    <xdr:rowOff>304800</xdr:rowOff>
                  </to>
                </anchor>
              </controlPr>
            </control>
          </mc:Choice>
        </mc:AlternateContent>
        <mc:AlternateContent xmlns:mc="http://schemas.openxmlformats.org/markup-compatibility/2006">
          <mc:Choice Requires="x14">
            <control shapeId="80277" r:id="rId360" name="Drop Down 1429">
              <controlPr locked="0" defaultSize="0" autoFill="0" autoPict="0">
                <anchor moveWithCells="1">
                  <from>
                    <xdr:col>6</xdr:col>
                    <xdr:colOff>428625</xdr:colOff>
                    <xdr:row>416</xdr:row>
                    <xdr:rowOff>180975</xdr:rowOff>
                  </from>
                  <to>
                    <xdr:col>6</xdr:col>
                    <xdr:colOff>933450</xdr:colOff>
                    <xdr:row>416</xdr:row>
                    <xdr:rowOff>400050</xdr:rowOff>
                  </to>
                </anchor>
              </controlPr>
            </control>
          </mc:Choice>
        </mc:AlternateContent>
        <mc:AlternateContent xmlns:mc="http://schemas.openxmlformats.org/markup-compatibility/2006">
          <mc:Choice Requires="x14">
            <control shapeId="80278" r:id="rId361" name="Drop Down 1430">
              <controlPr locked="0" defaultSize="0" autoFill="0" autoPict="0">
                <anchor moveWithCells="1">
                  <from>
                    <xdr:col>6</xdr:col>
                    <xdr:colOff>428625</xdr:colOff>
                    <xdr:row>418</xdr:row>
                    <xdr:rowOff>180975</xdr:rowOff>
                  </from>
                  <to>
                    <xdr:col>6</xdr:col>
                    <xdr:colOff>933450</xdr:colOff>
                    <xdr:row>418</xdr:row>
                    <xdr:rowOff>400050</xdr:rowOff>
                  </to>
                </anchor>
              </controlPr>
            </control>
          </mc:Choice>
        </mc:AlternateContent>
        <mc:AlternateContent xmlns:mc="http://schemas.openxmlformats.org/markup-compatibility/2006">
          <mc:Choice Requires="x14">
            <control shapeId="80279" r:id="rId362" name="Drop Down 1431">
              <controlPr locked="0" defaultSize="0" autoFill="0" autoPict="0">
                <anchor moveWithCells="1">
                  <from>
                    <xdr:col>6</xdr:col>
                    <xdr:colOff>428625</xdr:colOff>
                    <xdr:row>419</xdr:row>
                    <xdr:rowOff>85725</xdr:rowOff>
                  </from>
                  <to>
                    <xdr:col>6</xdr:col>
                    <xdr:colOff>933450</xdr:colOff>
                    <xdr:row>419</xdr:row>
                    <xdr:rowOff>304800</xdr:rowOff>
                  </to>
                </anchor>
              </controlPr>
            </control>
          </mc:Choice>
        </mc:AlternateContent>
        <mc:AlternateContent xmlns:mc="http://schemas.openxmlformats.org/markup-compatibility/2006">
          <mc:Choice Requires="x14">
            <control shapeId="80280" r:id="rId363" name="Drop Down 1432">
              <controlPr locked="0" defaultSize="0" autoFill="0" autoPict="0">
                <anchor moveWithCells="1">
                  <from>
                    <xdr:col>6</xdr:col>
                    <xdr:colOff>428625</xdr:colOff>
                    <xdr:row>423</xdr:row>
                    <xdr:rowOff>85725</xdr:rowOff>
                  </from>
                  <to>
                    <xdr:col>6</xdr:col>
                    <xdr:colOff>933450</xdr:colOff>
                    <xdr:row>423</xdr:row>
                    <xdr:rowOff>304800</xdr:rowOff>
                  </to>
                </anchor>
              </controlPr>
            </control>
          </mc:Choice>
        </mc:AlternateContent>
        <mc:AlternateContent xmlns:mc="http://schemas.openxmlformats.org/markup-compatibility/2006">
          <mc:Choice Requires="x14">
            <control shapeId="80281" r:id="rId364" name="Drop Down 1433">
              <controlPr locked="0" defaultSize="0" autoFill="0" autoPict="0">
                <anchor moveWithCells="1">
                  <from>
                    <xdr:col>6</xdr:col>
                    <xdr:colOff>428625</xdr:colOff>
                    <xdr:row>424</xdr:row>
                    <xdr:rowOff>85725</xdr:rowOff>
                  </from>
                  <to>
                    <xdr:col>6</xdr:col>
                    <xdr:colOff>933450</xdr:colOff>
                    <xdr:row>424</xdr:row>
                    <xdr:rowOff>304800</xdr:rowOff>
                  </to>
                </anchor>
              </controlPr>
            </control>
          </mc:Choice>
        </mc:AlternateContent>
        <mc:AlternateContent xmlns:mc="http://schemas.openxmlformats.org/markup-compatibility/2006">
          <mc:Choice Requires="x14">
            <control shapeId="80282" r:id="rId365" name="Drop Down 1434">
              <controlPr locked="0" defaultSize="0" autoFill="0" autoPict="0">
                <anchor moveWithCells="1">
                  <from>
                    <xdr:col>6</xdr:col>
                    <xdr:colOff>428625</xdr:colOff>
                    <xdr:row>425</xdr:row>
                    <xdr:rowOff>85725</xdr:rowOff>
                  </from>
                  <to>
                    <xdr:col>6</xdr:col>
                    <xdr:colOff>933450</xdr:colOff>
                    <xdr:row>425</xdr:row>
                    <xdr:rowOff>304800</xdr:rowOff>
                  </to>
                </anchor>
              </controlPr>
            </control>
          </mc:Choice>
        </mc:AlternateContent>
        <mc:AlternateContent xmlns:mc="http://schemas.openxmlformats.org/markup-compatibility/2006">
          <mc:Choice Requires="x14">
            <control shapeId="80283" r:id="rId366" name="Drop Down 1435">
              <controlPr locked="0" defaultSize="0" autoFill="0" autoPict="0">
                <anchor moveWithCells="1">
                  <from>
                    <xdr:col>6</xdr:col>
                    <xdr:colOff>428625</xdr:colOff>
                    <xdr:row>426</xdr:row>
                    <xdr:rowOff>85725</xdr:rowOff>
                  </from>
                  <to>
                    <xdr:col>6</xdr:col>
                    <xdr:colOff>933450</xdr:colOff>
                    <xdr:row>426</xdr:row>
                    <xdr:rowOff>304800</xdr:rowOff>
                  </to>
                </anchor>
              </controlPr>
            </control>
          </mc:Choice>
        </mc:AlternateContent>
        <mc:AlternateContent xmlns:mc="http://schemas.openxmlformats.org/markup-compatibility/2006">
          <mc:Choice Requires="x14">
            <control shapeId="80284" r:id="rId367" name="Drop Down 1436">
              <controlPr locked="0" defaultSize="0" autoFill="0" autoPict="0">
                <anchor moveWithCells="1">
                  <from>
                    <xdr:col>6</xdr:col>
                    <xdr:colOff>428625</xdr:colOff>
                    <xdr:row>427</xdr:row>
                    <xdr:rowOff>85725</xdr:rowOff>
                  </from>
                  <to>
                    <xdr:col>6</xdr:col>
                    <xdr:colOff>933450</xdr:colOff>
                    <xdr:row>427</xdr:row>
                    <xdr:rowOff>304800</xdr:rowOff>
                  </to>
                </anchor>
              </controlPr>
            </control>
          </mc:Choice>
        </mc:AlternateContent>
        <mc:AlternateContent xmlns:mc="http://schemas.openxmlformats.org/markup-compatibility/2006">
          <mc:Choice Requires="x14">
            <control shapeId="80285" r:id="rId368" name="Drop Down 1437">
              <controlPr locked="0" defaultSize="0" autoFill="0" autoPict="0">
                <anchor moveWithCells="1">
                  <from>
                    <xdr:col>6</xdr:col>
                    <xdr:colOff>428625</xdr:colOff>
                    <xdr:row>429</xdr:row>
                    <xdr:rowOff>85725</xdr:rowOff>
                  </from>
                  <to>
                    <xdr:col>6</xdr:col>
                    <xdr:colOff>933450</xdr:colOff>
                    <xdr:row>429</xdr:row>
                    <xdr:rowOff>304800</xdr:rowOff>
                  </to>
                </anchor>
              </controlPr>
            </control>
          </mc:Choice>
        </mc:AlternateContent>
        <mc:AlternateContent xmlns:mc="http://schemas.openxmlformats.org/markup-compatibility/2006">
          <mc:Choice Requires="x14">
            <control shapeId="80286" r:id="rId369" name="Drop Down 1438">
              <controlPr locked="0" defaultSize="0" autoFill="0" autoPict="0">
                <anchor moveWithCells="1">
                  <from>
                    <xdr:col>6</xdr:col>
                    <xdr:colOff>428625</xdr:colOff>
                    <xdr:row>430</xdr:row>
                    <xdr:rowOff>85725</xdr:rowOff>
                  </from>
                  <to>
                    <xdr:col>6</xdr:col>
                    <xdr:colOff>933450</xdr:colOff>
                    <xdr:row>430</xdr:row>
                    <xdr:rowOff>304800</xdr:rowOff>
                  </to>
                </anchor>
              </controlPr>
            </control>
          </mc:Choice>
        </mc:AlternateContent>
        <mc:AlternateContent xmlns:mc="http://schemas.openxmlformats.org/markup-compatibility/2006">
          <mc:Choice Requires="x14">
            <control shapeId="80287" r:id="rId370" name="Drop Down 1439">
              <controlPr locked="0" defaultSize="0" autoFill="0" autoPict="0">
                <anchor moveWithCells="1">
                  <from>
                    <xdr:col>6</xdr:col>
                    <xdr:colOff>428625</xdr:colOff>
                    <xdr:row>431</xdr:row>
                    <xdr:rowOff>85725</xdr:rowOff>
                  </from>
                  <to>
                    <xdr:col>6</xdr:col>
                    <xdr:colOff>933450</xdr:colOff>
                    <xdr:row>431</xdr:row>
                    <xdr:rowOff>304800</xdr:rowOff>
                  </to>
                </anchor>
              </controlPr>
            </control>
          </mc:Choice>
        </mc:AlternateContent>
        <mc:AlternateContent xmlns:mc="http://schemas.openxmlformats.org/markup-compatibility/2006">
          <mc:Choice Requires="x14">
            <control shapeId="80288" r:id="rId371" name="Drop Down 1440">
              <controlPr locked="0" defaultSize="0" autoFill="0" autoPict="0">
                <anchor moveWithCells="1">
                  <from>
                    <xdr:col>6</xdr:col>
                    <xdr:colOff>428625</xdr:colOff>
                    <xdr:row>432</xdr:row>
                    <xdr:rowOff>85725</xdr:rowOff>
                  </from>
                  <to>
                    <xdr:col>6</xdr:col>
                    <xdr:colOff>933450</xdr:colOff>
                    <xdr:row>432</xdr:row>
                    <xdr:rowOff>304800</xdr:rowOff>
                  </to>
                </anchor>
              </controlPr>
            </control>
          </mc:Choice>
        </mc:AlternateContent>
        <mc:AlternateContent xmlns:mc="http://schemas.openxmlformats.org/markup-compatibility/2006">
          <mc:Choice Requires="x14">
            <control shapeId="80289" r:id="rId372" name="Drop Down 1441">
              <controlPr locked="0" defaultSize="0" autoFill="0" autoPict="0">
                <anchor moveWithCells="1">
                  <from>
                    <xdr:col>6</xdr:col>
                    <xdr:colOff>428625</xdr:colOff>
                    <xdr:row>433</xdr:row>
                    <xdr:rowOff>85725</xdr:rowOff>
                  </from>
                  <to>
                    <xdr:col>6</xdr:col>
                    <xdr:colOff>933450</xdr:colOff>
                    <xdr:row>433</xdr:row>
                    <xdr:rowOff>304800</xdr:rowOff>
                  </to>
                </anchor>
              </controlPr>
            </control>
          </mc:Choice>
        </mc:AlternateContent>
        <mc:AlternateContent xmlns:mc="http://schemas.openxmlformats.org/markup-compatibility/2006">
          <mc:Choice Requires="x14">
            <control shapeId="80290" r:id="rId373" name="Drop Down 1442">
              <controlPr locked="0" defaultSize="0" autoFill="0" autoPict="0">
                <anchor moveWithCells="1">
                  <from>
                    <xdr:col>6</xdr:col>
                    <xdr:colOff>428625</xdr:colOff>
                    <xdr:row>434</xdr:row>
                    <xdr:rowOff>85725</xdr:rowOff>
                  </from>
                  <to>
                    <xdr:col>6</xdr:col>
                    <xdr:colOff>933450</xdr:colOff>
                    <xdr:row>434</xdr:row>
                    <xdr:rowOff>304800</xdr:rowOff>
                  </to>
                </anchor>
              </controlPr>
            </control>
          </mc:Choice>
        </mc:AlternateContent>
        <mc:AlternateContent xmlns:mc="http://schemas.openxmlformats.org/markup-compatibility/2006">
          <mc:Choice Requires="x14">
            <control shapeId="80291" r:id="rId374" name="Drop Down 1443">
              <controlPr locked="0" defaultSize="0" autoFill="0" autoPict="0">
                <anchor moveWithCells="1">
                  <from>
                    <xdr:col>6</xdr:col>
                    <xdr:colOff>428625</xdr:colOff>
                    <xdr:row>438</xdr:row>
                    <xdr:rowOff>85725</xdr:rowOff>
                  </from>
                  <to>
                    <xdr:col>6</xdr:col>
                    <xdr:colOff>933450</xdr:colOff>
                    <xdr:row>438</xdr:row>
                    <xdr:rowOff>304800</xdr:rowOff>
                  </to>
                </anchor>
              </controlPr>
            </control>
          </mc:Choice>
        </mc:AlternateContent>
        <mc:AlternateContent xmlns:mc="http://schemas.openxmlformats.org/markup-compatibility/2006">
          <mc:Choice Requires="x14">
            <control shapeId="80292" r:id="rId375" name="Drop Down 1444">
              <controlPr locked="0" defaultSize="0" autoFill="0" autoPict="0">
                <anchor moveWithCells="1">
                  <from>
                    <xdr:col>6</xdr:col>
                    <xdr:colOff>428625</xdr:colOff>
                    <xdr:row>439</xdr:row>
                    <xdr:rowOff>85725</xdr:rowOff>
                  </from>
                  <to>
                    <xdr:col>6</xdr:col>
                    <xdr:colOff>933450</xdr:colOff>
                    <xdr:row>439</xdr:row>
                    <xdr:rowOff>304800</xdr:rowOff>
                  </to>
                </anchor>
              </controlPr>
            </control>
          </mc:Choice>
        </mc:AlternateContent>
        <mc:AlternateContent xmlns:mc="http://schemas.openxmlformats.org/markup-compatibility/2006">
          <mc:Choice Requires="x14">
            <control shapeId="80293" r:id="rId376" name="Drop Down 1445">
              <controlPr locked="0" defaultSize="0" autoFill="0" autoPict="0">
                <anchor moveWithCells="1">
                  <from>
                    <xdr:col>6</xdr:col>
                    <xdr:colOff>428625</xdr:colOff>
                    <xdr:row>440</xdr:row>
                    <xdr:rowOff>85725</xdr:rowOff>
                  </from>
                  <to>
                    <xdr:col>6</xdr:col>
                    <xdr:colOff>933450</xdr:colOff>
                    <xdr:row>440</xdr:row>
                    <xdr:rowOff>304800</xdr:rowOff>
                  </to>
                </anchor>
              </controlPr>
            </control>
          </mc:Choice>
        </mc:AlternateContent>
        <mc:AlternateContent xmlns:mc="http://schemas.openxmlformats.org/markup-compatibility/2006">
          <mc:Choice Requires="x14">
            <control shapeId="80294" r:id="rId377" name="Drop Down 1446">
              <controlPr locked="0" defaultSize="0" autoFill="0" autoPict="0">
                <anchor moveWithCells="1">
                  <from>
                    <xdr:col>6</xdr:col>
                    <xdr:colOff>428625</xdr:colOff>
                    <xdr:row>441</xdr:row>
                    <xdr:rowOff>85725</xdr:rowOff>
                  </from>
                  <to>
                    <xdr:col>6</xdr:col>
                    <xdr:colOff>933450</xdr:colOff>
                    <xdr:row>441</xdr:row>
                    <xdr:rowOff>304800</xdr:rowOff>
                  </to>
                </anchor>
              </controlPr>
            </control>
          </mc:Choice>
        </mc:AlternateContent>
        <mc:AlternateContent xmlns:mc="http://schemas.openxmlformats.org/markup-compatibility/2006">
          <mc:Choice Requires="x14">
            <control shapeId="80295" r:id="rId378" name="Drop Down 1447">
              <controlPr locked="0" defaultSize="0" autoFill="0" autoPict="0">
                <anchor moveWithCells="1">
                  <from>
                    <xdr:col>6</xdr:col>
                    <xdr:colOff>428625</xdr:colOff>
                    <xdr:row>446</xdr:row>
                    <xdr:rowOff>85725</xdr:rowOff>
                  </from>
                  <to>
                    <xdr:col>6</xdr:col>
                    <xdr:colOff>933450</xdr:colOff>
                    <xdr:row>446</xdr:row>
                    <xdr:rowOff>304800</xdr:rowOff>
                  </to>
                </anchor>
              </controlPr>
            </control>
          </mc:Choice>
        </mc:AlternateContent>
        <mc:AlternateContent xmlns:mc="http://schemas.openxmlformats.org/markup-compatibility/2006">
          <mc:Choice Requires="x14">
            <control shapeId="80296" r:id="rId379" name="Drop Down 1448">
              <controlPr locked="0" defaultSize="0" autoFill="0" autoPict="0">
                <anchor moveWithCells="1">
                  <from>
                    <xdr:col>6</xdr:col>
                    <xdr:colOff>428625</xdr:colOff>
                    <xdr:row>447</xdr:row>
                    <xdr:rowOff>85725</xdr:rowOff>
                  </from>
                  <to>
                    <xdr:col>6</xdr:col>
                    <xdr:colOff>933450</xdr:colOff>
                    <xdr:row>447</xdr:row>
                    <xdr:rowOff>304800</xdr:rowOff>
                  </to>
                </anchor>
              </controlPr>
            </control>
          </mc:Choice>
        </mc:AlternateContent>
        <mc:AlternateContent xmlns:mc="http://schemas.openxmlformats.org/markup-compatibility/2006">
          <mc:Choice Requires="x14">
            <control shapeId="80297" r:id="rId380" name="Drop Down 1449">
              <controlPr locked="0" defaultSize="0" autoFill="0" autoPict="0">
                <anchor moveWithCells="1">
                  <from>
                    <xdr:col>6</xdr:col>
                    <xdr:colOff>428625</xdr:colOff>
                    <xdr:row>448</xdr:row>
                    <xdr:rowOff>180975</xdr:rowOff>
                  </from>
                  <to>
                    <xdr:col>6</xdr:col>
                    <xdr:colOff>933450</xdr:colOff>
                    <xdr:row>448</xdr:row>
                    <xdr:rowOff>400050</xdr:rowOff>
                  </to>
                </anchor>
              </controlPr>
            </control>
          </mc:Choice>
        </mc:AlternateContent>
        <mc:AlternateContent xmlns:mc="http://schemas.openxmlformats.org/markup-compatibility/2006">
          <mc:Choice Requires="x14">
            <control shapeId="80298" r:id="rId381" name="Drop Down 1450">
              <controlPr locked="0" defaultSize="0" autoFill="0" autoPict="0">
                <anchor moveWithCells="1">
                  <from>
                    <xdr:col>6</xdr:col>
                    <xdr:colOff>428625</xdr:colOff>
                    <xdr:row>449</xdr:row>
                    <xdr:rowOff>85725</xdr:rowOff>
                  </from>
                  <to>
                    <xdr:col>6</xdr:col>
                    <xdr:colOff>933450</xdr:colOff>
                    <xdr:row>449</xdr:row>
                    <xdr:rowOff>304800</xdr:rowOff>
                  </to>
                </anchor>
              </controlPr>
            </control>
          </mc:Choice>
        </mc:AlternateContent>
        <mc:AlternateContent xmlns:mc="http://schemas.openxmlformats.org/markup-compatibility/2006">
          <mc:Choice Requires="x14">
            <control shapeId="80299" r:id="rId382" name="Drop Down 1451">
              <controlPr locked="0" defaultSize="0" autoFill="0" autoPict="0">
                <anchor moveWithCells="1">
                  <from>
                    <xdr:col>6</xdr:col>
                    <xdr:colOff>428625</xdr:colOff>
                    <xdr:row>451</xdr:row>
                    <xdr:rowOff>85725</xdr:rowOff>
                  </from>
                  <to>
                    <xdr:col>6</xdr:col>
                    <xdr:colOff>933450</xdr:colOff>
                    <xdr:row>451</xdr:row>
                    <xdr:rowOff>304800</xdr:rowOff>
                  </to>
                </anchor>
              </controlPr>
            </control>
          </mc:Choice>
        </mc:AlternateContent>
        <mc:AlternateContent xmlns:mc="http://schemas.openxmlformats.org/markup-compatibility/2006">
          <mc:Choice Requires="x14">
            <control shapeId="80300" r:id="rId383" name="Drop Down 1452">
              <controlPr locked="0" defaultSize="0" autoFill="0" autoPict="0">
                <anchor moveWithCells="1">
                  <from>
                    <xdr:col>6</xdr:col>
                    <xdr:colOff>428625</xdr:colOff>
                    <xdr:row>452</xdr:row>
                    <xdr:rowOff>85725</xdr:rowOff>
                  </from>
                  <to>
                    <xdr:col>6</xdr:col>
                    <xdr:colOff>933450</xdr:colOff>
                    <xdr:row>452</xdr:row>
                    <xdr:rowOff>304800</xdr:rowOff>
                  </to>
                </anchor>
              </controlPr>
            </control>
          </mc:Choice>
        </mc:AlternateContent>
        <mc:AlternateContent xmlns:mc="http://schemas.openxmlformats.org/markup-compatibility/2006">
          <mc:Choice Requires="x14">
            <control shapeId="80301" r:id="rId384" name="Drop Down 1453">
              <controlPr locked="0" defaultSize="0" autoFill="0" autoPict="0">
                <anchor moveWithCells="1">
                  <from>
                    <xdr:col>6</xdr:col>
                    <xdr:colOff>428625</xdr:colOff>
                    <xdr:row>453</xdr:row>
                    <xdr:rowOff>85725</xdr:rowOff>
                  </from>
                  <to>
                    <xdr:col>6</xdr:col>
                    <xdr:colOff>933450</xdr:colOff>
                    <xdr:row>453</xdr:row>
                    <xdr:rowOff>304800</xdr:rowOff>
                  </to>
                </anchor>
              </controlPr>
            </control>
          </mc:Choice>
        </mc:AlternateContent>
        <mc:AlternateContent xmlns:mc="http://schemas.openxmlformats.org/markup-compatibility/2006">
          <mc:Choice Requires="x14">
            <control shapeId="80302" r:id="rId385" name="Drop Down 1454">
              <controlPr locked="0" defaultSize="0" autoFill="0" autoPict="0">
                <anchor moveWithCells="1">
                  <from>
                    <xdr:col>6</xdr:col>
                    <xdr:colOff>428625</xdr:colOff>
                    <xdr:row>454</xdr:row>
                    <xdr:rowOff>85725</xdr:rowOff>
                  </from>
                  <to>
                    <xdr:col>6</xdr:col>
                    <xdr:colOff>933450</xdr:colOff>
                    <xdr:row>454</xdr:row>
                    <xdr:rowOff>304800</xdr:rowOff>
                  </to>
                </anchor>
              </controlPr>
            </control>
          </mc:Choice>
        </mc:AlternateContent>
        <mc:AlternateContent xmlns:mc="http://schemas.openxmlformats.org/markup-compatibility/2006">
          <mc:Choice Requires="x14">
            <control shapeId="80303" r:id="rId386" name="Drop Down 1455">
              <controlPr locked="0" defaultSize="0" autoFill="0" autoPict="0">
                <anchor moveWithCells="1">
                  <from>
                    <xdr:col>6</xdr:col>
                    <xdr:colOff>428625</xdr:colOff>
                    <xdr:row>456</xdr:row>
                    <xdr:rowOff>85725</xdr:rowOff>
                  </from>
                  <to>
                    <xdr:col>6</xdr:col>
                    <xdr:colOff>933450</xdr:colOff>
                    <xdr:row>456</xdr:row>
                    <xdr:rowOff>304800</xdr:rowOff>
                  </to>
                </anchor>
              </controlPr>
            </control>
          </mc:Choice>
        </mc:AlternateContent>
        <mc:AlternateContent xmlns:mc="http://schemas.openxmlformats.org/markup-compatibility/2006">
          <mc:Choice Requires="x14">
            <control shapeId="80304" r:id="rId387" name="Drop Down 1456">
              <controlPr locked="0" defaultSize="0" autoFill="0" autoPict="0">
                <anchor moveWithCells="1">
                  <from>
                    <xdr:col>6</xdr:col>
                    <xdr:colOff>428625</xdr:colOff>
                    <xdr:row>457</xdr:row>
                    <xdr:rowOff>85725</xdr:rowOff>
                  </from>
                  <to>
                    <xdr:col>6</xdr:col>
                    <xdr:colOff>933450</xdr:colOff>
                    <xdr:row>457</xdr:row>
                    <xdr:rowOff>304800</xdr:rowOff>
                  </to>
                </anchor>
              </controlPr>
            </control>
          </mc:Choice>
        </mc:AlternateContent>
        <mc:AlternateContent xmlns:mc="http://schemas.openxmlformats.org/markup-compatibility/2006">
          <mc:Choice Requires="x14">
            <control shapeId="80305" r:id="rId388" name="Drop Down 1457">
              <controlPr locked="0" defaultSize="0" autoFill="0" autoPict="0">
                <anchor moveWithCells="1">
                  <from>
                    <xdr:col>6</xdr:col>
                    <xdr:colOff>428625</xdr:colOff>
                    <xdr:row>460</xdr:row>
                    <xdr:rowOff>180975</xdr:rowOff>
                  </from>
                  <to>
                    <xdr:col>6</xdr:col>
                    <xdr:colOff>933450</xdr:colOff>
                    <xdr:row>460</xdr:row>
                    <xdr:rowOff>400050</xdr:rowOff>
                  </to>
                </anchor>
              </controlPr>
            </control>
          </mc:Choice>
        </mc:AlternateContent>
        <mc:AlternateContent xmlns:mc="http://schemas.openxmlformats.org/markup-compatibility/2006">
          <mc:Choice Requires="x14">
            <control shapeId="80306" r:id="rId389" name="Drop Down 1458">
              <controlPr locked="0" defaultSize="0" autoFill="0" autoPict="0">
                <anchor moveWithCells="1">
                  <from>
                    <xdr:col>6</xdr:col>
                    <xdr:colOff>428625</xdr:colOff>
                    <xdr:row>461</xdr:row>
                    <xdr:rowOff>85725</xdr:rowOff>
                  </from>
                  <to>
                    <xdr:col>6</xdr:col>
                    <xdr:colOff>933450</xdr:colOff>
                    <xdr:row>461</xdr:row>
                    <xdr:rowOff>304800</xdr:rowOff>
                  </to>
                </anchor>
              </controlPr>
            </control>
          </mc:Choice>
        </mc:AlternateContent>
        <mc:AlternateContent xmlns:mc="http://schemas.openxmlformats.org/markup-compatibility/2006">
          <mc:Choice Requires="x14">
            <control shapeId="80307" r:id="rId390" name="Drop Down 1459">
              <controlPr locked="0" defaultSize="0" autoFill="0" autoPict="0">
                <anchor moveWithCells="1">
                  <from>
                    <xdr:col>6</xdr:col>
                    <xdr:colOff>428625</xdr:colOff>
                    <xdr:row>462</xdr:row>
                    <xdr:rowOff>85725</xdr:rowOff>
                  </from>
                  <to>
                    <xdr:col>6</xdr:col>
                    <xdr:colOff>933450</xdr:colOff>
                    <xdr:row>462</xdr:row>
                    <xdr:rowOff>304800</xdr:rowOff>
                  </to>
                </anchor>
              </controlPr>
            </control>
          </mc:Choice>
        </mc:AlternateContent>
        <mc:AlternateContent xmlns:mc="http://schemas.openxmlformats.org/markup-compatibility/2006">
          <mc:Choice Requires="x14">
            <control shapeId="80308" r:id="rId391" name="Drop Down 1460">
              <controlPr locked="0" defaultSize="0" autoFill="0" autoPict="0">
                <anchor moveWithCells="1">
                  <from>
                    <xdr:col>6</xdr:col>
                    <xdr:colOff>428625</xdr:colOff>
                    <xdr:row>463</xdr:row>
                    <xdr:rowOff>85725</xdr:rowOff>
                  </from>
                  <to>
                    <xdr:col>6</xdr:col>
                    <xdr:colOff>933450</xdr:colOff>
                    <xdr:row>463</xdr:row>
                    <xdr:rowOff>304800</xdr:rowOff>
                  </to>
                </anchor>
              </controlPr>
            </control>
          </mc:Choice>
        </mc:AlternateContent>
        <mc:AlternateContent xmlns:mc="http://schemas.openxmlformats.org/markup-compatibility/2006">
          <mc:Choice Requires="x14">
            <control shapeId="80309" r:id="rId392" name="Drop Down 1461">
              <controlPr locked="0" defaultSize="0" autoFill="0" autoPict="0">
                <anchor moveWithCells="1">
                  <from>
                    <xdr:col>6</xdr:col>
                    <xdr:colOff>428625</xdr:colOff>
                    <xdr:row>464</xdr:row>
                    <xdr:rowOff>85725</xdr:rowOff>
                  </from>
                  <to>
                    <xdr:col>6</xdr:col>
                    <xdr:colOff>933450</xdr:colOff>
                    <xdr:row>464</xdr:row>
                    <xdr:rowOff>304800</xdr:rowOff>
                  </to>
                </anchor>
              </controlPr>
            </control>
          </mc:Choice>
        </mc:AlternateContent>
        <mc:AlternateContent xmlns:mc="http://schemas.openxmlformats.org/markup-compatibility/2006">
          <mc:Choice Requires="x14">
            <control shapeId="80310" r:id="rId393" name="Drop Down 1462">
              <controlPr locked="0" defaultSize="0" autoFill="0" autoPict="0">
                <anchor moveWithCells="1">
                  <from>
                    <xdr:col>6</xdr:col>
                    <xdr:colOff>428625</xdr:colOff>
                    <xdr:row>465</xdr:row>
                    <xdr:rowOff>85725</xdr:rowOff>
                  </from>
                  <to>
                    <xdr:col>6</xdr:col>
                    <xdr:colOff>933450</xdr:colOff>
                    <xdr:row>465</xdr:row>
                    <xdr:rowOff>304800</xdr:rowOff>
                  </to>
                </anchor>
              </controlPr>
            </control>
          </mc:Choice>
        </mc:AlternateContent>
        <mc:AlternateContent xmlns:mc="http://schemas.openxmlformats.org/markup-compatibility/2006">
          <mc:Choice Requires="x14">
            <control shapeId="80311" r:id="rId394" name="Drop Down 1463">
              <controlPr locked="0" defaultSize="0" autoFill="0" autoPict="0">
                <anchor moveWithCells="1">
                  <from>
                    <xdr:col>6</xdr:col>
                    <xdr:colOff>428625</xdr:colOff>
                    <xdr:row>467</xdr:row>
                    <xdr:rowOff>85725</xdr:rowOff>
                  </from>
                  <to>
                    <xdr:col>6</xdr:col>
                    <xdr:colOff>933450</xdr:colOff>
                    <xdr:row>467</xdr:row>
                    <xdr:rowOff>304800</xdr:rowOff>
                  </to>
                </anchor>
              </controlPr>
            </control>
          </mc:Choice>
        </mc:AlternateContent>
        <mc:AlternateContent xmlns:mc="http://schemas.openxmlformats.org/markup-compatibility/2006">
          <mc:Choice Requires="x14">
            <control shapeId="80312" r:id="rId395" name="Drop Down 1464">
              <controlPr locked="0" defaultSize="0" autoFill="0" autoPict="0">
                <anchor moveWithCells="1">
                  <from>
                    <xdr:col>6</xdr:col>
                    <xdr:colOff>428625</xdr:colOff>
                    <xdr:row>468</xdr:row>
                    <xdr:rowOff>85725</xdr:rowOff>
                  </from>
                  <to>
                    <xdr:col>6</xdr:col>
                    <xdr:colOff>933450</xdr:colOff>
                    <xdr:row>468</xdr:row>
                    <xdr:rowOff>304800</xdr:rowOff>
                  </to>
                </anchor>
              </controlPr>
            </control>
          </mc:Choice>
        </mc:AlternateContent>
        <mc:AlternateContent xmlns:mc="http://schemas.openxmlformats.org/markup-compatibility/2006">
          <mc:Choice Requires="x14">
            <control shapeId="80313" r:id="rId396" name="Drop Down 1465">
              <controlPr locked="0" defaultSize="0" autoFill="0" autoPict="0">
                <anchor moveWithCells="1">
                  <from>
                    <xdr:col>6</xdr:col>
                    <xdr:colOff>428625</xdr:colOff>
                    <xdr:row>470</xdr:row>
                    <xdr:rowOff>85725</xdr:rowOff>
                  </from>
                  <to>
                    <xdr:col>6</xdr:col>
                    <xdr:colOff>933450</xdr:colOff>
                    <xdr:row>470</xdr:row>
                    <xdr:rowOff>304800</xdr:rowOff>
                  </to>
                </anchor>
              </controlPr>
            </control>
          </mc:Choice>
        </mc:AlternateContent>
        <mc:AlternateContent xmlns:mc="http://schemas.openxmlformats.org/markup-compatibility/2006">
          <mc:Choice Requires="x14">
            <control shapeId="80314" r:id="rId397" name="Drop Down 1466">
              <controlPr locked="0" defaultSize="0" autoFill="0" autoPict="0">
                <anchor moveWithCells="1">
                  <from>
                    <xdr:col>6</xdr:col>
                    <xdr:colOff>428625</xdr:colOff>
                    <xdr:row>471</xdr:row>
                    <xdr:rowOff>85725</xdr:rowOff>
                  </from>
                  <to>
                    <xdr:col>6</xdr:col>
                    <xdr:colOff>933450</xdr:colOff>
                    <xdr:row>471</xdr:row>
                    <xdr:rowOff>304800</xdr:rowOff>
                  </to>
                </anchor>
              </controlPr>
            </control>
          </mc:Choice>
        </mc:AlternateContent>
        <mc:AlternateContent xmlns:mc="http://schemas.openxmlformats.org/markup-compatibility/2006">
          <mc:Choice Requires="x14">
            <control shapeId="80315" r:id="rId398" name="Drop Down 1467">
              <controlPr locked="0" defaultSize="0" autoFill="0" autoPict="0">
                <anchor moveWithCells="1">
                  <from>
                    <xdr:col>6</xdr:col>
                    <xdr:colOff>428625</xdr:colOff>
                    <xdr:row>473</xdr:row>
                    <xdr:rowOff>85725</xdr:rowOff>
                  </from>
                  <to>
                    <xdr:col>6</xdr:col>
                    <xdr:colOff>933450</xdr:colOff>
                    <xdr:row>473</xdr:row>
                    <xdr:rowOff>304800</xdr:rowOff>
                  </to>
                </anchor>
              </controlPr>
            </control>
          </mc:Choice>
        </mc:AlternateContent>
        <mc:AlternateContent xmlns:mc="http://schemas.openxmlformats.org/markup-compatibility/2006">
          <mc:Choice Requires="x14">
            <control shapeId="80316" r:id="rId399" name="Drop Down 1468">
              <controlPr locked="0" defaultSize="0" autoFill="0" autoPict="0">
                <anchor moveWithCells="1">
                  <from>
                    <xdr:col>6</xdr:col>
                    <xdr:colOff>428625</xdr:colOff>
                    <xdr:row>474</xdr:row>
                    <xdr:rowOff>85725</xdr:rowOff>
                  </from>
                  <to>
                    <xdr:col>6</xdr:col>
                    <xdr:colOff>933450</xdr:colOff>
                    <xdr:row>474</xdr:row>
                    <xdr:rowOff>304800</xdr:rowOff>
                  </to>
                </anchor>
              </controlPr>
            </control>
          </mc:Choice>
        </mc:AlternateContent>
        <mc:AlternateContent xmlns:mc="http://schemas.openxmlformats.org/markup-compatibility/2006">
          <mc:Choice Requires="x14">
            <control shapeId="80317" r:id="rId400" name="Drop Down 1469">
              <controlPr locked="0" defaultSize="0" autoFill="0" autoPict="0">
                <anchor moveWithCells="1">
                  <from>
                    <xdr:col>6</xdr:col>
                    <xdr:colOff>428625</xdr:colOff>
                    <xdr:row>479</xdr:row>
                    <xdr:rowOff>85725</xdr:rowOff>
                  </from>
                  <to>
                    <xdr:col>6</xdr:col>
                    <xdr:colOff>933450</xdr:colOff>
                    <xdr:row>479</xdr:row>
                    <xdr:rowOff>304800</xdr:rowOff>
                  </to>
                </anchor>
              </controlPr>
            </control>
          </mc:Choice>
        </mc:AlternateContent>
        <mc:AlternateContent xmlns:mc="http://schemas.openxmlformats.org/markup-compatibility/2006">
          <mc:Choice Requires="x14">
            <control shapeId="80318" r:id="rId401" name="Drop Down 1470">
              <controlPr locked="0" defaultSize="0" autoFill="0" autoPict="0">
                <anchor moveWithCells="1">
                  <from>
                    <xdr:col>6</xdr:col>
                    <xdr:colOff>428625</xdr:colOff>
                    <xdr:row>480</xdr:row>
                    <xdr:rowOff>85725</xdr:rowOff>
                  </from>
                  <to>
                    <xdr:col>6</xdr:col>
                    <xdr:colOff>933450</xdr:colOff>
                    <xdr:row>480</xdr:row>
                    <xdr:rowOff>304800</xdr:rowOff>
                  </to>
                </anchor>
              </controlPr>
            </control>
          </mc:Choice>
        </mc:AlternateContent>
        <mc:AlternateContent xmlns:mc="http://schemas.openxmlformats.org/markup-compatibility/2006">
          <mc:Choice Requires="x14">
            <control shapeId="80319" r:id="rId402" name="Drop Down 1471">
              <controlPr locked="0" defaultSize="0" autoFill="0" autoPict="0">
                <anchor moveWithCells="1">
                  <from>
                    <xdr:col>6</xdr:col>
                    <xdr:colOff>428625</xdr:colOff>
                    <xdr:row>481</xdr:row>
                    <xdr:rowOff>85725</xdr:rowOff>
                  </from>
                  <to>
                    <xdr:col>6</xdr:col>
                    <xdr:colOff>933450</xdr:colOff>
                    <xdr:row>481</xdr:row>
                    <xdr:rowOff>304800</xdr:rowOff>
                  </to>
                </anchor>
              </controlPr>
            </control>
          </mc:Choice>
        </mc:AlternateContent>
        <mc:AlternateContent xmlns:mc="http://schemas.openxmlformats.org/markup-compatibility/2006">
          <mc:Choice Requires="x14">
            <control shapeId="80320" r:id="rId403" name="Drop Down 1472">
              <controlPr locked="0" defaultSize="0" autoFill="0" autoPict="0">
                <anchor moveWithCells="1">
                  <from>
                    <xdr:col>6</xdr:col>
                    <xdr:colOff>428625</xdr:colOff>
                    <xdr:row>482</xdr:row>
                    <xdr:rowOff>85725</xdr:rowOff>
                  </from>
                  <to>
                    <xdr:col>6</xdr:col>
                    <xdr:colOff>933450</xdr:colOff>
                    <xdr:row>482</xdr:row>
                    <xdr:rowOff>304800</xdr:rowOff>
                  </to>
                </anchor>
              </controlPr>
            </control>
          </mc:Choice>
        </mc:AlternateContent>
        <mc:AlternateContent xmlns:mc="http://schemas.openxmlformats.org/markup-compatibility/2006">
          <mc:Choice Requires="x14">
            <control shapeId="80321" r:id="rId404" name="Drop Down 1473">
              <controlPr locked="0" defaultSize="0" autoFill="0" autoPict="0">
                <anchor moveWithCells="1">
                  <from>
                    <xdr:col>6</xdr:col>
                    <xdr:colOff>428625</xdr:colOff>
                    <xdr:row>483</xdr:row>
                    <xdr:rowOff>85725</xdr:rowOff>
                  </from>
                  <to>
                    <xdr:col>6</xdr:col>
                    <xdr:colOff>933450</xdr:colOff>
                    <xdr:row>483</xdr:row>
                    <xdr:rowOff>304800</xdr:rowOff>
                  </to>
                </anchor>
              </controlPr>
            </control>
          </mc:Choice>
        </mc:AlternateContent>
        <mc:AlternateContent xmlns:mc="http://schemas.openxmlformats.org/markup-compatibility/2006">
          <mc:Choice Requires="x14">
            <control shapeId="80322" r:id="rId405" name="Drop Down 1474">
              <controlPr locked="0" defaultSize="0" autoFill="0" autoPict="0">
                <anchor moveWithCells="1">
                  <from>
                    <xdr:col>6</xdr:col>
                    <xdr:colOff>428625</xdr:colOff>
                    <xdr:row>484</xdr:row>
                    <xdr:rowOff>85725</xdr:rowOff>
                  </from>
                  <to>
                    <xdr:col>6</xdr:col>
                    <xdr:colOff>933450</xdr:colOff>
                    <xdr:row>484</xdr:row>
                    <xdr:rowOff>304800</xdr:rowOff>
                  </to>
                </anchor>
              </controlPr>
            </control>
          </mc:Choice>
        </mc:AlternateContent>
        <mc:AlternateContent xmlns:mc="http://schemas.openxmlformats.org/markup-compatibility/2006">
          <mc:Choice Requires="x14">
            <control shapeId="80323" r:id="rId406" name="Drop Down 1475">
              <controlPr locked="0" defaultSize="0" autoFill="0" autoPict="0">
                <anchor moveWithCells="1">
                  <from>
                    <xdr:col>6</xdr:col>
                    <xdr:colOff>428625</xdr:colOff>
                    <xdr:row>485</xdr:row>
                    <xdr:rowOff>85725</xdr:rowOff>
                  </from>
                  <to>
                    <xdr:col>6</xdr:col>
                    <xdr:colOff>933450</xdr:colOff>
                    <xdr:row>485</xdr:row>
                    <xdr:rowOff>304800</xdr:rowOff>
                  </to>
                </anchor>
              </controlPr>
            </control>
          </mc:Choice>
        </mc:AlternateContent>
        <mc:AlternateContent xmlns:mc="http://schemas.openxmlformats.org/markup-compatibility/2006">
          <mc:Choice Requires="x14">
            <control shapeId="80324" r:id="rId407" name="Drop Down 1476">
              <controlPr locked="0" defaultSize="0" autoFill="0" autoPict="0">
                <anchor moveWithCells="1">
                  <from>
                    <xdr:col>6</xdr:col>
                    <xdr:colOff>428625</xdr:colOff>
                    <xdr:row>486</xdr:row>
                    <xdr:rowOff>85725</xdr:rowOff>
                  </from>
                  <to>
                    <xdr:col>6</xdr:col>
                    <xdr:colOff>933450</xdr:colOff>
                    <xdr:row>486</xdr:row>
                    <xdr:rowOff>304800</xdr:rowOff>
                  </to>
                </anchor>
              </controlPr>
            </control>
          </mc:Choice>
        </mc:AlternateContent>
        <mc:AlternateContent xmlns:mc="http://schemas.openxmlformats.org/markup-compatibility/2006">
          <mc:Choice Requires="x14">
            <control shapeId="80325" r:id="rId408" name="Drop Down 1477">
              <controlPr locked="0" defaultSize="0" autoFill="0" autoPict="0">
                <anchor moveWithCells="1">
                  <from>
                    <xdr:col>6</xdr:col>
                    <xdr:colOff>428625</xdr:colOff>
                    <xdr:row>488</xdr:row>
                    <xdr:rowOff>85725</xdr:rowOff>
                  </from>
                  <to>
                    <xdr:col>6</xdr:col>
                    <xdr:colOff>933450</xdr:colOff>
                    <xdr:row>488</xdr:row>
                    <xdr:rowOff>304800</xdr:rowOff>
                  </to>
                </anchor>
              </controlPr>
            </control>
          </mc:Choice>
        </mc:AlternateContent>
        <mc:AlternateContent xmlns:mc="http://schemas.openxmlformats.org/markup-compatibility/2006">
          <mc:Choice Requires="x14">
            <control shapeId="80326" r:id="rId409" name="Drop Down 1478">
              <controlPr locked="0" defaultSize="0" autoFill="0" autoPict="0">
                <anchor moveWithCells="1">
                  <from>
                    <xdr:col>6</xdr:col>
                    <xdr:colOff>428625</xdr:colOff>
                    <xdr:row>489</xdr:row>
                    <xdr:rowOff>85725</xdr:rowOff>
                  </from>
                  <to>
                    <xdr:col>6</xdr:col>
                    <xdr:colOff>933450</xdr:colOff>
                    <xdr:row>489</xdr:row>
                    <xdr:rowOff>304800</xdr:rowOff>
                  </to>
                </anchor>
              </controlPr>
            </control>
          </mc:Choice>
        </mc:AlternateContent>
        <mc:AlternateContent xmlns:mc="http://schemas.openxmlformats.org/markup-compatibility/2006">
          <mc:Choice Requires="x14">
            <control shapeId="80327" r:id="rId410" name="Drop Down 1479">
              <controlPr locked="0" defaultSize="0" autoFill="0" autoPict="0">
                <anchor moveWithCells="1">
                  <from>
                    <xdr:col>6</xdr:col>
                    <xdr:colOff>428625</xdr:colOff>
                    <xdr:row>490</xdr:row>
                    <xdr:rowOff>85725</xdr:rowOff>
                  </from>
                  <to>
                    <xdr:col>6</xdr:col>
                    <xdr:colOff>933450</xdr:colOff>
                    <xdr:row>490</xdr:row>
                    <xdr:rowOff>304800</xdr:rowOff>
                  </to>
                </anchor>
              </controlPr>
            </control>
          </mc:Choice>
        </mc:AlternateContent>
        <mc:AlternateContent xmlns:mc="http://schemas.openxmlformats.org/markup-compatibility/2006">
          <mc:Choice Requires="x14">
            <control shapeId="80328" r:id="rId411" name="Drop Down 1480">
              <controlPr locked="0" defaultSize="0" autoFill="0" autoPict="0">
                <anchor moveWithCells="1">
                  <from>
                    <xdr:col>6</xdr:col>
                    <xdr:colOff>428625</xdr:colOff>
                    <xdr:row>491</xdr:row>
                    <xdr:rowOff>85725</xdr:rowOff>
                  </from>
                  <to>
                    <xdr:col>6</xdr:col>
                    <xdr:colOff>933450</xdr:colOff>
                    <xdr:row>491</xdr:row>
                    <xdr:rowOff>304800</xdr:rowOff>
                  </to>
                </anchor>
              </controlPr>
            </control>
          </mc:Choice>
        </mc:AlternateContent>
        <mc:AlternateContent xmlns:mc="http://schemas.openxmlformats.org/markup-compatibility/2006">
          <mc:Choice Requires="x14">
            <control shapeId="80329" r:id="rId412" name="Drop Down 1481">
              <controlPr locked="0" defaultSize="0" autoFill="0" autoPict="0">
                <anchor moveWithCells="1">
                  <from>
                    <xdr:col>6</xdr:col>
                    <xdr:colOff>428625</xdr:colOff>
                    <xdr:row>492</xdr:row>
                    <xdr:rowOff>85725</xdr:rowOff>
                  </from>
                  <to>
                    <xdr:col>6</xdr:col>
                    <xdr:colOff>933450</xdr:colOff>
                    <xdr:row>492</xdr:row>
                    <xdr:rowOff>304800</xdr:rowOff>
                  </to>
                </anchor>
              </controlPr>
            </control>
          </mc:Choice>
        </mc:AlternateContent>
        <mc:AlternateContent xmlns:mc="http://schemas.openxmlformats.org/markup-compatibility/2006">
          <mc:Choice Requires="x14">
            <control shapeId="80330" r:id="rId413" name="Drop Down 1482">
              <controlPr locked="0" defaultSize="0" autoFill="0" autoPict="0">
                <anchor moveWithCells="1">
                  <from>
                    <xdr:col>6</xdr:col>
                    <xdr:colOff>428625</xdr:colOff>
                    <xdr:row>493</xdr:row>
                    <xdr:rowOff>85725</xdr:rowOff>
                  </from>
                  <to>
                    <xdr:col>6</xdr:col>
                    <xdr:colOff>933450</xdr:colOff>
                    <xdr:row>493</xdr:row>
                    <xdr:rowOff>304800</xdr:rowOff>
                  </to>
                </anchor>
              </controlPr>
            </control>
          </mc:Choice>
        </mc:AlternateContent>
        <mc:AlternateContent xmlns:mc="http://schemas.openxmlformats.org/markup-compatibility/2006">
          <mc:Choice Requires="x14">
            <control shapeId="80331" r:id="rId414" name="Drop Down 1483">
              <controlPr locked="0" defaultSize="0" autoFill="0" autoPict="0">
                <anchor moveWithCells="1">
                  <from>
                    <xdr:col>6</xdr:col>
                    <xdr:colOff>428625</xdr:colOff>
                    <xdr:row>497</xdr:row>
                    <xdr:rowOff>85725</xdr:rowOff>
                  </from>
                  <to>
                    <xdr:col>6</xdr:col>
                    <xdr:colOff>933450</xdr:colOff>
                    <xdr:row>497</xdr:row>
                    <xdr:rowOff>304800</xdr:rowOff>
                  </to>
                </anchor>
              </controlPr>
            </control>
          </mc:Choice>
        </mc:AlternateContent>
        <mc:AlternateContent xmlns:mc="http://schemas.openxmlformats.org/markup-compatibility/2006">
          <mc:Choice Requires="x14">
            <control shapeId="80332" r:id="rId415" name="Drop Down 1484">
              <controlPr locked="0" defaultSize="0" autoFill="0" autoPict="0">
                <anchor moveWithCells="1">
                  <from>
                    <xdr:col>6</xdr:col>
                    <xdr:colOff>428625</xdr:colOff>
                    <xdr:row>498</xdr:row>
                    <xdr:rowOff>85725</xdr:rowOff>
                  </from>
                  <to>
                    <xdr:col>6</xdr:col>
                    <xdr:colOff>933450</xdr:colOff>
                    <xdr:row>498</xdr:row>
                    <xdr:rowOff>304800</xdr:rowOff>
                  </to>
                </anchor>
              </controlPr>
            </control>
          </mc:Choice>
        </mc:AlternateContent>
        <mc:AlternateContent xmlns:mc="http://schemas.openxmlformats.org/markup-compatibility/2006">
          <mc:Choice Requires="x14">
            <control shapeId="80333" r:id="rId416" name="Drop Down 1485">
              <controlPr locked="0" defaultSize="0" autoFill="0" autoPict="0">
                <anchor moveWithCells="1">
                  <from>
                    <xdr:col>6</xdr:col>
                    <xdr:colOff>428625</xdr:colOff>
                    <xdr:row>499</xdr:row>
                    <xdr:rowOff>85725</xdr:rowOff>
                  </from>
                  <to>
                    <xdr:col>6</xdr:col>
                    <xdr:colOff>933450</xdr:colOff>
                    <xdr:row>499</xdr:row>
                    <xdr:rowOff>304800</xdr:rowOff>
                  </to>
                </anchor>
              </controlPr>
            </control>
          </mc:Choice>
        </mc:AlternateContent>
        <mc:AlternateContent xmlns:mc="http://schemas.openxmlformats.org/markup-compatibility/2006">
          <mc:Choice Requires="x14">
            <control shapeId="80334" r:id="rId417" name="Drop Down 1486">
              <controlPr locked="0" defaultSize="0" autoFill="0" autoPict="0">
                <anchor moveWithCells="1">
                  <from>
                    <xdr:col>6</xdr:col>
                    <xdr:colOff>428625</xdr:colOff>
                    <xdr:row>501</xdr:row>
                    <xdr:rowOff>85725</xdr:rowOff>
                  </from>
                  <to>
                    <xdr:col>6</xdr:col>
                    <xdr:colOff>933450</xdr:colOff>
                    <xdr:row>501</xdr:row>
                    <xdr:rowOff>304800</xdr:rowOff>
                  </to>
                </anchor>
              </controlPr>
            </control>
          </mc:Choice>
        </mc:AlternateContent>
        <mc:AlternateContent xmlns:mc="http://schemas.openxmlformats.org/markup-compatibility/2006">
          <mc:Choice Requires="x14">
            <control shapeId="80335" r:id="rId418" name="Drop Down 1487">
              <controlPr locked="0" defaultSize="0" autoFill="0" autoPict="0">
                <anchor moveWithCells="1">
                  <from>
                    <xdr:col>6</xdr:col>
                    <xdr:colOff>428625</xdr:colOff>
                    <xdr:row>502</xdr:row>
                    <xdr:rowOff>85725</xdr:rowOff>
                  </from>
                  <to>
                    <xdr:col>6</xdr:col>
                    <xdr:colOff>933450</xdr:colOff>
                    <xdr:row>502</xdr:row>
                    <xdr:rowOff>304800</xdr:rowOff>
                  </to>
                </anchor>
              </controlPr>
            </control>
          </mc:Choice>
        </mc:AlternateContent>
        <mc:AlternateContent xmlns:mc="http://schemas.openxmlformats.org/markup-compatibility/2006">
          <mc:Choice Requires="x14">
            <control shapeId="80336" r:id="rId419" name="Drop Down 1488">
              <controlPr locked="0" defaultSize="0" autoFill="0" autoPict="0">
                <anchor moveWithCells="1">
                  <from>
                    <xdr:col>6</xdr:col>
                    <xdr:colOff>428625</xdr:colOff>
                    <xdr:row>503</xdr:row>
                    <xdr:rowOff>85725</xdr:rowOff>
                  </from>
                  <to>
                    <xdr:col>6</xdr:col>
                    <xdr:colOff>933450</xdr:colOff>
                    <xdr:row>503</xdr:row>
                    <xdr:rowOff>304800</xdr:rowOff>
                  </to>
                </anchor>
              </controlPr>
            </control>
          </mc:Choice>
        </mc:AlternateContent>
        <mc:AlternateContent xmlns:mc="http://schemas.openxmlformats.org/markup-compatibility/2006">
          <mc:Choice Requires="x14">
            <control shapeId="80337" r:id="rId420" name="Drop Down 1489">
              <controlPr locked="0" defaultSize="0" autoFill="0" autoPict="0">
                <anchor moveWithCells="1">
                  <from>
                    <xdr:col>6</xdr:col>
                    <xdr:colOff>428625</xdr:colOff>
                    <xdr:row>504</xdr:row>
                    <xdr:rowOff>85725</xdr:rowOff>
                  </from>
                  <to>
                    <xdr:col>6</xdr:col>
                    <xdr:colOff>933450</xdr:colOff>
                    <xdr:row>504</xdr:row>
                    <xdr:rowOff>304800</xdr:rowOff>
                  </to>
                </anchor>
              </controlPr>
            </control>
          </mc:Choice>
        </mc:AlternateContent>
        <mc:AlternateContent xmlns:mc="http://schemas.openxmlformats.org/markup-compatibility/2006">
          <mc:Choice Requires="x14">
            <control shapeId="80338" r:id="rId421" name="Drop Down 1490">
              <controlPr locked="0" defaultSize="0" autoFill="0" autoPict="0">
                <anchor moveWithCells="1">
                  <from>
                    <xdr:col>6</xdr:col>
                    <xdr:colOff>428625</xdr:colOff>
                    <xdr:row>505</xdr:row>
                    <xdr:rowOff>85725</xdr:rowOff>
                  </from>
                  <to>
                    <xdr:col>6</xdr:col>
                    <xdr:colOff>933450</xdr:colOff>
                    <xdr:row>505</xdr:row>
                    <xdr:rowOff>304800</xdr:rowOff>
                  </to>
                </anchor>
              </controlPr>
            </control>
          </mc:Choice>
        </mc:AlternateContent>
        <mc:AlternateContent xmlns:mc="http://schemas.openxmlformats.org/markup-compatibility/2006">
          <mc:Choice Requires="x14">
            <control shapeId="80339" r:id="rId422" name="Drop Down 1491">
              <controlPr locked="0" defaultSize="0" autoFill="0" autoPict="0">
                <anchor moveWithCells="1">
                  <from>
                    <xdr:col>6</xdr:col>
                    <xdr:colOff>428625</xdr:colOff>
                    <xdr:row>507</xdr:row>
                    <xdr:rowOff>85725</xdr:rowOff>
                  </from>
                  <to>
                    <xdr:col>6</xdr:col>
                    <xdr:colOff>933450</xdr:colOff>
                    <xdr:row>507</xdr:row>
                    <xdr:rowOff>304800</xdr:rowOff>
                  </to>
                </anchor>
              </controlPr>
            </control>
          </mc:Choice>
        </mc:AlternateContent>
        <mc:AlternateContent xmlns:mc="http://schemas.openxmlformats.org/markup-compatibility/2006">
          <mc:Choice Requires="x14">
            <control shapeId="80340" r:id="rId423" name="Drop Down 1492">
              <controlPr locked="0" defaultSize="0" autoFill="0" autoPict="0">
                <anchor moveWithCells="1">
                  <from>
                    <xdr:col>6</xdr:col>
                    <xdr:colOff>428625</xdr:colOff>
                    <xdr:row>508</xdr:row>
                    <xdr:rowOff>85725</xdr:rowOff>
                  </from>
                  <to>
                    <xdr:col>6</xdr:col>
                    <xdr:colOff>933450</xdr:colOff>
                    <xdr:row>508</xdr:row>
                    <xdr:rowOff>304800</xdr:rowOff>
                  </to>
                </anchor>
              </controlPr>
            </control>
          </mc:Choice>
        </mc:AlternateContent>
        <mc:AlternateContent xmlns:mc="http://schemas.openxmlformats.org/markup-compatibility/2006">
          <mc:Choice Requires="x14">
            <control shapeId="80341" r:id="rId424" name="Drop Down 1493">
              <controlPr locked="0" defaultSize="0" autoFill="0" autoPict="0">
                <anchor moveWithCells="1">
                  <from>
                    <xdr:col>6</xdr:col>
                    <xdr:colOff>428625</xdr:colOff>
                    <xdr:row>509</xdr:row>
                    <xdr:rowOff>85725</xdr:rowOff>
                  </from>
                  <to>
                    <xdr:col>6</xdr:col>
                    <xdr:colOff>933450</xdr:colOff>
                    <xdr:row>509</xdr:row>
                    <xdr:rowOff>304800</xdr:rowOff>
                  </to>
                </anchor>
              </controlPr>
            </control>
          </mc:Choice>
        </mc:AlternateContent>
        <mc:AlternateContent xmlns:mc="http://schemas.openxmlformats.org/markup-compatibility/2006">
          <mc:Choice Requires="x14">
            <control shapeId="80342" r:id="rId425" name="Drop Down 1494">
              <controlPr locked="0" defaultSize="0" autoFill="0" autoPict="0">
                <anchor moveWithCells="1">
                  <from>
                    <xdr:col>6</xdr:col>
                    <xdr:colOff>428625</xdr:colOff>
                    <xdr:row>510</xdr:row>
                    <xdr:rowOff>85725</xdr:rowOff>
                  </from>
                  <to>
                    <xdr:col>6</xdr:col>
                    <xdr:colOff>933450</xdr:colOff>
                    <xdr:row>510</xdr:row>
                    <xdr:rowOff>304800</xdr:rowOff>
                  </to>
                </anchor>
              </controlPr>
            </control>
          </mc:Choice>
        </mc:AlternateContent>
        <mc:AlternateContent xmlns:mc="http://schemas.openxmlformats.org/markup-compatibility/2006">
          <mc:Choice Requires="x14">
            <control shapeId="80343" r:id="rId426" name="Drop Down 1495">
              <controlPr locked="0" defaultSize="0" autoFill="0" autoPict="0">
                <anchor moveWithCells="1">
                  <from>
                    <xdr:col>6</xdr:col>
                    <xdr:colOff>428625</xdr:colOff>
                    <xdr:row>511</xdr:row>
                    <xdr:rowOff>85725</xdr:rowOff>
                  </from>
                  <to>
                    <xdr:col>6</xdr:col>
                    <xdr:colOff>933450</xdr:colOff>
                    <xdr:row>511</xdr:row>
                    <xdr:rowOff>304800</xdr:rowOff>
                  </to>
                </anchor>
              </controlPr>
            </control>
          </mc:Choice>
        </mc:AlternateContent>
        <mc:AlternateContent xmlns:mc="http://schemas.openxmlformats.org/markup-compatibility/2006">
          <mc:Choice Requires="x14">
            <control shapeId="80344" r:id="rId427" name="Drop Down 1496">
              <controlPr locked="0" defaultSize="0" autoFill="0" autoPict="0">
                <anchor moveWithCells="1">
                  <from>
                    <xdr:col>6</xdr:col>
                    <xdr:colOff>428625</xdr:colOff>
                    <xdr:row>512</xdr:row>
                    <xdr:rowOff>85725</xdr:rowOff>
                  </from>
                  <to>
                    <xdr:col>6</xdr:col>
                    <xdr:colOff>933450</xdr:colOff>
                    <xdr:row>512</xdr:row>
                    <xdr:rowOff>304800</xdr:rowOff>
                  </to>
                </anchor>
              </controlPr>
            </control>
          </mc:Choice>
        </mc:AlternateContent>
        <mc:AlternateContent xmlns:mc="http://schemas.openxmlformats.org/markup-compatibility/2006">
          <mc:Choice Requires="x14">
            <control shapeId="80345" r:id="rId428" name="Drop Down 1497">
              <controlPr locked="0" defaultSize="0" autoFill="0" autoPict="0">
                <anchor moveWithCells="1">
                  <from>
                    <xdr:col>6</xdr:col>
                    <xdr:colOff>428625</xdr:colOff>
                    <xdr:row>513</xdr:row>
                    <xdr:rowOff>85725</xdr:rowOff>
                  </from>
                  <to>
                    <xdr:col>6</xdr:col>
                    <xdr:colOff>933450</xdr:colOff>
                    <xdr:row>513</xdr:row>
                    <xdr:rowOff>304800</xdr:rowOff>
                  </to>
                </anchor>
              </controlPr>
            </control>
          </mc:Choice>
        </mc:AlternateContent>
        <mc:AlternateContent xmlns:mc="http://schemas.openxmlformats.org/markup-compatibility/2006">
          <mc:Choice Requires="x14">
            <control shapeId="80346" r:id="rId429" name="Drop Down 1498">
              <controlPr locked="0" defaultSize="0" autoFill="0" autoPict="0">
                <anchor moveWithCells="1">
                  <from>
                    <xdr:col>6</xdr:col>
                    <xdr:colOff>428625</xdr:colOff>
                    <xdr:row>515</xdr:row>
                    <xdr:rowOff>85725</xdr:rowOff>
                  </from>
                  <to>
                    <xdr:col>6</xdr:col>
                    <xdr:colOff>933450</xdr:colOff>
                    <xdr:row>515</xdr:row>
                    <xdr:rowOff>304800</xdr:rowOff>
                  </to>
                </anchor>
              </controlPr>
            </control>
          </mc:Choice>
        </mc:AlternateContent>
        <mc:AlternateContent xmlns:mc="http://schemas.openxmlformats.org/markup-compatibility/2006">
          <mc:Choice Requires="x14">
            <control shapeId="80347" r:id="rId430" name="Drop Down 1499">
              <controlPr locked="0" defaultSize="0" autoFill="0" autoPict="0">
                <anchor moveWithCells="1">
                  <from>
                    <xdr:col>6</xdr:col>
                    <xdr:colOff>428625</xdr:colOff>
                    <xdr:row>516</xdr:row>
                    <xdr:rowOff>85725</xdr:rowOff>
                  </from>
                  <to>
                    <xdr:col>6</xdr:col>
                    <xdr:colOff>933450</xdr:colOff>
                    <xdr:row>516</xdr:row>
                    <xdr:rowOff>304800</xdr:rowOff>
                  </to>
                </anchor>
              </controlPr>
            </control>
          </mc:Choice>
        </mc:AlternateContent>
        <mc:AlternateContent xmlns:mc="http://schemas.openxmlformats.org/markup-compatibility/2006">
          <mc:Choice Requires="x14">
            <control shapeId="80348" r:id="rId431" name="Drop Down 1500">
              <controlPr locked="0" defaultSize="0" autoFill="0" autoPict="0">
                <anchor moveWithCells="1">
                  <from>
                    <xdr:col>6</xdr:col>
                    <xdr:colOff>428625</xdr:colOff>
                    <xdr:row>517</xdr:row>
                    <xdr:rowOff>85725</xdr:rowOff>
                  </from>
                  <to>
                    <xdr:col>6</xdr:col>
                    <xdr:colOff>933450</xdr:colOff>
                    <xdr:row>517</xdr:row>
                    <xdr:rowOff>304800</xdr:rowOff>
                  </to>
                </anchor>
              </controlPr>
            </control>
          </mc:Choice>
        </mc:AlternateContent>
        <mc:AlternateContent xmlns:mc="http://schemas.openxmlformats.org/markup-compatibility/2006">
          <mc:Choice Requires="x14">
            <control shapeId="80349" r:id="rId432" name="Drop Down 1501">
              <controlPr locked="0" defaultSize="0" autoFill="0" autoPict="0">
                <anchor moveWithCells="1">
                  <from>
                    <xdr:col>6</xdr:col>
                    <xdr:colOff>428625</xdr:colOff>
                    <xdr:row>520</xdr:row>
                    <xdr:rowOff>85725</xdr:rowOff>
                  </from>
                  <to>
                    <xdr:col>6</xdr:col>
                    <xdr:colOff>933450</xdr:colOff>
                    <xdr:row>520</xdr:row>
                    <xdr:rowOff>304800</xdr:rowOff>
                  </to>
                </anchor>
              </controlPr>
            </control>
          </mc:Choice>
        </mc:AlternateContent>
        <mc:AlternateContent xmlns:mc="http://schemas.openxmlformats.org/markup-compatibility/2006">
          <mc:Choice Requires="x14">
            <control shapeId="80350" r:id="rId433" name="Drop Down 1502">
              <controlPr locked="0" defaultSize="0" autoFill="0" autoPict="0">
                <anchor moveWithCells="1">
                  <from>
                    <xdr:col>6</xdr:col>
                    <xdr:colOff>428625</xdr:colOff>
                    <xdr:row>521</xdr:row>
                    <xdr:rowOff>85725</xdr:rowOff>
                  </from>
                  <to>
                    <xdr:col>6</xdr:col>
                    <xdr:colOff>933450</xdr:colOff>
                    <xdr:row>521</xdr:row>
                    <xdr:rowOff>304800</xdr:rowOff>
                  </to>
                </anchor>
              </controlPr>
            </control>
          </mc:Choice>
        </mc:AlternateContent>
        <mc:AlternateContent xmlns:mc="http://schemas.openxmlformats.org/markup-compatibility/2006">
          <mc:Choice Requires="x14">
            <control shapeId="80351" r:id="rId434" name="Drop Down 1503">
              <controlPr locked="0" defaultSize="0" autoFill="0" autoPict="0">
                <anchor moveWithCells="1">
                  <from>
                    <xdr:col>6</xdr:col>
                    <xdr:colOff>428625</xdr:colOff>
                    <xdr:row>523</xdr:row>
                    <xdr:rowOff>85725</xdr:rowOff>
                  </from>
                  <to>
                    <xdr:col>6</xdr:col>
                    <xdr:colOff>933450</xdr:colOff>
                    <xdr:row>523</xdr:row>
                    <xdr:rowOff>304800</xdr:rowOff>
                  </to>
                </anchor>
              </controlPr>
            </control>
          </mc:Choice>
        </mc:AlternateContent>
        <mc:AlternateContent xmlns:mc="http://schemas.openxmlformats.org/markup-compatibility/2006">
          <mc:Choice Requires="x14">
            <control shapeId="80352" r:id="rId435" name="Drop Down 1504">
              <controlPr locked="0" defaultSize="0" autoFill="0" autoPict="0">
                <anchor moveWithCells="1">
                  <from>
                    <xdr:col>6</xdr:col>
                    <xdr:colOff>428625</xdr:colOff>
                    <xdr:row>524</xdr:row>
                    <xdr:rowOff>85725</xdr:rowOff>
                  </from>
                  <to>
                    <xdr:col>6</xdr:col>
                    <xdr:colOff>933450</xdr:colOff>
                    <xdr:row>524</xdr:row>
                    <xdr:rowOff>304800</xdr:rowOff>
                  </to>
                </anchor>
              </controlPr>
            </control>
          </mc:Choice>
        </mc:AlternateContent>
        <mc:AlternateContent xmlns:mc="http://schemas.openxmlformats.org/markup-compatibility/2006">
          <mc:Choice Requires="x14">
            <control shapeId="80353" r:id="rId436" name="Drop Down 1505">
              <controlPr locked="0" defaultSize="0" autoFill="0" autoPict="0">
                <anchor moveWithCells="1">
                  <from>
                    <xdr:col>6</xdr:col>
                    <xdr:colOff>428625</xdr:colOff>
                    <xdr:row>526</xdr:row>
                    <xdr:rowOff>85725</xdr:rowOff>
                  </from>
                  <to>
                    <xdr:col>6</xdr:col>
                    <xdr:colOff>933450</xdr:colOff>
                    <xdr:row>526</xdr:row>
                    <xdr:rowOff>304800</xdr:rowOff>
                  </to>
                </anchor>
              </controlPr>
            </control>
          </mc:Choice>
        </mc:AlternateContent>
        <mc:AlternateContent xmlns:mc="http://schemas.openxmlformats.org/markup-compatibility/2006">
          <mc:Choice Requires="x14">
            <control shapeId="80354" r:id="rId437" name="Drop Down 1506">
              <controlPr locked="0" defaultSize="0" autoFill="0" autoPict="0">
                <anchor moveWithCells="1">
                  <from>
                    <xdr:col>6</xdr:col>
                    <xdr:colOff>428625</xdr:colOff>
                    <xdr:row>527</xdr:row>
                    <xdr:rowOff>85725</xdr:rowOff>
                  </from>
                  <to>
                    <xdr:col>6</xdr:col>
                    <xdr:colOff>933450</xdr:colOff>
                    <xdr:row>527</xdr:row>
                    <xdr:rowOff>304800</xdr:rowOff>
                  </to>
                </anchor>
              </controlPr>
            </control>
          </mc:Choice>
        </mc:AlternateContent>
        <mc:AlternateContent xmlns:mc="http://schemas.openxmlformats.org/markup-compatibility/2006">
          <mc:Choice Requires="x14">
            <control shapeId="80355" r:id="rId438" name="Drop Down 1507">
              <controlPr locked="0" defaultSize="0" autoFill="0" autoPict="0">
                <anchor moveWithCells="1">
                  <from>
                    <xdr:col>6</xdr:col>
                    <xdr:colOff>428625</xdr:colOff>
                    <xdr:row>544</xdr:row>
                    <xdr:rowOff>85725</xdr:rowOff>
                  </from>
                  <to>
                    <xdr:col>6</xdr:col>
                    <xdr:colOff>933450</xdr:colOff>
                    <xdr:row>544</xdr:row>
                    <xdr:rowOff>304800</xdr:rowOff>
                  </to>
                </anchor>
              </controlPr>
            </control>
          </mc:Choice>
        </mc:AlternateContent>
        <mc:AlternateContent xmlns:mc="http://schemas.openxmlformats.org/markup-compatibility/2006">
          <mc:Choice Requires="x14">
            <control shapeId="80356" r:id="rId439" name="Drop Down 1508">
              <controlPr locked="0" defaultSize="0" autoFill="0" autoPict="0">
                <anchor moveWithCells="1">
                  <from>
                    <xdr:col>6</xdr:col>
                    <xdr:colOff>428625</xdr:colOff>
                    <xdr:row>545</xdr:row>
                    <xdr:rowOff>85725</xdr:rowOff>
                  </from>
                  <to>
                    <xdr:col>6</xdr:col>
                    <xdr:colOff>933450</xdr:colOff>
                    <xdr:row>545</xdr:row>
                    <xdr:rowOff>304800</xdr:rowOff>
                  </to>
                </anchor>
              </controlPr>
            </control>
          </mc:Choice>
        </mc:AlternateContent>
        <mc:AlternateContent xmlns:mc="http://schemas.openxmlformats.org/markup-compatibility/2006">
          <mc:Choice Requires="x14">
            <control shapeId="80357" r:id="rId440" name="Drop Down 1509">
              <controlPr locked="0" defaultSize="0" autoFill="0" autoPict="0">
                <anchor moveWithCells="1">
                  <from>
                    <xdr:col>6</xdr:col>
                    <xdr:colOff>428625</xdr:colOff>
                    <xdr:row>546</xdr:row>
                    <xdr:rowOff>85725</xdr:rowOff>
                  </from>
                  <to>
                    <xdr:col>6</xdr:col>
                    <xdr:colOff>933450</xdr:colOff>
                    <xdr:row>546</xdr:row>
                    <xdr:rowOff>304800</xdr:rowOff>
                  </to>
                </anchor>
              </controlPr>
            </control>
          </mc:Choice>
        </mc:AlternateContent>
        <mc:AlternateContent xmlns:mc="http://schemas.openxmlformats.org/markup-compatibility/2006">
          <mc:Choice Requires="x14">
            <control shapeId="80358" r:id="rId441" name="Drop Down 1510">
              <controlPr locked="0" defaultSize="0" autoFill="0" autoPict="0">
                <anchor moveWithCells="1">
                  <from>
                    <xdr:col>6</xdr:col>
                    <xdr:colOff>428625</xdr:colOff>
                    <xdr:row>547</xdr:row>
                    <xdr:rowOff>85725</xdr:rowOff>
                  </from>
                  <to>
                    <xdr:col>6</xdr:col>
                    <xdr:colOff>933450</xdr:colOff>
                    <xdr:row>547</xdr:row>
                    <xdr:rowOff>304800</xdr:rowOff>
                  </to>
                </anchor>
              </controlPr>
            </control>
          </mc:Choice>
        </mc:AlternateContent>
        <mc:AlternateContent xmlns:mc="http://schemas.openxmlformats.org/markup-compatibility/2006">
          <mc:Choice Requires="x14">
            <control shapeId="80359" r:id="rId442" name="Drop Down 1511">
              <controlPr locked="0" defaultSize="0" autoFill="0" autoPict="0">
                <anchor moveWithCells="1">
                  <from>
                    <xdr:col>6</xdr:col>
                    <xdr:colOff>428625</xdr:colOff>
                    <xdr:row>548</xdr:row>
                    <xdr:rowOff>85725</xdr:rowOff>
                  </from>
                  <to>
                    <xdr:col>6</xdr:col>
                    <xdr:colOff>933450</xdr:colOff>
                    <xdr:row>548</xdr:row>
                    <xdr:rowOff>304800</xdr:rowOff>
                  </to>
                </anchor>
              </controlPr>
            </control>
          </mc:Choice>
        </mc:AlternateContent>
        <mc:AlternateContent xmlns:mc="http://schemas.openxmlformats.org/markup-compatibility/2006">
          <mc:Choice Requires="x14">
            <control shapeId="80360" r:id="rId443" name="Drop Down 1512">
              <controlPr locked="0" defaultSize="0" autoFill="0" autoPict="0">
                <anchor moveWithCells="1">
                  <from>
                    <xdr:col>6</xdr:col>
                    <xdr:colOff>428625</xdr:colOff>
                    <xdr:row>552</xdr:row>
                    <xdr:rowOff>85725</xdr:rowOff>
                  </from>
                  <to>
                    <xdr:col>6</xdr:col>
                    <xdr:colOff>933450</xdr:colOff>
                    <xdr:row>552</xdr:row>
                    <xdr:rowOff>304800</xdr:rowOff>
                  </to>
                </anchor>
              </controlPr>
            </control>
          </mc:Choice>
        </mc:AlternateContent>
        <mc:AlternateContent xmlns:mc="http://schemas.openxmlformats.org/markup-compatibility/2006">
          <mc:Choice Requires="x14">
            <control shapeId="80361" r:id="rId444" name="Drop Down 1513">
              <controlPr locked="0" defaultSize="0" autoFill="0" autoPict="0">
                <anchor moveWithCells="1">
                  <from>
                    <xdr:col>6</xdr:col>
                    <xdr:colOff>428625</xdr:colOff>
                    <xdr:row>553</xdr:row>
                    <xdr:rowOff>180975</xdr:rowOff>
                  </from>
                  <to>
                    <xdr:col>6</xdr:col>
                    <xdr:colOff>933450</xdr:colOff>
                    <xdr:row>553</xdr:row>
                    <xdr:rowOff>400050</xdr:rowOff>
                  </to>
                </anchor>
              </controlPr>
            </control>
          </mc:Choice>
        </mc:AlternateContent>
        <mc:AlternateContent xmlns:mc="http://schemas.openxmlformats.org/markup-compatibility/2006">
          <mc:Choice Requires="x14">
            <control shapeId="80362" r:id="rId445" name="Drop Down 1514">
              <controlPr locked="0" defaultSize="0" autoFill="0" autoPict="0">
                <anchor moveWithCells="1">
                  <from>
                    <xdr:col>6</xdr:col>
                    <xdr:colOff>428625</xdr:colOff>
                    <xdr:row>554</xdr:row>
                    <xdr:rowOff>180975</xdr:rowOff>
                  </from>
                  <to>
                    <xdr:col>6</xdr:col>
                    <xdr:colOff>933450</xdr:colOff>
                    <xdr:row>554</xdr:row>
                    <xdr:rowOff>400050</xdr:rowOff>
                  </to>
                </anchor>
              </controlPr>
            </control>
          </mc:Choice>
        </mc:AlternateContent>
        <mc:AlternateContent xmlns:mc="http://schemas.openxmlformats.org/markup-compatibility/2006">
          <mc:Choice Requires="x14">
            <control shapeId="80363" r:id="rId446" name="Drop Down 1515">
              <controlPr locked="0" defaultSize="0" autoFill="0" autoPict="0">
                <anchor moveWithCells="1">
                  <from>
                    <xdr:col>6</xdr:col>
                    <xdr:colOff>428625</xdr:colOff>
                    <xdr:row>561</xdr:row>
                    <xdr:rowOff>85725</xdr:rowOff>
                  </from>
                  <to>
                    <xdr:col>6</xdr:col>
                    <xdr:colOff>933450</xdr:colOff>
                    <xdr:row>561</xdr:row>
                    <xdr:rowOff>304800</xdr:rowOff>
                  </to>
                </anchor>
              </controlPr>
            </control>
          </mc:Choice>
        </mc:AlternateContent>
        <mc:AlternateContent xmlns:mc="http://schemas.openxmlformats.org/markup-compatibility/2006">
          <mc:Choice Requires="x14">
            <control shapeId="80364" r:id="rId447" name="Drop Down 1516">
              <controlPr locked="0" defaultSize="0" autoFill="0" autoPict="0">
                <anchor moveWithCells="1">
                  <from>
                    <xdr:col>6</xdr:col>
                    <xdr:colOff>428625</xdr:colOff>
                    <xdr:row>562</xdr:row>
                    <xdr:rowOff>85725</xdr:rowOff>
                  </from>
                  <to>
                    <xdr:col>6</xdr:col>
                    <xdr:colOff>933450</xdr:colOff>
                    <xdr:row>562</xdr:row>
                    <xdr:rowOff>304800</xdr:rowOff>
                  </to>
                </anchor>
              </controlPr>
            </control>
          </mc:Choice>
        </mc:AlternateContent>
        <mc:AlternateContent xmlns:mc="http://schemas.openxmlformats.org/markup-compatibility/2006">
          <mc:Choice Requires="x14">
            <control shapeId="80365" r:id="rId448" name="Drop Down 1517">
              <controlPr locked="0" defaultSize="0" autoFill="0" autoPict="0">
                <anchor moveWithCells="1">
                  <from>
                    <xdr:col>6</xdr:col>
                    <xdr:colOff>428625</xdr:colOff>
                    <xdr:row>563</xdr:row>
                    <xdr:rowOff>85725</xdr:rowOff>
                  </from>
                  <to>
                    <xdr:col>6</xdr:col>
                    <xdr:colOff>933450</xdr:colOff>
                    <xdr:row>563</xdr:row>
                    <xdr:rowOff>304800</xdr:rowOff>
                  </to>
                </anchor>
              </controlPr>
            </control>
          </mc:Choice>
        </mc:AlternateContent>
        <mc:AlternateContent xmlns:mc="http://schemas.openxmlformats.org/markup-compatibility/2006">
          <mc:Choice Requires="x14">
            <control shapeId="80366" r:id="rId449" name="Drop Down 1518">
              <controlPr locked="0" defaultSize="0" autoFill="0" autoPict="0">
                <anchor moveWithCells="1">
                  <from>
                    <xdr:col>6</xdr:col>
                    <xdr:colOff>428625</xdr:colOff>
                    <xdr:row>564</xdr:row>
                    <xdr:rowOff>85725</xdr:rowOff>
                  </from>
                  <to>
                    <xdr:col>6</xdr:col>
                    <xdr:colOff>933450</xdr:colOff>
                    <xdr:row>564</xdr:row>
                    <xdr:rowOff>304800</xdr:rowOff>
                  </to>
                </anchor>
              </controlPr>
            </control>
          </mc:Choice>
        </mc:AlternateContent>
        <mc:AlternateContent xmlns:mc="http://schemas.openxmlformats.org/markup-compatibility/2006">
          <mc:Choice Requires="x14">
            <control shapeId="80367" r:id="rId450" name="Drop Down 1519">
              <controlPr locked="0" defaultSize="0" autoFill="0" autoPict="0">
                <anchor moveWithCells="1">
                  <from>
                    <xdr:col>6</xdr:col>
                    <xdr:colOff>428625</xdr:colOff>
                    <xdr:row>565</xdr:row>
                    <xdr:rowOff>85725</xdr:rowOff>
                  </from>
                  <to>
                    <xdr:col>6</xdr:col>
                    <xdr:colOff>933450</xdr:colOff>
                    <xdr:row>565</xdr:row>
                    <xdr:rowOff>304800</xdr:rowOff>
                  </to>
                </anchor>
              </controlPr>
            </control>
          </mc:Choice>
        </mc:AlternateContent>
        <mc:AlternateContent xmlns:mc="http://schemas.openxmlformats.org/markup-compatibility/2006">
          <mc:Choice Requires="x14">
            <control shapeId="80368" r:id="rId451" name="Drop Down 1520">
              <controlPr locked="0" defaultSize="0" autoFill="0" autoPict="0">
                <anchor moveWithCells="1">
                  <from>
                    <xdr:col>6</xdr:col>
                    <xdr:colOff>428625</xdr:colOff>
                    <xdr:row>566</xdr:row>
                    <xdr:rowOff>85725</xdr:rowOff>
                  </from>
                  <to>
                    <xdr:col>6</xdr:col>
                    <xdr:colOff>933450</xdr:colOff>
                    <xdr:row>566</xdr:row>
                    <xdr:rowOff>304800</xdr:rowOff>
                  </to>
                </anchor>
              </controlPr>
            </control>
          </mc:Choice>
        </mc:AlternateContent>
        <mc:AlternateContent xmlns:mc="http://schemas.openxmlformats.org/markup-compatibility/2006">
          <mc:Choice Requires="x14">
            <control shapeId="80369" r:id="rId452" name="Drop Down 1521">
              <controlPr locked="0" defaultSize="0" autoFill="0" autoPict="0">
                <anchor moveWithCells="1">
                  <from>
                    <xdr:col>6</xdr:col>
                    <xdr:colOff>428625</xdr:colOff>
                    <xdr:row>567</xdr:row>
                    <xdr:rowOff>85725</xdr:rowOff>
                  </from>
                  <to>
                    <xdr:col>6</xdr:col>
                    <xdr:colOff>933450</xdr:colOff>
                    <xdr:row>567</xdr:row>
                    <xdr:rowOff>304800</xdr:rowOff>
                  </to>
                </anchor>
              </controlPr>
            </control>
          </mc:Choice>
        </mc:AlternateContent>
        <mc:AlternateContent xmlns:mc="http://schemas.openxmlformats.org/markup-compatibility/2006">
          <mc:Choice Requires="x14">
            <control shapeId="80370" r:id="rId453" name="Drop Down 1522">
              <controlPr locked="0" defaultSize="0" autoFill="0" autoPict="0">
                <anchor moveWithCells="1">
                  <from>
                    <xdr:col>6</xdr:col>
                    <xdr:colOff>428625</xdr:colOff>
                    <xdr:row>568</xdr:row>
                    <xdr:rowOff>85725</xdr:rowOff>
                  </from>
                  <to>
                    <xdr:col>6</xdr:col>
                    <xdr:colOff>933450</xdr:colOff>
                    <xdr:row>568</xdr:row>
                    <xdr:rowOff>304800</xdr:rowOff>
                  </to>
                </anchor>
              </controlPr>
            </control>
          </mc:Choice>
        </mc:AlternateContent>
        <mc:AlternateContent xmlns:mc="http://schemas.openxmlformats.org/markup-compatibility/2006">
          <mc:Choice Requires="x14">
            <control shapeId="80371" r:id="rId454" name="Drop Down 1523">
              <controlPr locked="0" defaultSize="0" autoFill="0" autoPict="0">
                <anchor moveWithCells="1">
                  <from>
                    <xdr:col>6</xdr:col>
                    <xdr:colOff>428625</xdr:colOff>
                    <xdr:row>569</xdr:row>
                    <xdr:rowOff>85725</xdr:rowOff>
                  </from>
                  <to>
                    <xdr:col>6</xdr:col>
                    <xdr:colOff>933450</xdr:colOff>
                    <xdr:row>569</xdr:row>
                    <xdr:rowOff>304800</xdr:rowOff>
                  </to>
                </anchor>
              </controlPr>
            </control>
          </mc:Choice>
        </mc:AlternateContent>
        <mc:AlternateContent xmlns:mc="http://schemas.openxmlformats.org/markup-compatibility/2006">
          <mc:Choice Requires="x14">
            <control shapeId="80372" r:id="rId455" name="Drop Down 1524">
              <controlPr locked="0" defaultSize="0" autoFill="0" autoPict="0">
                <anchor moveWithCells="1">
                  <from>
                    <xdr:col>6</xdr:col>
                    <xdr:colOff>428625</xdr:colOff>
                    <xdr:row>571</xdr:row>
                    <xdr:rowOff>85725</xdr:rowOff>
                  </from>
                  <to>
                    <xdr:col>6</xdr:col>
                    <xdr:colOff>933450</xdr:colOff>
                    <xdr:row>571</xdr:row>
                    <xdr:rowOff>304800</xdr:rowOff>
                  </to>
                </anchor>
              </controlPr>
            </control>
          </mc:Choice>
        </mc:AlternateContent>
        <mc:AlternateContent xmlns:mc="http://schemas.openxmlformats.org/markup-compatibility/2006">
          <mc:Choice Requires="x14">
            <control shapeId="80373" r:id="rId456" name="Drop Down 1525">
              <controlPr locked="0" defaultSize="0" autoFill="0" autoPict="0">
                <anchor moveWithCells="1">
                  <from>
                    <xdr:col>6</xdr:col>
                    <xdr:colOff>428625</xdr:colOff>
                    <xdr:row>572</xdr:row>
                    <xdr:rowOff>85725</xdr:rowOff>
                  </from>
                  <to>
                    <xdr:col>6</xdr:col>
                    <xdr:colOff>933450</xdr:colOff>
                    <xdr:row>572</xdr:row>
                    <xdr:rowOff>304800</xdr:rowOff>
                  </to>
                </anchor>
              </controlPr>
            </control>
          </mc:Choice>
        </mc:AlternateContent>
        <mc:AlternateContent xmlns:mc="http://schemas.openxmlformats.org/markup-compatibility/2006">
          <mc:Choice Requires="x14">
            <control shapeId="80374" r:id="rId457" name="Drop Down 1526">
              <controlPr locked="0" defaultSize="0" autoFill="0" autoPict="0">
                <anchor moveWithCells="1">
                  <from>
                    <xdr:col>6</xdr:col>
                    <xdr:colOff>428625</xdr:colOff>
                    <xdr:row>573</xdr:row>
                    <xdr:rowOff>85725</xdr:rowOff>
                  </from>
                  <to>
                    <xdr:col>6</xdr:col>
                    <xdr:colOff>933450</xdr:colOff>
                    <xdr:row>573</xdr:row>
                    <xdr:rowOff>304800</xdr:rowOff>
                  </to>
                </anchor>
              </controlPr>
            </control>
          </mc:Choice>
        </mc:AlternateContent>
        <mc:AlternateContent xmlns:mc="http://schemas.openxmlformats.org/markup-compatibility/2006">
          <mc:Choice Requires="x14">
            <control shapeId="80375" r:id="rId458" name="Drop Down 1527">
              <controlPr locked="0" defaultSize="0" autoFill="0" autoPict="0">
                <anchor moveWithCells="1">
                  <from>
                    <xdr:col>6</xdr:col>
                    <xdr:colOff>428625</xdr:colOff>
                    <xdr:row>574</xdr:row>
                    <xdr:rowOff>85725</xdr:rowOff>
                  </from>
                  <to>
                    <xdr:col>6</xdr:col>
                    <xdr:colOff>933450</xdr:colOff>
                    <xdr:row>574</xdr:row>
                    <xdr:rowOff>304800</xdr:rowOff>
                  </to>
                </anchor>
              </controlPr>
            </control>
          </mc:Choice>
        </mc:AlternateContent>
        <mc:AlternateContent xmlns:mc="http://schemas.openxmlformats.org/markup-compatibility/2006">
          <mc:Choice Requires="x14">
            <control shapeId="80376" r:id="rId459" name="Drop Down 1528">
              <controlPr locked="0" defaultSize="0" autoFill="0" autoPict="0">
                <anchor moveWithCells="1">
                  <from>
                    <xdr:col>6</xdr:col>
                    <xdr:colOff>428625</xdr:colOff>
                    <xdr:row>575</xdr:row>
                    <xdr:rowOff>85725</xdr:rowOff>
                  </from>
                  <to>
                    <xdr:col>6</xdr:col>
                    <xdr:colOff>933450</xdr:colOff>
                    <xdr:row>575</xdr:row>
                    <xdr:rowOff>304800</xdr:rowOff>
                  </to>
                </anchor>
              </controlPr>
            </control>
          </mc:Choice>
        </mc:AlternateContent>
        <mc:AlternateContent xmlns:mc="http://schemas.openxmlformats.org/markup-compatibility/2006">
          <mc:Choice Requires="x14">
            <control shapeId="80377" r:id="rId460" name="Drop Down 1529">
              <controlPr locked="0" defaultSize="0" autoFill="0" autoPict="0">
                <anchor moveWithCells="1">
                  <from>
                    <xdr:col>6</xdr:col>
                    <xdr:colOff>428625</xdr:colOff>
                    <xdr:row>582</xdr:row>
                    <xdr:rowOff>85725</xdr:rowOff>
                  </from>
                  <to>
                    <xdr:col>6</xdr:col>
                    <xdr:colOff>933450</xdr:colOff>
                    <xdr:row>582</xdr:row>
                    <xdr:rowOff>304800</xdr:rowOff>
                  </to>
                </anchor>
              </controlPr>
            </control>
          </mc:Choice>
        </mc:AlternateContent>
        <mc:AlternateContent xmlns:mc="http://schemas.openxmlformats.org/markup-compatibility/2006">
          <mc:Choice Requires="x14">
            <control shapeId="80378" r:id="rId461" name="Drop Down 1530">
              <controlPr locked="0" defaultSize="0" autoFill="0" autoPict="0">
                <anchor moveWithCells="1">
                  <from>
                    <xdr:col>6</xdr:col>
                    <xdr:colOff>428625</xdr:colOff>
                    <xdr:row>583</xdr:row>
                    <xdr:rowOff>85725</xdr:rowOff>
                  </from>
                  <to>
                    <xdr:col>6</xdr:col>
                    <xdr:colOff>933450</xdr:colOff>
                    <xdr:row>583</xdr:row>
                    <xdr:rowOff>304800</xdr:rowOff>
                  </to>
                </anchor>
              </controlPr>
            </control>
          </mc:Choice>
        </mc:AlternateContent>
        <mc:AlternateContent xmlns:mc="http://schemas.openxmlformats.org/markup-compatibility/2006">
          <mc:Choice Requires="x14">
            <control shapeId="80379" r:id="rId462" name="Drop Down 1531">
              <controlPr locked="0" defaultSize="0" autoFill="0" autoPict="0">
                <anchor moveWithCells="1">
                  <from>
                    <xdr:col>6</xdr:col>
                    <xdr:colOff>428625</xdr:colOff>
                    <xdr:row>584</xdr:row>
                    <xdr:rowOff>85725</xdr:rowOff>
                  </from>
                  <to>
                    <xdr:col>6</xdr:col>
                    <xdr:colOff>933450</xdr:colOff>
                    <xdr:row>584</xdr:row>
                    <xdr:rowOff>304800</xdr:rowOff>
                  </to>
                </anchor>
              </controlPr>
            </control>
          </mc:Choice>
        </mc:AlternateContent>
        <mc:AlternateContent xmlns:mc="http://schemas.openxmlformats.org/markup-compatibility/2006">
          <mc:Choice Requires="x14">
            <control shapeId="80380" r:id="rId463" name="Drop Down 1532">
              <controlPr locked="0" defaultSize="0" autoFill="0" autoPict="0">
                <anchor moveWithCells="1">
                  <from>
                    <xdr:col>6</xdr:col>
                    <xdr:colOff>428625</xdr:colOff>
                    <xdr:row>585</xdr:row>
                    <xdr:rowOff>85725</xdr:rowOff>
                  </from>
                  <to>
                    <xdr:col>6</xdr:col>
                    <xdr:colOff>933450</xdr:colOff>
                    <xdr:row>585</xdr:row>
                    <xdr:rowOff>304800</xdr:rowOff>
                  </to>
                </anchor>
              </controlPr>
            </control>
          </mc:Choice>
        </mc:AlternateContent>
        <mc:AlternateContent xmlns:mc="http://schemas.openxmlformats.org/markup-compatibility/2006">
          <mc:Choice Requires="x14">
            <control shapeId="80381" r:id="rId464" name="Drop Down 1533">
              <controlPr locked="0" defaultSize="0" autoFill="0" autoPict="0">
                <anchor moveWithCells="1">
                  <from>
                    <xdr:col>6</xdr:col>
                    <xdr:colOff>428625</xdr:colOff>
                    <xdr:row>587</xdr:row>
                    <xdr:rowOff>85725</xdr:rowOff>
                  </from>
                  <to>
                    <xdr:col>6</xdr:col>
                    <xdr:colOff>933450</xdr:colOff>
                    <xdr:row>587</xdr:row>
                    <xdr:rowOff>304800</xdr:rowOff>
                  </to>
                </anchor>
              </controlPr>
            </control>
          </mc:Choice>
        </mc:AlternateContent>
        <mc:AlternateContent xmlns:mc="http://schemas.openxmlformats.org/markup-compatibility/2006">
          <mc:Choice Requires="x14">
            <control shapeId="80382" r:id="rId465" name="Drop Down 1534">
              <controlPr locked="0" defaultSize="0" autoFill="0" autoPict="0">
                <anchor moveWithCells="1">
                  <from>
                    <xdr:col>6</xdr:col>
                    <xdr:colOff>428625</xdr:colOff>
                    <xdr:row>588</xdr:row>
                    <xdr:rowOff>85725</xdr:rowOff>
                  </from>
                  <to>
                    <xdr:col>6</xdr:col>
                    <xdr:colOff>933450</xdr:colOff>
                    <xdr:row>588</xdr:row>
                    <xdr:rowOff>304800</xdr:rowOff>
                  </to>
                </anchor>
              </controlPr>
            </control>
          </mc:Choice>
        </mc:AlternateContent>
        <mc:AlternateContent xmlns:mc="http://schemas.openxmlformats.org/markup-compatibility/2006">
          <mc:Choice Requires="x14">
            <control shapeId="80383" r:id="rId466" name="Drop Down 1535">
              <controlPr locked="0" defaultSize="0" autoFill="0" autoPict="0">
                <anchor moveWithCells="1">
                  <from>
                    <xdr:col>6</xdr:col>
                    <xdr:colOff>428625</xdr:colOff>
                    <xdr:row>590</xdr:row>
                    <xdr:rowOff>85725</xdr:rowOff>
                  </from>
                  <to>
                    <xdr:col>6</xdr:col>
                    <xdr:colOff>933450</xdr:colOff>
                    <xdr:row>590</xdr:row>
                    <xdr:rowOff>304800</xdr:rowOff>
                  </to>
                </anchor>
              </controlPr>
            </control>
          </mc:Choice>
        </mc:AlternateContent>
        <mc:AlternateContent xmlns:mc="http://schemas.openxmlformats.org/markup-compatibility/2006">
          <mc:Choice Requires="x14">
            <control shapeId="80384" r:id="rId467" name="Drop Down 1536">
              <controlPr locked="0" defaultSize="0" autoFill="0" autoPict="0">
                <anchor moveWithCells="1">
                  <from>
                    <xdr:col>6</xdr:col>
                    <xdr:colOff>428625</xdr:colOff>
                    <xdr:row>591</xdr:row>
                    <xdr:rowOff>85725</xdr:rowOff>
                  </from>
                  <to>
                    <xdr:col>6</xdr:col>
                    <xdr:colOff>933450</xdr:colOff>
                    <xdr:row>591</xdr:row>
                    <xdr:rowOff>304800</xdr:rowOff>
                  </to>
                </anchor>
              </controlPr>
            </control>
          </mc:Choice>
        </mc:AlternateContent>
        <mc:AlternateContent xmlns:mc="http://schemas.openxmlformats.org/markup-compatibility/2006">
          <mc:Choice Requires="x14">
            <control shapeId="80385" r:id="rId468" name="Drop Down 1537">
              <controlPr locked="0" defaultSize="0" autoFill="0" autoPict="0">
                <anchor moveWithCells="1">
                  <from>
                    <xdr:col>6</xdr:col>
                    <xdr:colOff>428625</xdr:colOff>
                    <xdr:row>594</xdr:row>
                    <xdr:rowOff>180975</xdr:rowOff>
                  </from>
                  <to>
                    <xdr:col>6</xdr:col>
                    <xdr:colOff>933450</xdr:colOff>
                    <xdr:row>594</xdr:row>
                    <xdr:rowOff>400050</xdr:rowOff>
                  </to>
                </anchor>
              </controlPr>
            </control>
          </mc:Choice>
        </mc:AlternateContent>
        <mc:AlternateContent xmlns:mc="http://schemas.openxmlformats.org/markup-compatibility/2006">
          <mc:Choice Requires="x14">
            <control shapeId="80386" r:id="rId469" name="Drop Down 1538">
              <controlPr locked="0" defaultSize="0" autoFill="0" autoPict="0">
                <anchor moveWithCells="1">
                  <from>
                    <xdr:col>6</xdr:col>
                    <xdr:colOff>428625</xdr:colOff>
                    <xdr:row>595</xdr:row>
                    <xdr:rowOff>85725</xdr:rowOff>
                  </from>
                  <to>
                    <xdr:col>6</xdr:col>
                    <xdr:colOff>933450</xdr:colOff>
                    <xdr:row>595</xdr:row>
                    <xdr:rowOff>304800</xdr:rowOff>
                  </to>
                </anchor>
              </controlPr>
            </control>
          </mc:Choice>
        </mc:AlternateContent>
        <mc:AlternateContent xmlns:mc="http://schemas.openxmlformats.org/markup-compatibility/2006">
          <mc:Choice Requires="x14">
            <control shapeId="80387" r:id="rId470" name="Drop Down 1539">
              <controlPr locked="0" defaultSize="0" autoFill="0" autoPict="0">
                <anchor moveWithCells="1">
                  <from>
                    <xdr:col>6</xdr:col>
                    <xdr:colOff>428625</xdr:colOff>
                    <xdr:row>597</xdr:row>
                    <xdr:rowOff>85725</xdr:rowOff>
                  </from>
                  <to>
                    <xdr:col>6</xdr:col>
                    <xdr:colOff>933450</xdr:colOff>
                    <xdr:row>597</xdr:row>
                    <xdr:rowOff>304800</xdr:rowOff>
                  </to>
                </anchor>
              </controlPr>
            </control>
          </mc:Choice>
        </mc:AlternateContent>
        <mc:AlternateContent xmlns:mc="http://schemas.openxmlformats.org/markup-compatibility/2006">
          <mc:Choice Requires="x14">
            <control shapeId="80388" r:id="rId471" name="Drop Down 1540">
              <controlPr locked="0" defaultSize="0" autoFill="0" autoPict="0">
                <anchor moveWithCells="1">
                  <from>
                    <xdr:col>6</xdr:col>
                    <xdr:colOff>428625</xdr:colOff>
                    <xdr:row>598</xdr:row>
                    <xdr:rowOff>85725</xdr:rowOff>
                  </from>
                  <to>
                    <xdr:col>6</xdr:col>
                    <xdr:colOff>933450</xdr:colOff>
                    <xdr:row>598</xdr:row>
                    <xdr:rowOff>304800</xdr:rowOff>
                  </to>
                </anchor>
              </controlPr>
            </control>
          </mc:Choice>
        </mc:AlternateContent>
        <mc:AlternateContent xmlns:mc="http://schemas.openxmlformats.org/markup-compatibility/2006">
          <mc:Choice Requires="x14">
            <control shapeId="80389" r:id="rId472" name="Drop Down 1541">
              <controlPr locked="0" defaultSize="0" autoFill="0" autoPict="0">
                <anchor moveWithCells="1">
                  <from>
                    <xdr:col>6</xdr:col>
                    <xdr:colOff>428625</xdr:colOff>
                    <xdr:row>600</xdr:row>
                    <xdr:rowOff>85725</xdr:rowOff>
                  </from>
                  <to>
                    <xdr:col>6</xdr:col>
                    <xdr:colOff>933450</xdr:colOff>
                    <xdr:row>600</xdr:row>
                    <xdr:rowOff>304800</xdr:rowOff>
                  </to>
                </anchor>
              </controlPr>
            </control>
          </mc:Choice>
        </mc:AlternateContent>
        <mc:AlternateContent xmlns:mc="http://schemas.openxmlformats.org/markup-compatibility/2006">
          <mc:Choice Requires="x14">
            <control shapeId="80390" r:id="rId473" name="Drop Down 1542">
              <controlPr locked="0" defaultSize="0" autoFill="0" autoPict="0">
                <anchor moveWithCells="1">
                  <from>
                    <xdr:col>6</xdr:col>
                    <xdr:colOff>428625</xdr:colOff>
                    <xdr:row>601</xdr:row>
                    <xdr:rowOff>85725</xdr:rowOff>
                  </from>
                  <to>
                    <xdr:col>6</xdr:col>
                    <xdr:colOff>933450</xdr:colOff>
                    <xdr:row>601</xdr:row>
                    <xdr:rowOff>304800</xdr:rowOff>
                  </to>
                </anchor>
              </controlPr>
            </control>
          </mc:Choice>
        </mc:AlternateContent>
        <mc:AlternateContent xmlns:mc="http://schemas.openxmlformats.org/markup-compatibility/2006">
          <mc:Choice Requires="x14">
            <control shapeId="80391" r:id="rId474" name="Drop Down 1543">
              <controlPr locked="0" defaultSize="0" autoFill="0" autoPict="0">
                <anchor moveWithCells="1">
                  <from>
                    <xdr:col>6</xdr:col>
                    <xdr:colOff>428625</xdr:colOff>
                    <xdr:row>602</xdr:row>
                    <xdr:rowOff>85725</xdr:rowOff>
                  </from>
                  <to>
                    <xdr:col>6</xdr:col>
                    <xdr:colOff>933450</xdr:colOff>
                    <xdr:row>602</xdr:row>
                    <xdr:rowOff>304800</xdr:rowOff>
                  </to>
                </anchor>
              </controlPr>
            </control>
          </mc:Choice>
        </mc:AlternateContent>
        <mc:AlternateContent xmlns:mc="http://schemas.openxmlformats.org/markup-compatibility/2006">
          <mc:Choice Requires="x14">
            <control shapeId="80392" r:id="rId475" name="Drop Down 1544">
              <controlPr locked="0" defaultSize="0" autoFill="0" autoPict="0">
                <anchor moveWithCells="1">
                  <from>
                    <xdr:col>6</xdr:col>
                    <xdr:colOff>428625</xdr:colOff>
                    <xdr:row>603</xdr:row>
                    <xdr:rowOff>85725</xdr:rowOff>
                  </from>
                  <to>
                    <xdr:col>6</xdr:col>
                    <xdr:colOff>933450</xdr:colOff>
                    <xdr:row>603</xdr:row>
                    <xdr:rowOff>304800</xdr:rowOff>
                  </to>
                </anchor>
              </controlPr>
            </control>
          </mc:Choice>
        </mc:AlternateContent>
        <mc:AlternateContent xmlns:mc="http://schemas.openxmlformats.org/markup-compatibility/2006">
          <mc:Choice Requires="x14">
            <control shapeId="80393" r:id="rId476" name="Drop Down 1545">
              <controlPr locked="0" defaultSize="0" autoFill="0" autoPict="0">
                <anchor moveWithCells="1">
                  <from>
                    <xdr:col>6</xdr:col>
                    <xdr:colOff>428625</xdr:colOff>
                    <xdr:row>607</xdr:row>
                    <xdr:rowOff>85725</xdr:rowOff>
                  </from>
                  <to>
                    <xdr:col>6</xdr:col>
                    <xdr:colOff>933450</xdr:colOff>
                    <xdr:row>607</xdr:row>
                    <xdr:rowOff>304800</xdr:rowOff>
                  </to>
                </anchor>
              </controlPr>
            </control>
          </mc:Choice>
        </mc:AlternateContent>
        <mc:AlternateContent xmlns:mc="http://schemas.openxmlformats.org/markup-compatibility/2006">
          <mc:Choice Requires="x14">
            <control shapeId="80394" r:id="rId477" name="Drop Down 1546">
              <controlPr locked="0" defaultSize="0" autoFill="0" autoPict="0">
                <anchor moveWithCells="1">
                  <from>
                    <xdr:col>6</xdr:col>
                    <xdr:colOff>428625</xdr:colOff>
                    <xdr:row>608</xdr:row>
                    <xdr:rowOff>85725</xdr:rowOff>
                  </from>
                  <to>
                    <xdr:col>6</xdr:col>
                    <xdr:colOff>933450</xdr:colOff>
                    <xdr:row>608</xdr:row>
                    <xdr:rowOff>304800</xdr:rowOff>
                  </to>
                </anchor>
              </controlPr>
            </control>
          </mc:Choice>
        </mc:AlternateContent>
        <mc:AlternateContent xmlns:mc="http://schemas.openxmlformats.org/markup-compatibility/2006">
          <mc:Choice Requires="x14">
            <control shapeId="80395" r:id="rId478" name="Drop Down 1547">
              <controlPr locked="0" defaultSize="0" autoFill="0" autoPict="0">
                <anchor moveWithCells="1">
                  <from>
                    <xdr:col>6</xdr:col>
                    <xdr:colOff>428625</xdr:colOff>
                    <xdr:row>609</xdr:row>
                    <xdr:rowOff>85725</xdr:rowOff>
                  </from>
                  <to>
                    <xdr:col>6</xdr:col>
                    <xdr:colOff>933450</xdr:colOff>
                    <xdr:row>609</xdr:row>
                    <xdr:rowOff>304800</xdr:rowOff>
                  </to>
                </anchor>
              </controlPr>
            </control>
          </mc:Choice>
        </mc:AlternateContent>
        <mc:AlternateContent xmlns:mc="http://schemas.openxmlformats.org/markup-compatibility/2006">
          <mc:Choice Requires="x14">
            <control shapeId="80396" r:id="rId479" name="Drop Down 1548">
              <controlPr locked="0" defaultSize="0" autoFill="0" autoPict="0">
                <anchor moveWithCells="1">
                  <from>
                    <xdr:col>6</xdr:col>
                    <xdr:colOff>428625</xdr:colOff>
                    <xdr:row>610</xdr:row>
                    <xdr:rowOff>85725</xdr:rowOff>
                  </from>
                  <to>
                    <xdr:col>6</xdr:col>
                    <xdr:colOff>933450</xdr:colOff>
                    <xdr:row>610</xdr:row>
                    <xdr:rowOff>304800</xdr:rowOff>
                  </to>
                </anchor>
              </controlPr>
            </control>
          </mc:Choice>
        </mc:AlternateContent>
        <mc:AlternateContent xmlns:mc="http://schemas.openxmlformats.org/markup-compatibility/2006">
          <mc:Choice Requires="x14">
            <control shapeId="80397" r:id="rId480" name="Drop Down 1549">
              <controlPr locked="0" defaultSize="0" autoFill="0" autoPict="0">
                <anchor moveWithCells="1">
                  <from>
                    <xdr:col>6</xdr:col>
                    <xdr:colOff>428625</xdr:colOff>
                    <xdr:row>611</xdr:row>
                    <xdr:rowOff>85725</xdr:rowOff>
                  </from>
                  <to>
                    <xdr:col>6</xdr:col>
                    <xdr:colOff>933450</xdr:colOff>
                    <xdr:row>611</xdr:row>
                    <xdr:rowOff>304800</xdr:rowOff>
                  </to>
                </anchor>
              </controlPr>
            </control>
          </mc:Choice>
        </mc:AlternateContent>
        <mc:AlternateContent xmlns:mc="http://schemas.openxmlformats.org/markup-compatibility/2006">
          <mc:Choice Requires="x14">
            <control shapeId="80398" r:id="rId481" name="Drop Down 1550">
              <controlPr locked="0" defaultSize="0" autoFill="0" autoPict="0">
                <anchor moveWithCells="1">
                  <from>
                    <xdr:col>6</xdr:col>
                    <xdr:colOff>428625</xdr:colOff>
                    <xdr:row>614</xdr:row>
                    <xdr:rowOff>180975</xdr:rowOff>
                  </from>
                  <to>
                    <xdr:col>6</xdr:col>
                    <xdr:colOff>933450</xdr:colOff>
                    <xdr:row>614</xdr:row>
                    <xdr:rowOff>400050</xdr:rowOff>
                  </to>
                </anchor>
              </controlPr>
            </control>
          </mc:Choice>
        </mc:AlternateContent>
        <mc:AlternateContent xmlns:mc="http://schemas.openxmlformats.org/markup-compatibility/2006">
          <mc:Choice Requires="x14">
            <control shapeId="80399" r:id="rId482" name="Drop Down 1551">
              <controlPr locked="0" defaultSize="0" autoFill="0" autoPict="0">
                <anchor moveWithCells="1">
                  <from>
                    <xdr:col>6</xdr:col>
                    <xdr:colOff>428625</xdr:colOff>
                    <xdr:row>615</xdr:row>
                    <xdr:rowOff>85725</xdr:rowOff>
                  </from>
                  <to>
                    <xdr:col>6</xdr:col>
                    <xdr:colOff>933450</xdr:colOff>
                    <xdr:row>615</xdr:row>
                    <xdr:rowOff>304800</xdr:rowOff>
                  </to>
                </anchor>
              </controlPr>
            </control>
          </mc:Choice>
        </mc:AlternateContent>
        <mc:AlternateContent xmlns:mc="http://schemas.openxmlformats.org/markup-compatibility/2006">
          <mc:Choice Requires="x14">
            <control shapeId="80400" r:id="rId483" name="Drop Down 1552">
              <controlPr locked="0" defaultSize="0" autoFill="0" autoPict="0">
                <anchor moveWithCells="1">
                  <from>
                    <xdr:col>6</xdr:col>
                    <xdr:colOff>428625</xdr:colOff>
                    <xdr:row>617</xdr:row>
                    <xdr:rowOff>85725</xdr:rowOff>
                  </from>
                  <to>
                    <xdr:col>6</xdr:col>
                    <xdr:colOff>933450</xdr:colOff>
                    <xdr:row>617</xdr:row>
                    <xdr:rowOff>304800</xdr:rowOff>
                  </to>
                </anchor>
              </controlPr>
            </control>
          </mc:Choice>
        </mc:AlternateContent>
        <mc:AlternateContent xmlns:mc="http://schemas.openxmlformats.org/markup-compatibility/2006">
          <mc:Choice Requires="x14">
            <control shapeId="80401" r:id="rId484" name="Drop Down 1553">
              <controlPr locked="0" defaultSize="0" autoFill="0" autoPict="0">
                <anchor moveWithCells="1">
                  <from>
                    <xdr:col>6</xdr:col>
                    <xdr:colOff>428625</xdr:colOff>
                    <xdr:row>618</xdr:row>
                    <xdr:rowOff>85725</xdr:rowOff>
                  </from>
                  <to>
                    <xdr:col>6</xdr:col>
                    <xdr:colOff>933450</xdr:colOff>
                    <xdr:row>618</xdr:row>
                    <xdr:rowOff>304800</xdr:rowOff>
                  </to>
                </anchor>
              </controlPr>
            </control>
          </mc:Choice>
        </mc:AlternateContent>
        <mc:AlternateContent xmlns:mc="http://schemas.openxmlformats.org/markup-compatibility/2006">
          <mc:Choice Requires="x14">
            <control shapeId="80402" r:id="rId485" name="Drop Down 1554">
              <controlPr locked="0" defaultSize="0" autoFill="0" autoPict="0">
                <anchor moveWithCells="1">
                  <from>
                    <xdr:col>6</xdr:col>
                    <xdr:colOff>428625</xdr:colOff>
                    <xdr:row>619</xdr:row>
                    <xdr:rowOff>85725</xdr:rowOff>
                  </from>
                  <to>
                    <xdr:col>6</xdr:col>
                    <xdr:colOff>933450</xdr:colOff>
                    <xdr:row>619</xdr:row>
                    <xdr:rowOff>304800</xdr:rowOff>
                  </to>
                </anchor>
              </controlPr>
            </control>
          </mc:Choice>
        </mc:AlternateContent>
        <mc:AlternateContent xmlns:mc="http://schemas.openxmlformats.org/markup-compatibility/2006">
          <mc:Choice Requires="x14">
            <control shapeId="80403" r:id="rId486" name="Drop Down 1555">
              <controlPr locked="0" defaultSize="0" autoFill="0" autoPict="0">
                <anchor moveWithCells="1">
                  <from>
                    <xdr:col>6</xdr:col>
                    <xdr:colOff>428625</xdr:colOff>
                    <xdr:row>620</xdr:row>
                    <xdr:rowOff>85725</xdr:rowOff>
                  </from>
                  <to>
                    <xdr:col>6</xdr:col>
                    <xdr:colOff>933450</xdr:colOff>
                    <xdr:row>620</xdr:row>
                    <xdr:rowOff>304800</xdr:rowOff>
                  </to>
                </anchor>
              </controlPr>
            </control>
          </mc:Choice>
        </mc:AlternateContent>
        <mc:AlternateContent xmlns:mc="http://schemas.openxmlformats.org/markup-compatibility/2006">
          <mc:Choice Requires="x14">
            <control shapeId="80404" r:id="rId487" name="Drop Down 1556">
              <controlPr locked="0" defaultSize="0" autoFill="0" autoPict="0">
                <anchor moveWithCells="1">
                  <from>
                    <xdr:col>6</xdr:col>
                    <xdr:colOff>428625</xdr:colOff>
                    <xdr:row>621</xdr:row>
                    <xdr:rowOff>85725</xdr:rowOff>
                  </from>
                  <to>
                    <xdr:col>6</xdr:col>
                    <xdr:colOff>933450</xdr:colOff>
                    <xdr:row>621</xdr:row>
                    <xdr:rowOff>304800</xdr:rowOff>
                  </to>
                </anchor>
              </controlPr>
            </control>
          </mc:Choice>
        </mc:AlternateContent>
        <mc:AlternateContent xmlns:mc="http://schemas.openxmlformats.org/markup-compatibility/2006">
          <mc:Choice Requires="x14">
            <control shapeId="80405" r:id="rId488" name="Drop Down 1557">
              <controlPr locked="0" defaultSize="0" autoFill="0" autoPict="0">
                <anchor moveWithCells="1">
                  <from>
                    <xdr:col>6</xdr:col>
                    <xdr:colOff>428625</xdr:colOff>
                    <xdr:row>623</xdr:row>
                    <xdr:rowOff>85725</xdr:rowOff>
                  </from>
                  <to>
                    <xdr:col>6</xdr:col>
                    <xdr:colOff>933450</xdr:colOff>
                    <xdr:row>623</xdr:row>
                    <xdr:rowOff>304800</xdr:rowOff>
                  </to>
                </anchor>
              </controlPr>
            </control>
          </mc:Choice>
        </mc:AlternateContent>
        <mc:AlternateContent xmlns:mc="http://schemas.openxmlformats.org/markup-compatibility/2006">
          <mc:Choice Requires="x14">
            <control shapeId="80406" r:id="rId489" name="Drop Down 1558">
              <controlPr locked="0" defaultSize="0" autoFill="0" autoPict="0">
                <anchor moveWithCells="1">
                  <from>
                    <xdr:col>6</xdr:col>
                    <xdr:colOff>428625</xdr:colOff>
                    <xdr:row>624</xdr:row>
                    <xdr:rowOff>85725</xdr:rowOff>
                  </from>
                  <to>
                    <xdr:col>6</xdr:col>
                    <xdr:colOff>933450</xdr:colOff>
                    <xdr:row>624</xdr:row>
                    <xdr:rowOff>304800</xdr:rowOff>
                  </to>
                </anchor>
              </controlPr>
            </control>
          </mc:Choice>
        </mc:AlternateContent>
        <mc:AlternateContent xmlns:mc="http://schemas.openxmlformats.org/markup-compatibility/2006">
          <mc:Choice Requires="x14">
            <control shapeId="80407" r:id="rId490" name="Drop Down 1559">
              <controlPr locked="0" defaultSize="0" autoFill="0" autoPict="0">
                <anchor moveWithCells="1">
                  <from>
                    <xdr:col>6</xdr:col>
                    <xdr:colOff>428625</xdr:colOff>
                    <xdr:row>630</xdr:row>
                    <xdr:rowOff>85725</xdr:rowOff>
                  </from>
                  <to>
                    <xdr:col>6</xdr:col>
                    <xdr:colOff>933450</xdr:colOff>
                    <xdr:row>630</xdr:row>
                    <xdr:rowOff>304800</xdr:rowOff>
                  </to>
                </anchor>
              </controlPr>
            </control>
          </mc:Choice>
        </mc:AlternateContent>
        <mc:AlternateContent xmlns:mc="http://schemas.openxmlformats.org/markup-compatibility/2006">
          <mc:Choice Requires="x14">
            <control shapeId="80408" r:id="rId491" name="Drop Down 1560">
              <controlPr locked="0" defaultSize="0" autoFill="0" autoPict="0">
                <anchor moveWithCells="1">
                  <from>
                    <xdr:col>6</xdr:col>
                    <xdr:colOff>428625</xdr:colOff>
                    <xdr:row>631</xdr:row>
                    <xdr:rowOff>85725</xdr:rowOff>
                  </from>
                  <to>
                    <xdr:col>6</xdr:col>
                    <xdr:colOff>933450</xdr:colOff>
                    <xdr:row>631</xdr:row>
                    <xdr:rowOff>304800</xdr:rowOff>
                  </to>
                </anchor>
              </controlPr>
            </control>
          </mc:Choice>
        </mc:AlternateContent>
        <mc:AlternateContent xmlns:mc="http://schemas.openxmlformats.org/markup-compatibility/2006">
          <mc:Choice Requires="x14">
            <control shapeId="80409" r:id="rId492" name="Drop Down 1561">
              <controlPr locked="0" defaultSize="0" autoFill="0" autoPict="0">
                <anchor moveWithCells="1">
                  <from>
                    <xdr:col>6</xdr:col>
                    <xdr:colOff>428625</xdr:colOff>
                    <xdr:row>632</xdr:row>
                    <xdr:rowOff>180975</xdr:rowOff>
                  </from>
                  <to>
                    <xdr:col>6</xdr:col>
                    <xdr:colOff>933450</xdr:colOff>
                    <xdr:row>632</xdr:row>
                    <xdr:rowOff>400050</xdr:rowOff>
                  </to>
                </anchor>
              </controlPr>
            </control>
          </mc:Choice>
        </mc:AlternateContent>
        <mc:AlternateContent xmlns:mc="http://schemas.openxmlformats.org/markup-compatibility/2006">
          <mc:Choice Requires="x14">
            <control shapeId="80410" r:id="rId493" name="Drop Down 1562">
              <controlPr locked="0" defaultSize="0" autoFill="0" autoPict="0">
                <anchor moveWithCells="1">
                  <from>
                    <xdr:col>6</xdr:col>
                    <xdr:colOff>428625</xdr:colOff>
                    <xdr:row>633</xdr:row>
                    <xdr:rowOff>85725</xdr:rowOff>
                  </from>
                  <to>
                    <xdr:col>6</xdr:col>
                    <xdr:colOff>933450</xdr:colOff>
                    <xdr:row>633</xdr:row>
                    <xdr:rowOff>304800</xdr:rowOff>
                  </to>
                </anchor>
              </controlPr>
            </control>
          </mc:Choice>
        </mc:AlternateContent>
        <mc:AlternateContent xmlns:mc="http://schemas.openxmlformats.org/markup-compatibility/2006">
          <mc:Choice Requires="x14">
            <control shapeId="80411" r:id="rId494" name="Drop Down 1563">
              <controlPr locked="0" defaultSize="0" autoFill="0" autoPict="0">
                <anchor moveWithCells="1">
                  <from>
                    <xdr:col>6</xdr:col>
                    <xdr:colOff>428625</xdr:colOff>
                    <xdr:row>634</xdr:row>
                    <xdr:rowOff>85725</xdr:rowOff>
                  </from>
                  <to>
                    <xdr:col>6</xdr:col>
                    <xdr:colOff>933450</xdr:colOff>
                    <xdr:row>634</xdr:row>
                    <xdr:rowOff>304800</xdr:rowOff>
                  </to>
                </anchor>
              </controlPr>
            </control>
          </mc:Choice>
        </mc:AlternateContent>
        <mc:AlternateContent xmlns:mc="http://schemas.openxmlformats.org/markup-compatibility/2006">
          <mc:Choice Requires="x14">
            <control shapeId="80412" r:id="rId495" name="Drop Down 1564">
              <controlPr locked="0" defaultSize="0" autoFill="0" autoPict="0">
                <anchor moveWithCells="1">
                  <from>
                    <xdr:col>6</xdr:col>
                    <xdr:colOff>428625</xdr:colOff>
                    <xdr:row>636</xdr:row>
                    <xdr:rowOff>85725</xdr:rowOff>
                  </from>
                  <to>
                    <xdr:col>6</xdr:col>
                    <xdr:colOff>933450</xdr:colOff>
                    <xdr:row>636</xdr:row>
                    <xdr:rowOff>304800</xdr:rowOff>
                  </to>
                </anchor>
              </controlPr>
            </control>
          </mc:Choice>
        </mc:AlternateContent>
        <mc:AlternateContent xmlns:mc="http://schemas.openxmlformats.org/markup-compatibility/2006">
          <mc:Choice Requires="x14">
            <control shapeId="80413" r:id="rId496" name="Drop Down 1565">
              <controlPr locked="0" defaultSize="0" autoFill="0" autoPict="0">
                <anchor moveWithCells="1">
                  <from>
                    <xdr:col>6</xdr:col>
                    <xdr:colOff>428625</xdr:colOff>
                    <xdr:row>637</xdr:row>
                    <xdr:rowOff>85725</xdr:rowOff>
                  </from>
                  <to>
                    <xdr:col>6</xdr:col>
                    <xdr:colOff>933450</xdr:colOff>
                    <xdr:row>637</xdr:row>
                    <xdr:rowOff>304800</xdr:rowOff>
                  </to>
                </anchor>
              </controlPr>
            </control>
          </mc:Choice>
        </mc:AlternateContent>
        <mc:AlternateContent xmlns:mc="http://schemas.openxmlformats.org/markup-compatibility/2006">
          <mc:Choice Requires="x14">
            <control shapeId="80414" r:id="rId497" name="Drop Down 1566">
              <controlPr locked="0" defaultSize="0" autoFill="0" autoPict="0">
                <anchor moveWithCells="1">
                  <from>
                    <xdr:col>6</xdr:col>
                    <xdr:colOff>428625</xdr:colOff>
                    <xdr:row>639</xdr:row>
                    <xdr:rowOff>85725</xdr:rowOff>
                  </from>
                  <to>
                    <xdr:col>6</xdr:col>
                    <xdr:colOff>933450</xdr:colOff>
                    <xdr:row>639</xdr:row>
                    <xdr:rowOff>304800</xdr:rowOff>
                  </to>
                </anchor>
              </controlPr>
            </control>
          </mc:Choice>
        </mc:AlternateContent>
        <mc:AlternateContent xmlns:mc="http://schemas.openxmlformats.org/markup-compatibility/2006">
          <mc:Choice Requires="x14">
            <control shapeId="80415" r:id="rId498" name="Drop Down 1567">
              <controlPr locked="0" defaultSize="0" autoFill="0" autoPict="0">
                <anchor moveWithCells="1">
                  <from>
                    <xdr:col>6</xdr:col>
                    <xdr:colOff>428625</xdr:colOff>
                    <xdr:row>640</xdr:row>
                    <xdr:rowOff>180975</xdr:rowOff>
                  </from>
                  <to>
                    <xdr:col>6</xdr:col>
                    <xdr:colOff>933450</xdr:colOff>
                    <xdr:row>640</xdr:row>
                    <xdr:rowOff>400050</xdr:rowOff>
                  </to>
                </anchor>
              </controlPr>
            </control>
          </mc:Choice>
        </mc:AlternateContent>
        <mc:AlternateContent xmlns:mc="http://schemas.openxmlformats.org/markup-compatibility/2006">
          <mc:Choice Requires="x14">
            <control shapeId="80416" r:id="rId499" name="Drop Down 1568">
              <controlPr locked="0" defaultSize="0" autoFill="0" autoPict="0">
                <anchor moveWithCells="1">
                  <from>
                    <xdr:col>6</xdr:col>
                    <xdr:colOff>428625</xdr:colOff>
                    <xdr:row>642</xdr:row>
                    <xdr:rowOff>85725</xdr:rowOff>
                  </from>
                  <to>
                    <xdr:col>6</xdr:col>
                    <xdr:colOff>933450</xdr:colOff>
                    <xdr:row>642</xdr:row>
                    <xdr:rowOff>304800</xdr:rowOff>
                  </to>
                </anchor>
              </controlPr>
            </control>
          </mc:Choice>
        </mc:AlternateContent>
        <mc:AlternateContent xmlns:mc="http://schemas.openxmlformats.org/markup-compatibility/2006">
          <mc:Choice Requires="x14">
            <control shapeId="80417" r:id="rId500" name="Drop Down 1569">
              <controlPr locked="0" defaultSize="0" autoFill="0" autoPict="0">
                <anchor moveWithCells="1">
                  <from>
                    <xdr:col>6</xdr:col>
                    <xdr:colOff>428625</xdr:colOff>
                    <xdr:row>643</xdr:row>
                    <xdr:rowOff>180975</xdr:rowOff>
                  </from>
                  <to>
                    <xdr:col>6</xdr:col>
                    <xdr:colOff>933450</xdr:colOff>
                    <xdr:row>643</xdr:row>
                    <xdr:rowOff>400050</xdr:rowOff>
                  </to>
                </anchor>
              </controlPr>
            </control>
          </mc:Choice>
        </mc:AlternateContent>
        <mc:AlternateContent xmlns:mc="http://schemas.openxmlformats.org/markup-compatibility/2006">
          <mc:Choice Requires="x14">
            <control shapeId="80418" r:id="rId501" name="Drop Down 1570">
              <controlPr locked="0" defaultSize="0" autoFill="0" autoPict="0">
                <anchor moveWithCells="1">
                  <from>
                    <xdr:col>6</xdr:col>
                    <xdr:colOff>428625</xdr:colOff>
                    <xdr:row>645</xdr:row>
                    <xdr:rowOff>85725</xdr:rowOff>
                  </from>
                  <to>
                    <xdr:col>6</xdr:col>
                    <xdr:colOff>933450</xdr:colOff>
                    <xdr:row>645</xdr:row>
                    <xdr:rowOff>304800</xdr:rowOff>
                  </to>
                </anchor>
              </controlPr>
            </control>
          </mc:Choice>
        </mc:AlternateContent>
        <mc:AlternateContent xmlns:mc="http://schemas.openxmlformats.org/markup-compatibility/2006">
          <mc:Choice Requires="x14">
            <control shapeId="80419" r:id="rId502" name="Drop Down 1571">
              <controlPr locked="0" defaultSize="0" autoFill="0" autoPict="0">
                <anchor moveWithCells="1">
                  <from>
                    <xdr:col>6</xdr:col>
                    <xdr:colOff>428625</xdr:colOff>
                    <xdr:row>646</xdr:row>
                    <xdr:rowOff>85725</xdr:rowOff>
                  </from>
                  <to>
                    <xdr:col>6</xdr:col>
                    <xdr:colOff>933450</xdr:colOff>
                    <xdr:row>646</xdr:row>
                    <xdr:rowOff>304800</xdr:rowOff>
                  </to>
                </anchor>
              </controlPr>
            </control>
          </mc:Choice>
        </mc:AlternateContent>
        <mc:AlternateContent xmlns:mc="http://schemas.openxmlformats.org/markup-compatibility/2006">
          <mc:Choice Requires="x14">
            <control shapeId="80420" r:id="rId503" name="Drop Down 1572">
              <controlPr locked="0" defaultSize="0" autoFill="0" autoPict="0">
                <anchor moveWithCells="1">
                  <from>
                    <xdr:col>6</xdr:col>
                    <xdr:colOff>428625</xdr:colOff>
                    <xdr:row>647</xdr:row>
                    <xdr:rowOff>85725</xdr:rowOff>
                  </from>
                  <to>
                    <xdr:col>6</xdr:col>
                    <xdr:colOff>933450</xdr:colOff>
                    <xdr:row>647</xdr:row>
                    <xdr:rowOff>304800</xdr:rowOff>
                  </to>
                </anchor>
              </controlPr>
            </control>
          </mc:Choice>
        </mc:AlternateContent>
        <mc:AlternateContent xmlns:mc="http://schemas.openxmlformats.org/markup-compatibility/2006">
          <mc:Choice Requires="x14">
            <control shapeId="80421" r:id="rId504" name="Drop Down 1573">
              <controlPr locked="0" defaultSize="0" autoFill="0" autoPict="0">
                <anchor moveWithCells="1">
                  <from>
                    <xdr:col>6</xdr:col>
                    <xdr:colOff>428625</xdr:colOff>
                    <xdr:row>649</xdr:row>
                    <xdr:rowOff>180975</xdr:rowOff>
                  </from>
                  <to>
                    <xdr:col>6</xdr:col>
                    <xdr:colOff>933450</xdr:colOff>
                    <xdr:row>649</xdr:row>
                    <xdr:rowOff>400050</xdr:rowOff>
                  </to>
                </anchor>
              </controlPr>
            </control>
          </mc:Choice>
        </mc:AlternateContent>
        <mc:AlternateContent xmlns:mc="http://schemas.openxmlformats.org/markup-compatibility/2006">
          <mc:Choice Requires="x14">
            <control shapeId="80422" r:id="rId505" name="Drop Down 1574">
              <controlPr locked="0" defaultSize="0" autoFill="0" autoPict="0">
                <anchor moveWithCells="1">
                  <from>
                    <xdr:col>6</xdr:col>
                    <xdr:colOff>428625</xdr:colOff>
                    <xdr:row>650</xdr:row>
                    <xdr:rowOff>180975</xdr:rowOff>
                  </from>
                  <to>
                    <xdr:col>6</xdr:col>
                    <xdr:colOff>933450</xdr:colOff>
                    <xdr:row>650</xdr:row>
                    <xdr:rowOff>400050</xdr:rowOff>
                  </to>
                </anchor>
              </controlPr>
            </control>
          </mc:Choice>
        </mc:AlternateContent>
        <mc:AlternateContent xmlns:mc="http://schemas.openxmlformats.org/markup-compatibility/2006">
          <mc:Choice Requires="x14">
            <control shapeId="80423" r:id="rId506" name="Drop Down 1575">
              <controlPr locked="0" defaultSize="0" autoFill="0" autoPict="0">
                <anchor moveWithCells="1">
                  <from>
                    <xdr:col>6</xdr:col>
                    <xdr:colOff>428625</xdr:colOff>
                    <xdr:row>651</xdr:row>
                    <xdr:rowOff>85725</xdr:rowOff>
                  </from>
                  <to>
                    <xdr:col>6</xdr:col>
                    <xdr:colOff>933450</xdr:colOff>
                    <xdr:row>651</xdr:row>
                    <xdr:rowOff>304800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rgb="FF1F497D"/>
    <pageSetUpPr autoPageBreaks="0" fitToPage="1"/>
  </sheetPr>
  <dimension ref="A2:AB266"/>
  <sheetViews>
    <sheetView showGridLines="0" showRowColHeaders="0" topLeftCell="D1" zoomScaleNormal="100" workbookViewId="0">
      <pane ySplit="7" topLeftCell="A8" activePane="bottomLeft" state="frozen"/>
      <selection pane="bottomLeft" activeCell="J9" sqref="J9"/>
    </sheetView>
  </sheetViews>
  <sheetFormatPr defaultRowHeight="15" x14ac:dyDescent="0.25"/>
  <cols>
    <col min="1" max="1" width="9.28515625" style="22" hidden="1" customWidth="1"/>
    <col min="2" max="3" width="8.85546875" style="22" hidden="1" customWidth="1"/>
    <col min="4" max="4" width="6.28515625" style="22" customWidth="1"/>
    <col min="5" max="5" width="15.5703125" style="22" customWidth="1"/>
    <col min="6" max="6" width="67.42578125" style="22" customWidth="1"/>
    <col min="7" max="7" width="20.28515625" style="22" customWidth="1"/>
    <col min="8" max="9" width="16.140625" style="22" customWidth="1"/>
    <col min="10" max="11" width="41.7109375" style="22" customWidth="1"/>
    <col min="12" max="23" width="9.140625" style="22" customWidth="1"/>
    <col min="24" max="26" width="9.140625" style="139" customWidth="1"/>
    <col min="27" max="28" width="9.140625" style="134" hidden="1" customWidth="1"/>
    <col min="29" max="16384" width="9.140625" style="22"/>
  </cols>
  <sheetData>
    <row r="2" spans="1:28" s="60" customFormat="1" ht="15" customHeight="1" x14ac:dyDescent="0.25">
      <c r="A2" s="55"/>
      <c r="B2" s="22"/>
      <c r="C2" s="22"/>
      <c r="D2" s="22"/>
      <c r="E2" s="22"/>
      <c r="F2" s="332" t="s">
        <v>20</v>
      </c>
      <c r="G2" s="59"/>
      <c r="H2" s="59"/>
      <c r="I2" s="59"/>
      <c r="J2" s="59"/>
      <c r="K2" s="59"/>
      <c r="L2" s="82"/>
      <c r="M2" s="82"/>
      <c r="N2" s="82"/>
      <c r="O2" s="82"/>
      <c r="P2" s="82"/>
      <c r="Q2" s="82"/>
      <c r="R2" s="82"/>
      <c r="S2" s="82"/>
      <c r="T2" s="82"/>
      <c r="U2" s="82"/>
      <c r="V2" s="82"/>
      <c r="X2" s="139"/>
      <c r="Y2" s="139"/>
      <c r="Z2" s="139"/>
      <c r="AA2" s="134"/>
      <c r="AB2" s="134"/>
    </row>
    <row r="3" spans="1:28" s="60" customFormat="1" ht="15" customHeight="1" x14ac:dyDescent="0.25">
      <c r="A3" s="22"/>
      <c r="B3" s="22"/>
      <c r="C3" s="22"/>
      <c r="D3" s="22"/>
      <c r="E3" s="22"/>
      <c r="F3" s="332"/>
      <c r="G3" s="59"/>
      <c r="H3" s="59"/>
      <c r="I3" s="59"/>
      <c r="J3" s="59"/>
      <c r="K3" s="59"/>
      <c r="L3" s="82"/>
      <c r="M3" s="82"/>
      <c r="N3" s="82"/>
      <c r="O3" s="82"/>
      <c r="P3" s="82"/>
      <c r="Q3" s="82"/>
      <c r="R3" s="82"/>
      <c r="S3" s="82"/>
      <c r="T3" s="82"/>
      <c r="U3" s="82"/>
      <c r="V3" s="82"/>
      <c r="X3" s="139"/>
      <c r="Y3" s="139"/>
      <c r="Z3" s="139"/>
      <c r="AA3" s="134"/>
      <c r="AB3" s="134"/>
    </row>
    <row r="4" spans="1:28" s="60" customFormat="1" ht="15" customHeight="1" x14ac:dyDescent="0.25">
      <c r="A4" s="22"/>
      <c r="B4" s="22"/>
      <c r="C4" s="22"/>
      <c r="D4" s="22"/>
      <c r="E4" s="22"/>
      <c r="F4" s="332"/>
      <c r="G4" s="59"/>
      <c r="H4" s="59"/>
      <c r="I4" s="59"/>
      <c r="J4" s="59"/>
      <c r="K4" s="59"/>
      <c r="L4" s="82"/>
      <c r="M4" s="82"/>
      <c r="N4" s="82"/>
      <c r="O4" s="82"/>
      <c r="P4" s="82"/>
      <c r="Q4" s="82"/>
      <c r="R4" s="82"/>
      <c r="S4" s="82"/>
      <c r="T4" s="82"/>
      <c r="U4" s="82"/>
      <c r="V4" s="82"/>
      <c r="X4" s="139"/>
      <c r="Y4" s="139"/>
      <c r="Z4" s="139"/>
      <c r="AA4" s="134"/>
      <c r="AB4" s="134"/>
    </row>
    <row r="5" spans="1:28" s="60" customFormat="1" ht="15" customHeight="1" x14ac:dyDescent="0.25">
      <c r="A5" s="22"/>
      <c r="B5" s="22"/>
      <c r="C5" s="22"/>
      <c r="D5" s="22"/>
      <c r="E5" s="22"/>
      <c r="F5" s="332"/>
      <c r="G5" s="59"/>
      <c r="H5" s="59"/>
      <c r="I5" s="59"/>
      <c r="J5" s="59"/>
      <c r="K5" s="59"/>
      <c r="L5" s="82"/>
      <c r="M5" s="82"/>
      <c r="N5" s="82"/>
      <c r="O5" s="82"/>
      <c r="P5" s="82"/>
      <c r="Q5" s="82"/>
      <c r="R5" s="82"/>
      <c r="S5" s="82"/>
      <c r="T5" s="82"/>
      <c r="U5" s="82"/>
      <c r="V5" s="82"/>
      <c r="X5" s="139"/>
      <c r="Y5" s="139"/>
      <c r="Z5" s="139"/>
      <c r="AA5" s="134"/>
      <c r="AB5" s="134"/>
    </row>
    <row r="6" spans="1:28" ht="11.25" customHeight="1" x14ac:dyDescent="0.25"/>
    <row r="7" spans="1:28" ht="36" customHeight="1" x14ac:dyDescent="0.3">
      <c r="F7" s="61"/>
      <c r="G7" s="62" t="s">
        <v>80</v>
      </c>
      <c r="H7" s="62" t="s">
        <v>8</v>
      </c>
      <c r="I7" s="63" t="s">
        <v>81</v>
      </c>
      <c r="J7" s="64" t="s">
        <v>82</v>
      </c>
      <c r="K7" s="64" t="s">
        <v>0</v>
      </c>
    </row>
    <row r="8" spans="1:28" s="123" customFormat="1" ht="30" customHeight="1" x14ac:dyDescent="0.25">
      <c r="A8" s="94">
        <v>2</v>
      </c>
      <c r="B8" s="95" t="str">
        <f t="shared" ref="B8:B71" ca="1" si="0">VLOOKUP(A8,Contents_Text,2,FALSE)</f>
        <v>1.1</v>
      </c>
      <c r="C8" s="21">
        <f t="shared" ref="C8:C71" ca="1" si="1">VLOOKUP(A8,Contents_Text,15,FALSE)</f>
        <v>2</v>
      </c>
      <c r="D8" s="21"/>
      <c r="E8" s="88" t="str">
        <f t="shared" ref="E8:E71" ca="1" si="2">IF(C8=1,"Phase "&amp;B8,IF(C8=2,"Step "&amp;VLOOKUP(A8,Contents_Text,4,FALSE),B8))</f>
        <v>Step 1</v>
      </c>
      <c r="F8" s="66" t="str">
        <f t="shared" ref="F8:F71" ca="1" si="3">VLOOKUP(A8,Contents_Text,7,FALSE)</f>
        <v>Criticality assessment</v>
      </c>
      <c r="G8" s="55"/>
      <c r="H8" s="68" t="str">
        <f t="shared" ref="H8:H71" ca="1" si="4">IF(ISERROR(VLOOKUP(E8,Weightings_Ref,6,FALSE)),"",IF(VLOOKUP(E8,Weightings_Ref,6,FALSE)=0,"",VLOOKUP(E8,Weightings_Ref,6,FALSE)))</f>
        <v/>
      </c>
      <c r="I8" s="68" t="str">
        <f t="shared" ref="I8:I71" ca="1" si="5">IF(ISERROR(VLOOKUP(AA8,detail_maturity_score,3,FALSE)*VLOOKUP(H8,weighting_scores,2,FALSE)),"",VLOOKUP(AA8,detail_maturity_score,3,FALSE)*VLOOKUP(H8,weighting_scores,2,FALSE))</f>
        <v/>
      </c>
      <c r="J8" s="68"/>
      <c r="K8" s="68"/>
      <c r="L8" s="68"/>
      <c r="M8" s="55"/>
      <c r="N8" s="55"/>
      <c r="O8" s="55"/>
      <c r="P8" s="55"/>
      <c r="Q8" s="55"/>
      <c r="R8" s="55"/>
      <c r="S8" s="55"/>
      <c r="T8" s="55"/>
      <c r="U8" s="55"/>
      <c r="V8" s="55"/>
      <c r="W8" s="154"/>
      <c r="X8" s="154"/>
      <c r="Y8" s="158"/>
      <c r="Z8" s="135"/>
      <c r="AA8" s="129"/>
      <c r="AB8" s="129"/>
    </row>
    <row r="9" spans="1:28" s="200" customFormat="1" ht="30" customHeight="1" x14ac:dyDescent="0.25">
      <c r="A9" s="189">
        <v>3</v>
      </c>
      <c r="B9" s="190" t="str">
        <f t="shared" ca="1" si="0"/>
        <v>1.1.01</v>
      </c>
      <c r="C9" s="191">
        <f t="shared" ca="1" si="1"/>
        <v>5</v>
      </c>
      <c r="D9" s="21"/>
      <c r="E9" s="192" t="str">
        <f t="shared" ca="1" si="2"/>
        <v>1.1.01</v>
      </c>
      <c r="F9" s="193" t="str">
        <f t="shared" ca="1" si="3"/>
        <v>Have you defined your critical information assets?</v>
      </c>
      <c r="G9" s="193"/>
      <c r="H9" s="194" t="str">
        <f t="shared" ca="1" si="4"/>
        <v>x 1</v>
      </c>
      <c r="I9" s="194" t="str">
        <f t="shared" ca="1" si="5"/>
        <v/>
      </c>
      <c r="J9" s="251"/>
      <c r="K9" s="251"/>
      <c r="L9" s="191"/>
      <c r="M9" s="191"/>
      <c r="N9" s="191"/>
      <c r="O9" s="191"/>
      <c r="P9" s="191"/>
      <c r="Q9" s="191"/>
      <c r="R9" s="191"/>
      <c r="S9" s="191"/>
      <c r="T9" s="195"/>
      <c r="U9" s="191"/>
      <c r="V9" s="191"/>
      <c r="W9" s="196"/>
      <c r="X9" s="197"/>
      <c r="Y9" s="196"/>
      <c r="Z9" s="198"/>
      <c r="AA9" s="199">
        <v>1</v>
      </c>
      <c r="AB9" s="199" t="str">
        <f>VLOOKUP(AA9,detail_maturity_score,3,FALSE)</f>
        <v/>
      </c>
    </row>
    <row r="10" spans="1:28" s="212" customFormat="1" ht="30" customHeight="1" x14ac:dyDescent="0.25">
      <c r="A10" s="201">
        <v>4</v>
      </c>
      <c r="B10" s="202" t="str">
        <f t="shared" ca="1" si="0"/>
        <v>1.1.02</v>
      </c>
      <c r="C10" s="203">
        <f t="shared" ca="1" si="1"/>
        <v>4</v>
      </c>
      <c r="D10" s="257"/>
      <c r="E10" s="204" t="str">
        <f t="shared" ca="1" si="2"/>
        <v>1.1.02</v>
      </c>
      <c r="F10" s="205" t="str">
        <f t="shared" ca="1" si="3"/>
        <v>Does your defined set of critical information assets include:</v>
      </c>
      <c r="G10" s="205"/>
      <c r="H10" s="206" t="str">
        <f t="shared" ca="1" si="4"/>
        <v/>
      </c>
      <c r="I10" s="206" t="str">
        <f t="shared" ca="1" si="5"/>
        <v/>
      </c>
      <c r="J10" s="252"/>
      <c r="K10" s="252"/>
      <c r="L10" s="203"/>
      <c r="M10" s="203"/>
      <c r="N10" s="203"/>
      <c r="O10" s="203"/>
      <c r="P10" s="203"/>
      <c r="Q10" s="203"/>
      <c r="R10" s="203"/>
      <c r="S10" s="203"/>
      <c r="T10" s="207"/>
      <c r="U10" s="203"/>
      <c r="V10" s="203"/>
      <c r="W10" s="208"/>
      <c r="X10" s="209"/>
      <c r="Y10" s="208"/>
      <c r="Z10" s="210"/>
      <c r="AA10" s="211"/>
      <c r="AB10" s="211"/>
    </row>
    <row r="11" spans="1:28" s="212" customFormat="1" ht="30" customHeight="1" x14ac:dyDescent="0.25">
      <c r="A11" s="201">
        <v>5</v>
      </c>
      <c r="B11" s="202" t="str">
        <f t="shared" ca="1" si="0"/>
        <v>1.1.02a</v>
      </c>
      <c r="C11" s="203">
        <f t="shared" ca="1" si="1"/>
        <v>6</v>
      </c>
      <c r="D11" s="257"/>
      <c r="E11" s="204" t="str">
        <f t="shared" ca="1" si="2"/>
        <v>1.1.02a</v>
      </c>
      <c r="F11" s="213" t="str">
        <f t="shared" ca="1" si="3"/>
        <v>Important business applications?</v>
      </c>
      <c r="G11" s="205"/>
      <c r="H11" s="206" t="str">
        <f t="shared" ca="1" si="4"/>
        <v>x 3</v>
      </c>
      <c r="I11" s="206" t="str">
        <f t="shared" ca="1" si="5"/>
        <v/>
      </c>
      <c r="J11" s="252"/>
      <c r="K11" s="252"/>
      <c r="L11" s="203"/>
      <c r="M11" s="203"/>
      <c r="N11" s="203"/>
      <c r="O11" s="203"/>
      <c r="P11" s="203"/>
      <c r="Q11" s="203"/>
      <c r="R11" s="203"/>
      <c r="S11" s="203"/>
      <c r="T11" s="207"/>
      <c r="U11" s="203"/>
      <c r="V11" s="203"/>
      <c r="W11" s="208"/>
      <c r="X11" s="209"/>
      <c r="Y11" s="208"/>
      <c r="Z11" s="210"/>
      <c r="AA11" s="211">
        <v>1</v>
      </c>
      <c r="AB11" s="211" t="str">
        <f>VLOOKUP(AA11,detail_maturity_score,3,FALSE)</f>
        <v/>
      </c>
    </row>
    <row r="12" spans="1:28" s="212" customFormat="1" ht="30" customHeight="1" x14ac:dyDescent="0.25">
      <c r="A12" s="201">
        <v>6</v>
      </c>
      <c r="B12" s="202" t="str">
        <f t="shared" ca="1" si="0"/>
        <v>1.1.02b</v>
      </c>
      <c r="C12" s="203">
        <f t="shared" ca="1" si="1"/>
        <v>6</v>
      </c>
      <c r="D12" s="257"/>
      <c r="E12" s="204" t="str">
        <f t="shared" ca="1" si="2"/>
        <v>1.1.02b</v>
      </c>
      <c r="F12" s="213" t="str">
        <f t="shared" ca="1" si="3"/>
        <v>Key systems and networks (infrastructure)?</v>
      </c>
      <c r="G12" s="205"/>
      <c r="H12" s="206" t="str">
        <f t="shared" ca="1" si="4"/>
        <v>x 3</v>
      </c>
      <c r="I12" s="206" t="str">
        <f t="shared" ca="1" si="5"/>
        <v/>
      </c>
      <c r="J12" s="252"/>
      <c r="K12" s="252"/>
      <c r="L12" s="203"/>
      <c r="M12" s="203"/>
      <c r="N12" s="203"/>
      <c r="O12" s="203"/>
      <c r="P12" s="203"/>
      <c r="Q12" s="203"/>
      <c r="R12" s="203"/>
      <c r="S12" s="203"/>
      <c r="T12" s="207"/>
      <c r="U12" s="203"/>
      <c r="V12" s="203"/>
      <c r="W12" s="208"/>
      <c r="X12" s="209"/>
      <c r="Y12" s="208"/>
      <c r="Z12" s="210"/>
      <c r="AA12" s="211">
        <v>1</v>
      </c>
      <c r="AB12" s="211" t="str">
        <f>VLOOKUP(AA12,detail_maturity_score,3,FALSE)</f>
        <v/>
      </c>
    </row>
    <row r="13" spans="1:28" s="122" customFormat="1" ht="30" customHeight="1" x14ac:dyDescent="0.25">
      <c r="A13" s="103">
        <v>7</v>
      </c>
      <c r="B13" s="104" t="str">
        <f t="shared" ca="1" si="0"/>
        <v>1.1.02c</v>
      </c>
      <c r="C13" s="105">
        <f t="shared" ca="1" si="1"/>
        <v>6</v>
      </c>
      <c r="D13" s="21"/>
      <c r="E13" s="106" t="str">
        <f t="shared" ca="1" si="2"/>
        <v>1.1.02c</v>
      </c>
      <c r="F13" s="181" t="str">
        <f t="shared" ca="1" si="3"/>
        <v>Confidential data?</v>
      </c>
      <c r="G13" s="107"/>
      <c r="H13" s="142" t="str">
        <f t="shared" ca="1" si="4"/>
        <v>x 3</v>
      </c>
      <c r="I13" s="142" t="str">
        <f t="shared" ca="1" si="5"/>
        <v/>
      </c>
      <c r="J13" s="253"/>
      <c r="K13" s="253"/>
      <c r="L13" s="105"/>
      <c r="M13" s="105"/>
      <c r="N13" s="105"/>
      <c r="O13" s="105"/>
      <c r="P13" s="105"/>
      <c r="Q13" s="105"/>
      <c r="R13" s="105"/>
      <c r="S13" s="105"/>
      <c r="T13" s="153"/>
      <c r="U13" s="105"/>
      <c r="V13" s="105"/>
      <c r="W13" s="155"/>
      <c r="X13" s="159"/>
      <c r="Y13" s="155"/>
      <c r="Z13" s="138"/>
      <c r="AA13" s="131">
        <v>1</v>
      </c>
      <c r="AB13" s="131" t="str">
        <f>VLOOKUP(AA13,detail_maturity_score,3,FALSE)</f>
        <v/>
      </c>
    </row>
    <row r="14" spans="1:28" s="124" customFormat="1" ht="30" customHeight="1" x14ac:dyDescent="0.25">
      <c r="A14" s="89">
        <v>8</v>
      </c>
      <c r="B14" s="90" t="str">
        <f t="shared" ca="1" si="0"/>
        <v>1.1.03</v>
      </c>
      <c r="C14" s="91">
        <f t="shared" ca="1" si="1"/>
        <v>4</v>
      </c>
      <c r="D14" s="21"/>
      <c r="E14" s="92" t="str">
        <f t="shared" ca="1" si="2"/>
        <v>1.1.03</v>
      </c>
      <c r="F14" s="93" t="str">
        <f t="shared" ca="1" si="3"/>
        <v>Is the criticality of these assets:</v>
      </c>
      <c r="G14" s="93"/>
      <c r="H14" s="140" t="str">
        <f t="shared" ca="1" si="4"/>
        <v/>
      </c>
      <c r="I14" s="140" t="str">
        <f t="shared" ca="1" si="5"/>
        <v/>
      </c>
      <c r="J14" s="254"/>
      <c r="K14" s="254"/>
      <c r="L14" s="91"/>
      <c r="M14" s="91"/>
      <c r="N14" s="91"/>
      <c r="O14" s="91"/>
      <c r="P14" s="91"/>
      <c r="Q14" s="91"/>
      <c r="R14" s="91"/>
      <c r="S14" s="91"/>
      <c r="T14" s="126"/>
      <c r="U14" s="91"/>
      <c r="V14" s="91"/>
      <c r="W14" s="156"/>
      <c r="X14" s="160"/>
      <c r="Y14" s="156"/>
      <c r="Z14" s="137"/>
      <c r="AA14" s="131"/>
      <c r="AB14" s="131"/>
    </row>
    <row r="15" spans="1:28" s="124" customFormat="1" ht="30" customHeight="1" x14ac:dyDescent="0.25">
      <c r="A15" s="89">
        <v>9</v>
      </c>
      <c r="B15" s="90" t="str">
        <f t="shared" ca="1" si="0"/>
        <v>1.1.03a</v>
      </c>
      <c r="C15" s="91">
        <f t="shared" ca="1" si="1"/>
        <v>6</v>
      </c>
      <c r="D15" s="21"/>
      <c r="E15" s="92" t="str">
        <f t="shared" ca="1" si="2"/>
        <v>1.1.03a</v>
      </c>
      <c r="F15" s="98" t="str">
        <f t="shared" ca="1" si="3"/>
        <v>Defined in a structured, systematic manner?</v>
      </c>
      <c r="G15" s="93"/>
      <c r="H15" s="140" t="str">
        <f t="shared" ca="1" si="4"/>
        <v>x 3</v>
      </c>
      <c r="I15" s="140" t="str">
        <f t="shared" ca="1" si="5"/>
        <v/>
      </c>
      <c r="J15" s="254"/>
      <c r="K15" s="254"/>
      <c r="L15" s="91"/>
      <c r="M15" s="91"/>
      <c r="N15" s="91"/>
      <c r="O15" s="91"/>
      <c r="P15" s="91"/>
      <c r="Q15" s="91"/>
      <c r="R15" s="91"/>
      <c r="S15" s="91"/>
      <c r="T15" s="126"/>
      <c r="U15" s="91"/>
      <c r="V15" s="91"/>
      <c r="W15" s="156"/>
      <c r="X15" s="160"/>
      <c r="Y15" s="156"/>
      <c r="Z15" s="137"/>
      <c r="AA15" s="131">
        <v>1</v>
      </c>
      <c r="AB15" s="131" t="str">
        <f>VLOOKUP(AA15,detail_maturity_score,3,FALSE)</f>
        <v/>
      </c>
    </row>
    <row r="16" spans="1:28" s="124" customFormat="1" ht="30" customHeight="1" x14ac:dyDescent="0.25">
      <c r="A16" s="89">
        <v>10</v>
      </c>
      <c r="B16" s="90" t="str">
        <f t="shared" ca="1" si="0"/>
        <v>1.1.03b</v>
      </c>
      <c r="C16" s="91">
        <f t="shared" ca="1" si="1"/>
        <v>6</v>
      </c>
      <c r="D16" s="21"/>
      <c r="E16" s="92" t="str">
        <f t="shared" ca="1" si="2"/>
        <v>1.1.03b</v>
      </c>
      <c r="F16" s="98" t="str">
        <f t="shared" ca="1" si="3"/>
        <v>Based on an analysis of their strategic or monetary value?</v>
      </c>
      <c r="G16" s="93"/>
      <c r="H16" s="140" t="str">
        <f t="shared" ca="1" si="4"/>
        <v>x 3</v>
      </c>
      <c r="I16" s="140" t="str">
        <f t="shared" ca="1" si="5"/>
        <v/>
      </c>
      <c r="J16" s="254"/>
      <c r="K16" s="254"/>
      <c r="L16" s="91"/>
      <c r="M16" s="91"/>
      <c r="N16" s="91"/>
      <c r="O16" s="91"/>
      <c r="P16" s="91"/>
      <c r="Q16" s="91"/>
      <c r="R16" s="91"/>
      <c r="S16" s="91"/>
      <c r="T16" s="126"/>
      <c r="U16" s="91"/>
      <c r="V16" s="91"/>
      <c r="W16" s="156"/>
      <c r="X16" s="160"/>
      <c r="Y16" s="156"/>
      <c r="Z16" s="137"/>
      <c r="AA16" s="131">
        <v>1</v>
      </c>
      <c r="AB16" s="131" t="str">
        <f>VLOOKUP(AA16,detail_maturity_score,3,FALSE)</f>
        <v/>
      </c>
    </row>
    <row r="17" spans="1:28" s="124" customFormat="1" ht="30" customHeight="1" x14ac:dyDescent="0.25">
      <c r="A17" s="89">
        <v>11</v>
      </c>
      <c r="B17" s="90" t="str">
        <f t="shared" ca="1" si="0"/>
        <v>1.1.04</v>
      </c>
      <c r="C17" s="91">
        <f t="shared" ca="1" si="1"/>
        <v>4</v>
      </c>
      <c r="D17" s="21"/>
      <c r="E17" s="92" t="str">
        <f t="shared" ca="1" si="2"/>
        <v>1.1.04</v>
      </c>
      <c r="F17" s="93" t="str">
        <f t="shared" ca="1" si="3"/>
        <v>Have you identified:</v>
      </c>
      <c r="G17" s="93"/>
      <c r="H17" s="140" t="str">
        <f t="shared" ca="1" si="4"/>
        <v/>
      </c>
      <c r="I17" s="140" t="str">
        <f t="shared" ca="1" si="5"/>
        <v/>
      </c>
      <c r="J17" s="254"/>
      <c r="K17" s="254"/>
      <c r="L17" s="91"/>
      <c r="M17" s="91"/>
      <c r="N17" s="91"/>
      <c r="O17" s="91"/>
      <c r="P17" s="91"/>
      <c r="Q17" s="91"/>
      <c r="R17" s="91"/>
      <c r="S17" s="91"/>
      <c r="T17" s="126"/>
      <c r="U17" s="91"/>
      <c r="V17" s="91"/>
      <c r="W17" s="156"/>
      <c r="X17" s="160"/>
      <c r="Y17" s="156"/>
      <c r="Z17" s="137"/>
      <c r="AA17" s="131"/>
      <c r="AB17" s="131"/>
    </row>
    <row r="18" spans="1:28" s="124" customFormat="1" ht="30" x14ac:dyDescent="0.25">
      <c r="A18" s="89">
        <v>12</v>
      </c>
      <c r="B18" s="90" t="str">
        <f t="shared" ca="1" si="0"/>
        <v>1.1.04a</v>
      </c>
      <c r="C18" s="91">
        <f t="shared" ca="1" si="1"/>
        <v>6</v>
      </c>
      <c r="D18" s="21"/>
      <c r="E18" s="92" t="str">
        <f t="shared" ca="1" si="2"/>
        <v>1.1.04a</v>
      </c>
      <c r="F18" s="98" t="str">
        <f t="shared" ca="1" si="3"/>
        <v>Where your critical systems are physically located in your organisation and in third party organisations?</v>
      </c>
      <c r="G18" s="93"/>
      <c r="H18" s="140" t="str">
        <f t="shared" ca="1" si="4"/>
        <v>x 4</v>
      </c>
      <c r="I18" s="140" t="str">
        <f t="shared" ca="1" si="5"/>
        <v/>
      </c>
      <c r="J18" s="254"/>
      <c r="K18" s="254"/>
      <c r="L18" s="91"/>
      <c r="M18" s="91"/>
      <c r="N18" s="91"/>
      <c r="O18" s="91"/>
      <c r="P18" s="91"/>
      <c r="Q18" s="91"/>
      <c r="R18" s="91"/>
      <c r="S18" s="91"/>
      <c r="T18" s="126"/>
      <c r="U18" s="91"/>
      <c r="V18" s="91"/>
      <c r="W18" s="156"/>
      <c r="X18" s="160"/>
      <c r="Y18" s="156"/>
      <c r="Z18" s="137"/>
      <c r="AA18" s="131">
        <v>1</v>
      </c>
      <c r="AB18" s="131" t="str">
        <f>VLOOKUP(AA18,detail_maturity_score,3,FALSE)</f>
        <v/>
      </c>
    </row>
    <row r="19" spans="1:28" s="124" customFormat="1" ht="30" x14ac:dyDescent="0.25">
      <c r="A19" s="89">
        <v>13</v>
      </c>
      <c r="B19" s="90" t="str">
        <f t="shared" ca="1" si="0"/>
        <v>1.1.04b</v>
      </c>
      <c r="C19" s="91">
        <f t="shared" ca="1" si="1"/>
        <v>6</v>
      </c>
      <c r="D19" s="21"/>
      <c r="E19" s="92" t="str">
        <f t="shared" ca="1" si="2"/>
        <v>1.1.04b</v>
      </c>
      <c r="F19" s="98" t="str">
        <f t="shared" ca="1" si="3"/>
        <v>On which systems your confidential information is stored or processed (eg on servers, devices and in the cloud)?</v>
      </c>
      <c r="G19" s="93"/>
      <c r="H19" s="140" t="str">
        <f t="shared" ca="1" si="4"/>
        <v>x 4</v>
      </c>
      <c r="I19" s="140" t="str">
        <f t="shared" ca="1" si="5"/>
        <v/>
      </c>
      <c r="J19" s="254"/>
      <c r="K19" s="254"/>
      <c r="L19" s="91"/>
      <c r="M19" s="91"/>
      <c r="N19" s="91"/>
      <c r="O19" s="91"/>
      <c r="P19" s="91"/>
      <c r="Q19" s="91"/>
      <c r="R19" s="91"/>
      <c r="S19" s="91"/>
      <c r="T19" s="126"/>
      <c r="U19" s="91"/>
      <c r="V19" s="91"/>
      <c r="W19" s="156"/>
      <c r="X19" s="160"/>
      <c r="Y19" s="156"/>
      <c r="Z19" s="137"/>
      <c r="AA19" s="131">
        <v>1</v>
      </c>
      <c r="AB19" s="131" t="str">
        <f>VLOOKUP(AA19,detail_maturity_score,3,FALSE)</f>
        <v/>
      </c>
    </row>
    <row r="20" spans="1:28" s="124" customFormat="1" ht="30" x14ac:dyDescent="0.25">
      <c r="A20" s="89">
        <v>14</v>
      </c>
      <c r="B20" s="90" t="str">
        <f t="shared" ca="1" si="0"/>
        <v>1.1.05</v>
      </c>
      <c r="C20" s="91">
        <f t="shared" ca="1" si="1"/>
        <v>5</v>
      </c>
      <c r="D20" s="21"/>
      <c r="E20" s="92" t="str">
        <f t="shared" ca="1" si="2"/>
        <v>1.1.05</v>
      </c>
      <c r="F20" s="93" t="str">
        <f t="shared" ca="1" si="3"/>
        <v>Have you assigned responsibility for protecting your critical assets to capable, named individuals?</v>
      </c>
      <c r="G20" s="93"/>
      <c r="H20" s="140" t="str">
        <f t="shared" ca="1" si="4"/>
        <v>x 5</v>
      </c>
      <c r="I20" s="140" t="str">
        <f t="shared" ca="1" si="5"/>
        <v/>
      </c>
      <c r="J20" s="254"/>
      <c r="K20" s="254"/>
      <c r="L20" s="91"/>
      <c r="M20" s="91"/>
      <c r="N20" s="91"/>
      <c r="O20" s="91"/>
      <c r="P20" s="91"/>
      <c r="Q20" s="91"/>
      <c r="R20" s="91"/>
      <c r="S20" s="91"/>
      <c r="T20" s="126"/>
      <c r="U20" s="91"/>
      <c r="V20" s="91"/>
      <c r="W20" s="156"/>
      <c r="X20" s="160"/>
      <c r="Y20" s="156"/>
      <c r="Z20" s="188"/>
      <c r="AA20" s="131">
        <v>1</v>
      </c>
      <c r="AB20" s="131" t="str">
        <f>VLOOKUP(AA20,detail_maturity_score,3,FALSE)</f>
        <v/>
      </c>
    </row>
    <row r="21" spans="1:28" s="124" customFormat="1" ht="60" x14ac:dyDescent="0.25">
      <c r="A21" s="89">
        <v>15</v>
      </c>
      <c r="B21" s="90" t="str">
        <f t="shared" ca="1" si="0"/>
        <v>1.1.06</v>
      </c>
      <c r="C21" s="91">
        <f t="shared" ca="1" si="1"/>
        <v>5</v>
      </c>
      <c r="D21" s="21"/>
      <c r="E21" s="92" t="str">
        <f t="shared" ca="1" si="2"/>
        <v>1.1.06</v>
      </c>
      <c r="F21" s="93" t="str">
        <f t="shared" ca="1" si="3"/>
        <v>Do you conduct business impact assessments of your critical assets (either individually or in aggregate) to determine the likely (or actual) level of business impact caused if your organisation was hit by a cyber security incident?</v>
      </c>
      <c r="G21" s="93"/>
      <c r="H21" s="140" t="str">
        <f t="shared" ca="1" si="4"/>
        <v>x 3</v>
      </c>
      <c r="I21" s="140" t="str">
        <f t="shared" ca="1" si="5"/>
        <v/>
      </c>
      <c r="J21" s="254"/>
      <c r="K21" s="254"/>
      <c r="L21" s="91"/>
      <c r="M21" s="91"/>
      <c r="N21" s="91"/>
      <c r="O21" s="91"/>
      <c r="P21" s="91"/>
      <c r="Q21" s="91"/>
      <c r="R21" s="91"/>
      <c r="S21" s="91"/>
      <c r="T21" s="126"/>
      <c r="U21" s="91"/>
      <c r="V21" s="91"/>
      <c r="W21" s="156"/>
      <c r="X21" s="160"/>
      <c r="Y21" s="156"/>
      <c r="Z21" s="188"/>
      <c r="AA21" s="131">
        <v>1</v>
      </c>
      <c r="AB21" s="131" t="str">
        <f>VLOOKUP(AA21,detail_maturity_score,3,FALSE)</f>
        <v/>
      </c>
    </row>
    <row r="22" spans="1:28" s="124" customFormat="1" ht="30" x14ac:dyDescent="0.25">
      <c r="A22" s="89">
        <v>16</v>
      </c>
      <c r="B22" s="90" t="str">
        <f t="shared" ca="1" si="0"/>
        <v>1.1.07</v>
      </c>
      <c r="C22" s="91">
        <f t="shared" ca="1" si="1"/>
        <v>4</v>
      </c>
      <c r="D22" s="21"/>
      <c r="E22" s="92" t="str">
        <f t="shared" ca="1" si="2"/>
        <v>1.1.07</v>
      </c>
      <c r="F22" s="93" t="str">
        <f t="shared" ca="1" si="3"/>
        <v>Do your business impact assessments determine the level of business impact if:</v>
      </c>
      <c r="G22" s="93"/>
      <c r="H22" s="140" t="str">
        <f t="shared" ca="1" si="4"/>
        <v/>
      </c>
      <c r="I22" s="140" t="str">
        <f t="shared" ca="1" si="5"/>
        <v/>
      </c>
      <c r="J22" s="254"/>
      <c r="K22" s="254"/>
      <c r="L22" s="91"/>
      <c r="M22" s="91"/>
      <c r="N22" s="91"/>
      <c r="O22" s="91"/>
      <c r="P22" s="91"/>
      <c r="Q22" s="91"/>
      <c r="R22" s="91"/>
      <c r="S22" s="91"/>
      <c r="T22" s="126"/>
      <c r="U22" s="91"/>
      <c r="V22" s="91"/>
      <c r="W22" s="156"/>
      <c r="X22" s="160"/>
      <c r="Y22" s="156"/>
      <c r="Z22" s="137"/>
      <c r="AA22" s="131"/>
      <c r="AB22" s="131"/>
    </row>
    <row r="23" spans="1:28" s="124" customFormat="1" ht="30" x14ac:dyDescent="0.25">
      <c r="A23" s="89">
        <v>17</v>
      </c>
      <c r="B23" s="90" t="str">
        <f t="shared" ca="1" si="0"/>
        <v>1.1.07a</v>
      </c>
      <c r="C23" s="91">
        <f t="shared" ca="1" si="1"/>
        <v>6</v>
      </c>
      <c r="D23" s="21"/>
      <c r="E23" s="92" t="str">
        <f t="shared" ca="1" si="2"/>
        <v>1.1.07a</v>
      </c>
      <c r="F23" s="98" t="str">
        <f t="shared" ca="1" si="3"/>
        <v>Sensitive or other confidential information was disclosed to unauthorised parties?</v>
      </c>
      <c r="G23" s="93"/>
      <c r="H23" s="140" t="str">
        <f t="shared" ca="1" si="4"/>
        <v>x 3</v>
      </c>
      <c r="I23" s="140" t="str">
        <f t="shared" ca="1" si="5"/>
        <v/>
      </c>
      <c r="J23" s="254"/>
      <c r="K23" s="254"/>
      <c r="L23" s="91"/>
      <c r="M23" s="91"/>
      <c r="N23" s="91"/>
      <c r="O23" s="91"/>
      <c r="P23" s="91"/>
      <c r="Q23" s="91"/>
      <c r="R23" s="91"/>
      <c r="S23" s="91"/>
      <c r="T23" s="126"/>
      <c r="U23" s="91"/>
      <c r="V23" s="91"/>
      <c r="W23" s="156"/>
      <c r="X23" s="160"/>
      <c r="Y23" s="156"/>
      <c r="Z23" s="137"/>
      <c r="AA23" s="131">
        <v>1</v>
      </c>
      <c r="AB23" s="131" t="str">
        <f>VLOOKUP(AA23,detail_maturity_score,3,FALSE)</f>
        <v/>
      </c>
    </row>
    <row r="24" spans="1:28" s="124" customFormat="1" ht="30" x14ac:dyDescent="0.25">
      <c r="A24" s="89">
        <v>18</v>
      </c>
      <c r="B24" s="90" t="str">
        <f t="shared" ca="1" si="0"/>
        <v>1.1.07b</v>
      </c>
      <c r="C24" s="91">
        <f t="shared" ca="1" si="1"/>
        <v>6</v>
      </c>
      <c r="D24" s="21"/>
      <c r="E24" s="92" t="str">
        <f t="shared" ca="1" si="2"/>
        <v>1.1.07b</v>
      </c>
      <c r="F24" s="98" t="str">
        <f t="shared" ca="1" si="3"/>
        <v>Important information was compromised (eg key data is inaccurate or wrongly processed)?</v>
      </c>
      <c r="G24" s="93"/>
      <c r="H24" s="140" t="str">
        <f t="shared" ca="1" si="4"/>
        <v>x 3</v>
      </c>
      <c r="I24" s="140" t="str">
        <f t="shared" ca="1" si="5"/>
        <v/>
      </c>
      <c r="J24" s="254"/>
      <c r="K24" s="254"/>
      <c r="L24" s="91"/>
      <c r="M24" s="91"/>
      <c r="N24" s="91"/>
      <c r="O24" s="91"/>
      <c r="P24" s="91"/>
      <c r="Q24" s="91"/>
      <c r="R24" s="91"/>
      <c r="S24" s="91"/>
      <c r="T24" s="126"/>
      <c r="U24" s="91"/>
      <c r="V24" s="91"/>
      <c r="W24" s="156"/>
      <c r="X24" s="160"/>
      <c r="Y24" s="156"/>
      <c r="Z24" s="137"/>
      <c r="AA24" s="131">
        <v>1</v>
      </c>
      <c r="AB24" s="131" t="str">
        <f>VLOOKUP(AA24,detail_maturity_score,3,FALSE)</f>
        <v/>
      </c>
    </row>
    <row r="25" spans="1:28" s="124" customFormat="1" ht="30" customHeight="1" x14ac:dyDescent="0.25">
      <c r="A25" s="89">
        <v>19</v>
      </c>
      <c r="B25" s="90" t="str">
        <f t="shared" ca="1" si="0"/>
        <v>1.1.07c</v>
      </c>
      <c r="C25" s="91">
        <f t="shared" ca="1" si="1"/>
        <v>6</v>
      </c>
      <c r="D25" s="21"/>
      <c r="E25" s="92" t="str">
        <f t="shared" ca="1" si="2"/>
        <v>1.1.07c</v>
      </c>
      <c r="F25" s="98" t="str">
        <f t="shared" ca="1" si="3"/>
        <v>Critical systems or infrastructure were no longer available?</v>
      </c>
      <c r="G25" s="93"/>
      <c r="H25" s="140" t="str">
        <f t="shared" ca="1" si="4"/>
        <v>x 3</v>
      </c>
      <c r="I25" s="140" t="str">
        <f t="shared" ca="1" si="5"/>
        <v/>
      </c>
      <c r="J25" s="254"/>
      <c r="K25" s="254"/>
      <c r="L25" s="91"/>
      <c r="M25" s="91"/>
      <c r="N25" s="91"/>
      <c r="O25" s="91"/>
      <c r="P25" s="91"/>
      <c r="Q25" s="91"/>
      <c r="R25" s="91"/>
      <c r="S25" s="91"/>
      <c r="T25" s="126"/>
      <c r="U25" s="91"/>
      <c r="V25" s="91"/>
      <c r="W25" s="156"/>
      <c r="X25" s="160"/>
      <c r="Y25" s="156"/>
      <c r="Z25" s="137"/>
      <c r="AA25" s="131">
        <v>1</v>
      </c>
      <c r="AB25" s="131" t="str">
        <f>VLOOKUP(AA25,detail_maturity_score,3,FALSE)</f>
        <v/>
      </c>
    </row>
    <row r="26" spans="1:28" s="124" customFormat="1" ht="30" x14ac:dyDescent="0.25">
      <c r="A26" s="89">
        <v>20</v>
      </c>
      <c r="B26" s="90" t="str">
        <f t="shared" ca="1" si="0"/>
        <v>1.1.08</v>
      </c>
      <c r="C26" s="91">
        <f t="shared" ca="1" si="1"/>
        <v>4</v>
      </c>
      <c r="D26" s="21"/>
      <c r="E26" s="92" t="str">
        <f t="shared" ca="1" si="2"/>
        <v>1.1.08</v>
      </c>
      <c r="F26" s="93" t="str">
        <f t="shared" ca="1" si="3"/>
        <v>Do your business impact assessments cover all relevant types of business consequences that could affect your organisation, including:</v>
      </c>
      <c r="G26" s="93"/>
      <c r="H26" s="140" t="str">
        <f t="shared" ca="1" si="4"/>
        <v/>
      </c>
      <c r="I26" s="140" t="str">
        <f t="shared" ca="1" si="5"/>
        <v/>
      </c>
      <c r="J26" s="254"/>
      <c r="K26" s="254"/>
      <c r="L26" s="91"/>
      <c r="M26" s="91"/>
      <c r="N26" s="91"/>
      <c r="O26" s="91"/>
      <c r="P26" s="91"/>
      <c r="Q26" s="91"/>
      <c r="R26" s="91"/>
      <c r="S26" s="91"/>
      <c r="T26" s="126"/>
      <c r="U26" s="91"/>
      <c r="V26" s="91"/>
      <c r="W26" s="156"/>
      <c r="X26" s="160"/>
      <c r="Y26" s="156"/>
      <c r="Z26" s="137"/>
      <c r="AA26" s="131"/>
      <c r="AB26" s="131"/>
    </row>
    <row r="27" spans="1:28" s="124" customFormat="1" ht="30" customHeight="1" x14ac:dyDescent="0.25">
      <c r="A27" s="89">
        <v>21</v>
      </c>
      <c r="B27" s="90" t="str">
        <f t="shared" ca="1" si="0"/>
        <v>1.1.08a</v>
      </c>
      <c r="C27" s="91">
        <f t="shared" ca="1" si="1"/>
        <v>6</v>
      </c>
      <c r="D27" s="21"/>
      <c r="E27" s="92" t="str">
        <f t="shared" ca="1" si="2"/>
        <v>1.1.08a</v>
      </c>
      <c r="F27" s="98" t="str">
        <f t="shared" ca="1" si="3"/>
        <v>Potential or actual financial loss?</v>
      </c>
      <c r="G27" s="93"/>
      <c r="H27" s="140" t="str">
        <f t="shared" ca="1" si="4"/>
        <v>x 4</v>
      </c>
      <c r="I27" s="140" t="str">
        <f t="shared" ca="1" si="5"/>
        <v/>
      </c>
      <c r="J27" s="254"/>
      <c r="K27" s="254"/>
      <c r="L27" s="91"/>
      <c r="M27" s="91"/>
      <c r="N27" s="91"/>
      <c r="O27" s="91"/>
      <c r="P27" s="91"/>
      <c r="Q27" s="91"/>
      <c r="R27" s="91"/>
      <c r="S27" s="91"/>
      <c r="T27" s="126"/>
      <c r="U27" s="91"/>
      <c r="V27" s="91"/>
      <c r="W27" s="156"/>
      <c r="X27" s="160"/>
      <c r="Y27" s="156"/>
      <c r="Z27" s="137"/>
      <c r="AA27" s="131">
        <v>1</v>
      </c>
      <c r="AB27" s="131" t="str">
        <f>VLOOKUP(AA27,detail_maturity_score,3,FALSE)</f>
        <v/>
      </c>
    </row>
    <row r="28" spans="1:28" s="124" customFormat="1" ht="30" x14ac:dyDescent="0.25">
      <c r="A28" s="89">
        <v>22</v>
      </c>
      <c r="B28" s="90" t="str">
        <f t="shared" ca="1" si="0"/>
        <v>1.1.08b</v>
      </c>
      <c r="C28" s="91">
        <f t="shared" ca="1" si="1"/>
        <v>6</v>
      </c>
      <c r="D28" s="21"/>
      <c r="E28" s="92" t="str">
        <f t="shared" ca="1" si="2"/>
        <v>1.1.08b</v>
      </c>
      <c r="F28" s="98" t="str">
        <f t="shared" ca="1" si="3"/>
        <v>Compliance implications (eg fines, business restrictions or other penalties)?</v>
      </c>
      <c r="G28" s="93"/>
      <c r="H28" s="140" t="str">
        <f t="shared" ca="1" si="4"/>
        <v>x 4</v>
      </c>
      <c r="I28" s="140" t="str">
        <f t="shared" ca="1" si="5"/>
        <v/>
      </c>
      <c r="J28" s="254"/>
      <c r="K28" s="254"/>
      <c r="L28" s="91"/>
      <c r="M28" s="91"/>
      <c r="N28" s="91"/>
      <c r="O28" s="91"/>
      <c r="P28" s="91"/>
      <c r="Q28" s="91"/>
      <c r="R28" s="91"/>
      <c r="S28" s="91"/>
      <c r="T28" s="126"/>
      <c r="U28" s="91"/>
      <c r="V28" s="91"/>
      <c r="W28" s="156"/>
      <c r="X28" s="160"/>
      <c r="Y28" s="156"/>
      <c r="Z28" s="137"/>
      <c r="AA28" s="131">
        <v>1</v>
      </c>
      <c r="AB28" s="131" t="str">
        <f>VLOOKUP(AA28,detail_maturity_score,3,FALSE)</f>
        <v/>
      </c>
    </row>
    <row r="29" spans="1:28" s="124" customFormat="1" ht="30" customHeight="1" x14ac:dyDescent="0.25">
      <c r="A29" s="89">
        <v>23</v>
      </c>
      <c r="B29" s="90" t="str">
        <f t="shared" ca="1" si="0"/>
        <v>1.1.08c</v>
      </c>
      <c r="C29" s="91">
        <f t="shared" ca="1" si="1"/>
        <v>6</v>
      </c>
      <c r="D29" s="21"/>
      <c r="E29" s="92" t="str">
        <f t="shared" ca="1" si="2"/>
        <v>1.1.08c</v>
      </c>
      <c r="F29" s="98" t="str">
        <f t="shared" ca="1" si="3"/>
        <v>Damage to reputation?</v>
      </c>
      <c r="G29" s="93"/>
      <c r="H29" s="140" t="str">
        <f t="shared" ca="1" si="4"/>
        <v>x 4</v>
      </c>
      <c r="I29" s="140" t="str">
        <f t="shared" ca="1" si="5"/>
        <v/>
      </c>
      <c r="J29" s="254"/>
      <c r="K29" s="254"/>
      <c r="L29" s="91"/>
      <c r="M29" s="91"/>
      <c r="N29" s="91"/>
      <c r="O29" s="91"/>
      <c r="P29" s="91"/>
      <c r="Q29" s="91"/>
      <c r="R29" s="91"/>
      <c r="S29" s="91"/>
      <c r="T29" s="126"/>
      <c r="U29" s="91"/>
      <c r="V29" s="91"/>
      <c r="W29" s="156"/>
      <c r="X29" s="160"/>
      <c r="Y29" s="156"/>
      <c r="Z29" s="137"/>
      <c r="AA29" s="131">
        <v>1</v>
      </c>
      <c r="AB29" s="131" t="str">
        <f>VLOOKUP(AA29,detail_maturity_score,3,FALSE)</f>
        <v/>
      </c>
    </row>
    <row r="30" spans="1:28" s="124" customFormat="1" ht="30" customHeight="1" x14ac:dyDescent="0.25">
      <c r="A30" s="89">
        <v>24</v>
      </c>
      <c r="B30" s="90" t="str">
        <f t="shared" ca="1" si="0"/>
        <v>1.1.08d</v>
      </c>
      <c r="C30" s="91">
        <f t="shared" ca="1" si="1"/>
        <v>6</v>
      </c>
      <c r="D30" s="21"/>
      <c r="E30" s="92" t="str">
        <f t="shared" ca="1" si="2"/>
        <v>1.1.08d</v>
      </c>
      <c r="F30" s="98" t="str">
        <f t="shared" ca="1" si="3"/>
        <v>Loss of management control?</v>
      </c>
      <c r="G30" s="93"/>
      <c r="H30" s="140" t="str">
        <f t="shared" ca="1" si="4"/>
        <v>x 4</v>
      </c>
      <c r="I30" s="140" t="str">
        <f t="shared" ca="1" si="5"/>
        <v/>
      </c>
      <c r="J30" s="254"/>
      <c r="K30" s="254"/>
      <c r="L30" s="91"/>
      <c r="M30" s="91"/>
      <c r="N30" s="91"/>
      <c r="O30" s="91"/>
      <c r="P30" s="91"/>
      <c r="Q30" s="91"/>
      <c r="R30" s="91"/>
      <c r="S30" s="91"/>
      <c r="T30" s="126"/>
      <c r="U30" s="91"/>
      <c r="V30" s="91"/>
      <c r="W30" s="156"/>
      <c r="X30" s="160"/>
      <c r="Y30" s="156"/>
      <c r="Z30" s="137"/>
      <c r="AA30" s="131">
        <v>1</v>
      </c>
      <c r="AB30" s="131" t="str">
        <f>VLOOKUP(AA30,detail_maturity_score,3,FALSE)</f>
        <v/>
      </c>
    </row>
    <row r="31" spans="1:28" s="124" customFormat="1" ht="30" customHeight="1" x14ac:dyDescent="0.25">
      <c r="A31" s="89">
        <v>25</v>
      </c>
      <c r="B31" s="90" t="str">
        <f t="shared" ca="1" si="0"/>
        <v>1.1.08e</v>
      </c>
      <c r="C31" s="91">
        <f t="shared" ca="1" si="1"/>
        <v>6</v>
      </c>
      <c r="D31" s="21"/>
      <c r="E31" s="100" t="str">
        <f t="shared" ca="1" si="2"/>
        <v>1.1.08e</v>
      </c>
      <c r="F31" s="101" t="str">
        <f t="shared" ca="1" si="3"/>
        <v>Impaired growth?</v>
      </c>
      <c r="G31" s="102"/>
      <c r="H31" s="141" t="str">
        <f t="shared" ca="1" si="4"/>
        <v>x 4</v>
      </c>
      <c r="I31" s="141" t="str">
        <f t="shared" ca="1" si="5"/>
        <v/>
      </c>
      <c r="J31" s="255"/>
      <c r="K31" s="255"/>
      <c r="L31" s="99"/>
      <c r="M31" s="99"/>
      <c r="N31" s="99"/>
      <c r="O31" s="99"/>
      <c r="P31" s="99"/>
      <c r="Q31" s="99"/>
      <c r="R31" s="99"/>
      <c r="S31" s="99"/>
      <c r="T31" s="152"/>
      <c r="U31" s="99"/>
      <c r="V31" s="99"/>
      <c r="W31" s="157"/>
      <c r="X31" s="161"/>
      <c r="Y31" s="157"/>
      <c r="Z31" s="231"/>
      <c r="AA31" s="129">
        <v>1</v>
      </c>
      <c r="AB31" s="129" t="str">
        <f>VLOOKUP(AA31,detail_maturity_score,3,FALSE)</f>
        <v/>
      </c>
    </row>
    <row r="32" spans="1:28" s="123" customFormat="1" ht="30" customHeight="1" x14ac:dyDescent="0.25">
      <c r="A32" s="89">
        <v>26</v>
      </c>
      <c r="B32" s="90" t="str">
        <f t="shared" ca="1" si="0"/>
        <v>1.2</v>
      </c>
      <c r="C32" s="91">
        <f t="shared" ca="1" si="1"/>
        <v>2</v>
      </c>
      <c r="D32" s="21"/>
      <c r="E32" s="88" t="str">
        <f t="shared" ca="1" si="2"/>
        <v>Step 2</v>
      </c>
      <c r="F32" s="66" t="str">
        <f t="shared" ca="1" si="3"/>
        <v>Threat analysis</v>
      </c>
      <c r="G32" s="55"/>
      <c r="H32" s="68" t="str">
        <f t="shared" ca="1" si="4"/>
        <v/>
      </c>
      <c r="I32" s="68" t="str">
        <f t="shared" ca="1" si="5"/>
        <v/>
      </c>
      <c r="J32" s="68"/>
      <c r="K32" s="68"/>
      <c r="L32" s="68"/>
      <c r="M32" s="55"/>
      <c r="N32" s="55"/>
      <c r="O32" s="55"/>
      <c r="P32" s="55"/>
      <c r="Q32" s="55"/>
      <c r="R32" s="55"/>
      <c r="S32" s="55"/>
      <c r="T32" s="55"/>
      <c r="U32" s="55"/>
      <c r="V32" s="55"/>
      <c r="W32" s="154"/>
      <c r="X32" s="154"/>
      <c r="Y32" s="158"/>
      <c r="Z32" s="135"/>
      <c r="AA32" s="129"/>
      <c r="AB32" s="129"/>
    </row>
    <row r="33" spans="1:28" s="124" customFormat="1" ht="30" customHeight="1" x14ac:dyDescent="0.25">
      <c r="A33" s="89">
        <v>27</v>
      </c>
      <c r="B33" s="90" t="str">
        <f t="shared" ca="1" si="0"/>
        <v>1.2.01</v>
      </c>
      <c r="C33" s="91">
        <f t="shared" ca="1" si="1"/>
        <v>5</v>
      </c>
      <c r="D33" s="21"/>
      <c r="E33" s="106" t="str">
        <f t="shared" ca="1" si="2"/>
        <v>1.2.01</v>
      </c>
      <c r="F33" s="107" t="str">
        <f t="shared" ca="1" si="3"/>
        <v>Do you analyse cyber security threats and associated vulnerabilities?</v>
      </c>
      <c r="G33" s="107"/>
      <c r="H33" s="142" t="str">
        <f t="shared" ca="1" si="4"/>
        <v>x 1</v>
      </c>
      <c r="I33" s="142" t="str">
        <f t="shared" ca="1" si="5"/>
        <v/>
      </c>
      <c r="J33" s="253"/>
      <c r="K33" s="253"/>
      <c r="L33" s="105"/>
      <c r="M33" s="105"/>
      <c r="N33" s="105"/>
      <c r="O33" s="105"/>
      <c r="P33" s="105"/>
      <c r="Q33" s="105"/>
      <c r="R33" s="105"/>
      <c r="S33" s="105"/>
      <c r="T33" s="153"/>
      <c r="U33" s="105"/>
      <c r="V33" s="105"/>
      <c r="W33" s="155"/>
      <c r="X33" s="159"/>
      <c r="Y33" s="155"/>
      <c r="Z33" s="136"/>
      <c r="AA33" s="131">
        <v>1</v>
      </c>
      <c r="AB33" s="131" t="str">
        <f>VLOOKUP(AA33,detail_maturity_score,3,FALSE)</f>
        <v/>
      </c>
    </row>
    <row r="34" spans="1:28" s="124" customFormat="1" ht="30" customHeight="1" x14ac:dyDescent="0.25">
      <c r="A34" s="89">
        <v>28</v>
      </c>
      <c r="B34" s="90" t="str">
        <f t="shared" ca="1" si="0"/>
        <v>1.2.02</v>
      </c>
      <c r="C34" s="91">
        <f t="shared" ca="1" si="1"/>
        <v>4</v>
      </c>
      <c r="D34" s="21"/>
      <c r="E34" s="92" t="str">
        <f t="shared" ca="1" si="2"/>
        <v>1.2.02</v>
      </c>
      <c r="F34" s="93" t="str">
        <f t="shared" ca="1" si="3"/>
        <v>Is your cyber security threat analysis:</v>
      </c>
      <c r="G34" s="93"/>
      <c r="H34" s="140" t="str">
        <f t="shared" ca="1" si="4"/>
        <v/>
      </c>
      <c r="I34" s="140" t="str">
        <f t="shared" ca="1" si="5"/>
        <v/>
      </c>
      <c r="J34" s="254"/>
      <c r="K34" s="254"/>
      <c r="L34" s="91"/>
      <c r="M34" s="91"/>
      <c r="N34" s="91"/>
      <c r="O34" s="91"/>
      <c r="P34" s="91"/>
      <c r="Q34" s="91"/>
      <c r="R34" s="91"/>
      <c r="S34" s="91"/>
      <c r="T34" s="126"/>
      <c r="U34" s="91"/>
      <c r="V34" s="91"/>
      <c r="W34" s="156"/>
      <c r="X34" s="160"/>
      <c r="Y34" s="156"/>
      <c r="Z34" s="137"/>
      <c r="AA34" s="131"/>
      <c r="AB34" s="131"/>
    </row>
    <row r="35" spans="1:28" s="124" customFormat="1" ht="30" customHeight="1" x14ac:dyDescent="0.25">
      <c r="A35" s="89">
        <v>29</v>
      </c>
      <c r="B35" s="90" t="str">
        <f t="shared" ca="1" si="0"/>
        <v>1.2.02a</v>
      </c>
      <c r="C35" s="91">
        <f t="shared" ca="1" si="1"/>
        <v>6</v>
      </c>
      <c r="D35" s="21"/>
      <c r="E35" s="92" t="str">
        <f t="shared" ca="1" si="2"/>
        <v>1.2.02a</v>
      </c>
      <c r="F35" s="98" t="str">
        <f t="shared" ca="1" si="3"/>
        <v>Carried out in a structured, systematic manner?</v>
      </c>
      <c r="G35" s="93"/>
      <c r="H35" s="140" t="str">
        <f t="shared" ca="1" si="4"/>
        <v>x 3</v>
      </c>
      <c r="I35" s="140" t="str">
        <f t="shared" ca="1" si="5"/>
        <v/>
      </c>
      <c r="J35" s="254"/>
      <c r="K35" s="254"/>
      <c r="L35" s="91"/>
      <c r="M35" s="91"/>
      <c r="N35" s="91"/>
      <c r="O35" s="91"/>
      <c r="P35" s="91"/>
      <c r="Q35" s="91"/>
      <c r="R35" s="91"/>
      <c r="S35" s="91"/>
      <c r="T35" s="126"/>
      <c r="U35" s="91"/>
      <c r="V35" s="91"/>
      <c r="W35" s="156"/>
      <c r="X35" s="160"/>
      <c r="Y35" s="156"/>
      <c r="Z35" s="137"/>
      <c r="AA35" s="131">
        <v>1</v>
      </c>
      <c r="AB35" s="131" t="str">
        <f>VLOOKUP(AA35,detail_maturity_score,3,FALSE)</f>
        <v/>
      </c>
    </row>
    <row r="36" spans="1:28" s="124" customFormat="1" ht="30" customHeight="1" x14ac:dyDescent="0.25">
      <c r="A36" s="89">
        <v>30</v>
      </c>
      <c r="B36" s="90" t="str">
        <f t="shared" ca="1" si="0"/>
        <v>1.2.02b</v>
      </c>
      <c r="C36" s="91">
        <f t="shared" ca="1" si="1"/>
        <v>6</v>
      </c>
      <c r="D36" s="21"/>
      <c r="E36" s="92" t="str">
        <f t="shared" ca="1" si="2"/>
        <v>1.2.02b</v>
      </c>
      <c r="F36" s="98" t="str">
        <f t="shared" ca="1" si="3"/>
        <v>Conducted on a regular basis?</v>
      </c>
      <c r="G36" s="93"/>
      <c r="H36" s="140" t="str">
        <f t="shared" ca="1" si="4"/>
        <v>x 2</v>
      </c>
      <c r="I36" s="140" t="str">
        <f t="shared" ca="1" si="5"/>
        <v/>
      </c>
      <c r="J36" s="254"/>
      <c r="K36" s="254"/>
      <c r="L36" s="91"/>
      <c r="M36" s="91"/>
      <c r="N36" s="91"/>
      <c r="O36" s="91"/>
      <c r="P36" s="91"/>
      <c r="Q36" s="91"/>
      <c r="R36" s="91"/>
      <c r="S36" s="91"/>
      <c r="T36" s="126"/>
      <c r="U36" s="91"/>
      <c r="V36" s="91"/>
      <c r="W36" s="156"/>
      <c r="X36" s="160"/>
      <c r="Y36" s="156"/>
      <c r="Z36" s="137"/>
      <c r="AA36" s="131">
        <v>1</v>
      </c>
      <c r="AB36" s="131" t="str">
        <f>VLOOKUP(AA36,detail_maturity_score,3,FALSE)</f>
        <v/>
      </c>
    </row>
    <row r="37" spans="1:28" s="124" customFormat="1" ht="30" customHeight="1" x14ac:dyDescent="0.25">
      <c r="A37" s="89">
        <v>31</v>
      </c>
      <c r="B37" s="90" t="str">
        <f t="shared" ca="1" si="0"/>
        <v>1.2.02c</v>
      </c>
      <c r="C37" s="91">
        <f t="shared" ca="1" si="1"/>
        <v>6</v>
      </c>
      <c r="D37" s="21"/>
      <c r="E37" s="92" t="str">
        <f t="shared" ca="1" si="2"/>
        <v>1.2.02c</v>
      </c>
      <c r="F37" s="98" t="str">
        <f t="shared" ca="1" si="3"/>
        <v>Linked to a knowledge base of known attack types and attack agents?</v>
      </c>
      <c r="G37" s="93"/>
      <c r="H37" s="140" t="str">
        <f t="shared" ca="1" si="4"/>
        <v>x 4</v>
      </c>
      <c r="I37" s="140" t="str">
        <f t="shared" ca="1" si="5"/>
        <v/>
      </c>
      <c r="J37" s="254"/>
      <c r="K37" s="254"/>
      <c r="L37" s="91"/>
      <c r="M37" s="91"/>
      <c r="N37" s="91"/>
      <c r="O37" s="91"/>
      <c r="P37" s="91"/>
      <c r="Q37" s="91"/>
      <c r="R37" s="91"/>
      <c r="S37" s="91"/>
      <c r="T37" s="126"/>
      <c r="U37" s="91"/>
      <c r="V37" s="91"/>
      <c r="W37" s="156"/>
      <c r="X37" s="160"/>
      <c r="Y37" s="156"/>
      <c r="Z37" s="137"/>
      <c r="AA37" s="131">
        <v>1</v>
      </c>
      <c r="AB37" s="131" t="str">
        <f>VLOOKUP(AA37,detail_maturity_score,3,FALSE)</f>
        <v/>
      </c>
    </row>
    <row r="38" spans="1:28" s="124" customFormat="1" ht="45" x14ac:dyDescent="0.25">
      <c r="A38" s="89">
        <v>32</v>
      </c>
      <c r="B38" s="90" t="str">
        <f t="shared" ca="1" si="0"/>
        <v>1.2.03</v>
      </c>
      <c r="C38" s="91">
        <f t="shared" ca="1" si="1"/>
        <v>5</v>
      </c>
      <c r="D38" s="21"/>
      <c r="E38" s="92" t="str">
        <f t="shared" ca="1" si="2"/>
        <v>1.2.03</v>
      </c>
      <c r="F38" s="93" t="str">
        <f t="shared" ca="1" si="3"/>
        <v>Does your cyber security threat analysis give you a good understanding of the level of threat to your organisation from different types of cyber security incidents?</v>
      </c>
      <c r="G38" s="93"/>
      <c r="H38" s="140" t="str">
        <f t="shared" ca="1" si="4"/>
        <v>x 4</v>
      </c>
      <c r="I38" s="140" t="str">
        <f t="shared" ca="1" si="5"/>
        <v/>
      </c>
      <c r="J38" s="254"/>
      <c r="K38" s="254"/>
      <c r="L38" s="91"/>
      <c r="M38" s="91"/>
      <c r="N38" s="91"/>
      <c r="O38" s="91"/>
      <c r="P38" s="91"/>
      <c r="Q38" s="91"/>
      <c r="R38" s="91"/>
      <c r="S38" s="91"/>
      <c r="T38" s="126"/>
      <c r="U38" s="91"/>
      <c r="V38" s="91"/>
      <c r="W38" s="156"/>
      <c r="X38" s="160"/>
      <c r="Y38" s="156"/>
      <c r="Z38" s="188"/>
      <c r="AA38" s="131">
        <v>1</v>
      </c>
      <c r="AB38" s="131" t="str">
        <f>VLOOKUP(AA38,detail_maturity_score,3,FALSE)</f>
        <v/>
      </c>
    </row>
    <row r="39" spans="1:28" s="124" customFormat="1" ht="30" customHeight="1" x14ac:dyDescent="0.25">
      <c r="A39" s="89">
        <v>33</v>
      </c>
      <c r="B39" s="90" t="str">
        <f t="shared" ca="1" si="0"/>
        <v>1.2.04</v>
      </c>
      <c r="C39" s="91">
        <f t="shared" ca="1" si="1"/>
        <v>4</v>
      </c>
      <c r="D39" s="21"/>
      <c r="E39" s="92" t="str">
        <f t="shared" ca="1" si="2"/>
        <v>1.2.04</v>
      </c>
      <c r="F39" s="93" t="str">
        <f t="shared" ca="1" si="3"/>
        <v>Does your threat analysis focus on:</v>
      </c>
      <c r="G39" s="93"/>
      <c r="H39" s="140" t="str">
        <f t="shared" ca="1" si="4"/>
        <v/>
      </c>
      <c r="I39" s="140" t="str">
        <f t="shared" ca="1" si="5"/>
        <v/>
      </c>
      <c r="J39" s="254"/>
      <c r="K39" s="254"/>
      <c r="L39" s="91"/>
      <c r="M39" s="91"/>
      <c r="N39" s="91"/>
      <c r="O39" s="91"/>
      <c r="P39" s="91"/>
      <c r="Q39" s="91"/>
      <c r="R39" s="91"/>
      <c r="S39" s="91"/>
      <c r="T39" s="126"/>
      <c r="U39" s="91"/>
      <c r="V39" s="91"/>
      <c r="W39" s="156"/>
      <c r="X39" s="160"/>
      <c r="Y39" s="156"/>
      <c r="Z39" s="137"/>
      <c r="AA39" s="131"/>
      <c r="AB39" s="131"/>
    </row>
    <row r="40" spans="1:28" s="124" customFormat="1" ht="30" customHeight="1" x14ac:dyDescent="0.25">
      <c r="A40" s="89">
        <v>34</v>
      </c>
      <c r="B40" s="90" t="str">
        <f t="shared" ca="1" si="0"/>
        <v>1.2.04a</v>
      </c>
      <c r="C40" s="91">
        <f t="shared" ca="1" si="1"/>
        <v>6</v>
      </c>
      <c r="D40" s="21"/>
      <c r="E40" s="92" t="str">
        <f t="shared" ca="1" si="2"/>
        <v>1.2.04a</v>
      </c>
      <c r="F40" s="98" t="str">
        <f t="shared" ca="1" si="3"/>
        <v>The cyber security landscape relevant to your organisation?</v>
      </c>
      <c r="G40" s="93"/>
      <c r="H40" s="140" t="str">
        <f t="shared" ca="1" si="4"/>
        <v>x 4</v>
      </c>
      <c r="I40" s="140" t="str">
        <f t="shared" ca="1" si="5"/>
        <v/>
      </c>
      <c r="J40" s="254"/>
      <c r="K40" s="254"/>
      <c r="L40" s="91"/>
      <c r="M40" s="91"/>
      <c r="N40" s="91"/>
      <c r="O40" s="91"/>
      <c r="P40" s="91"/>
      <c r="Q40" s="91"/>
      <c r="R40" s="91"/>
      <c r="S40" s="91"/>
      <c r="T40" s="126"/>
      <c r="U40" s="91"/>
      <c r="V40" s="91"/>
      <c r="W40" s="156"/>
      <c r="X40" s="160"/>
      <c r="Y40" s="156"/>
      <c r="Z40" s="137"/>
      <c r="AA40" s="131">
        <v>1</v>
      </c>
      <c r="AB40" s="131" t="str">
        <f t="shared" ref="AB40:AB45" si="6">VLOOKUP(AA40,detail_maturity_score,3,FALSE)</f>
        <v/>
      </c>
    </row>
    <row r="41" spans="1:28" s="124" customFormat="1" ht="45" x14ac:dyDescent="0.25">
      <c r="A41" s="89">
        <v>35</v>
      </c>
      <c r="B41" s="90" t="str">
        <f t="shared" ca="1" si="0"/>
        <v>1.2.04b</v>
      </c>
      <c r="C41" s="91">
        <f t="shared" ca="1" si="1"/>
        <v>6</v>
      </c>
      <c r="D41" s="21"/>
      <c r="E41" s="92" t="str">
        <f t="shared" ca="1" si="2"/>
        <v>1.2.04b</v>
      </c>
      <c r="F41" s="98" t="str">
        <f t="shared" ca="1" si="3"/>
        <v>Relevant sources of threats (eg organised crime syndicates, state-sponsored organisations, extremist groups, hacktivists, insiders – or a combination of these)?</v>
      </c>
      <c r="G41" s="93"/>
      <c r="H41" s="140" t="str">
        <f t="shared" ca="1" si="4"/>
        <v>x 4</v>
      </c>
      <c r="I41" s="140" t="str">
        <f t="shared" ca="1" si="5"/>
        <v/>
      </c>
      <c r="J41" s="254"/>
      <c r="K41" s="254"/>
      <c r="L41" s="91"/>
      <c r="M41" s="91"/>
      <c r="N41" s="91"/>
      <c r="O41" s="91"/>
      <c r="P41" s="91"/>
      <c r="Q41" s="91"/>
      <c r="R41" s="91"/>
      <c r="S41" s="91"/>
      <c r="T41" s="126"/>
      <c r="U41" s="91"/>
      <c r="V41" s="91"/>
      <c r="W41" s="156"/>
      <c r="X41" s="160"/>
      <c r="Y41" s="156"/>
      <c r="Z41" s="137"/>
      <c r="AA41" s="131">
        <v>1</v>
      </c>
      <c r="AB41" s="131" t="str">
        <f t="shared" si="6"/>
        <v/>
      </c>
    </row>
    <row r="42" spans="1:28" s="124" customFormat="1" ht="30" x14ac:dyDescent="0.25">
      <c r="A42" s="89">
        <v>36</v>
      </c>
      <c r="B42" s="90" t="str">
        <f t="shared" ca="1" si="0"/>
        <v>1.2.04c</v>
      </c>
      <c r="C42" s="91">
        <f t="shared" ca="1" si="1"/>
        <v>6</v>
      </c>
      <c r="D42" s="21"/>
      <c r="E42" s="92" t="str">
        <f t="shared" ca="1" si="2"/>
        <v>1.2.04c</v>
      </c>
      <c r="F42" s="98" t="str">
        <f t="shared" ca="1" si="3"/>
        <v>Which cyber security threats are most likely to affect your critical information assets?</v>
      </c>
      <c r="G42" s="93"/>
      <c r="H42" s="140" t="str">
        <f t="shared" ca="1" si="4"/>
        <v>x 4</v>
      </c>
      <c r="I42" s="140" t="str">
        <f t="shared" ca="1" si="5"/>
        <v/>
      </c>
      <c r="J42" s="254"/>
      <c r="K42" s="254"/>
      <c r="L42" s="91"/>
      <c r="M42" s="91"/>
      <c r="N42" s="91"/>
      <c r="O42" s="91"/>
      <c r="P42" s="91"/>
      <c r="Q42" s="91"/>
      <c r="R42" s="91"/>
      <c r="S42" s="91"/>
      <c r="T42" s="126"/>
      <c r="U42" s="91"/>
      <c r="V42" s="91"/>
      <c r="W42" s="156"/>
      <c r="X42" s="160"/>
      <c r="Y42" s="156"/>
      <c r="Z42" s="137"/>
      <c r="AA42" s="131">
        <v>1</v>
      </c>
      <c r="AB42" s="131" t="str">
        <f t="shared" si="6"/>
        <v/>
      </c>
    </row>
    <row r="43" spans="1:28" s="124" customFormat="1" ht="30" x14ac:dyDescent="0.25">
      <c r="A43" s="89">
        <v>37</v>
      </c>
      <c r="B43" s="90" t="str">
        <f t="shared" ca="1" si="0"/>
        <v>1.2.04d</v>
      </c>
      <c r="C43" s="91">
        <f t="shared" ca="1" si="1"/>
        <v>6</v>
      </c>
      <c r="D43" s="21"/>
      <c r="E43" s="92" t="str">
        <f t="shared" ca="1" si="2"/>
        <v>1.2.04d</v>
      </c>
      <c r="F43" s="98" t="str">
        <f t="shared" ca="1" si="3"/>
        <v>Vulnerabilities to each particular cyber security threat (eg control weaknesses or special circumstances)?</v>
      </c>
      <c r="G43" s="93"/>
      <c r="H43" s="140" t="str">
        <f t="shared" ca="1" si="4"/>
        <v>x 3</v>
      </c>
      <c r="I43" s="140" t="str">
        <f t="shared" ca="1" si="5"/>
        <v/>
      </c>
      <c r="J43" s="254"/>
      <c r="K43" s="254"/>
      <c r="L43" s="91"/>
      <c r="M43" s="91"/>
      <c r="N43" s="91"/>
      <c r="O43" s="91"/>
      <c r="P43" s="91"/>
      <c r="Q43" s="91"/>
      <c r="R43" s="91"/>
      <c r="S43" s="91"/>
      <c r="T43" s="126"/>
      <c r="U43" s="91"/>
      <c r="V43" s="91"/>
      <c r="W43" s="156"/>
      <c r="X43" s="160"/>
      <c r="Y43" s="156"/>
      <c r="Z43" s="137"/>
      <c r="AA43" s="131">
        <v>1</v>
      </c>
      <c r="AB43" s="131" t="str">
        <f t="shared" si="6"/>
        <v/>
      </c>
    </row>
    <row r="44" spans="1:28" s="124" customFormat="1" ht="45" x14ac:dyDescent="0.25">
      <c r="A44" s="89">
        <v>38</v>
      </c>
      <c r="B44" s="90" t="str">
        <f t="shared" ca="1" si="0"/>
        <v>1.2.04e</v>
      </c>
      <c r="C44" s="91">
        <f t="shared" ca="1" si="1"/>
        <v>6</v>
      </c>
      <c r="D44" s="21"/>
      <c r="E44" s="92" t="str">
        <f t="shared" ca="1" si="2"/>
        <v>1.2.04e</v>
      </c>
      <c r="F44" s="98" t="str">
        <f t="shared" ca="1" si="3"/>
        <v>Possible threat vectors for attacks to exploit (eg Internet downloads, unauthorised USB sticks, misconfigured systems, inappropriate access, or collusion)?</v>
      </c>
      <c r="G44" s="93"/>
      <c r="H44" s="140" t="str">
        <f t="shared" ca="1" si="4"/>
        <v>x 4</v>
      </c>
      <c r="I44" s="140" t="str">
        <f t="shared" ca="1" si="5"/>
        <v/>
      </c>
      <c r="J44" s="254"/>
      <c r="K44" s="254"/>
      <c r="L44" s="91"/>
      <c r="M44" s="91"/>
      <c r="N44" s="91"/>
      <c r="O44" s="91"/>
      <c r="P44" s="91"/>
      <c r="Q44" s="91"/>
      <c r="R44" s="91"/>
      <c r="S44" s="91"/>
      <c r="T44" s="126"/>
      <c r="U44" s="91"/>
      <c r="V44" s="91"/>
      <c r="W44" s="156"/>
      <c r="X44" s="160"/>
      <c r="Y44" s="156"/>
      <c r="Z44" s="137"/>
      <c r="AA44" s="131">
        <v>1</v>
      </c>
      <c r="AB44" s="131" t="str">
        <f t="shared" si="6"/>
        <v/>
      </c>
    </row>
    <row r="45" spans="1:28" s="124" customFormat="1" ht="30" customHeight="1" x14ac:dyDescent="0.25">
      <c r="A45" s="89">
        <v>39</v>
      </c>
      <c r="B45" s="90" t="str">
        <f t="shared" ca="1" si="0"/>
        <v>1.2.04f</v>
      </c>
      <c r="C45" s="91">
        <f t="shared" ca="1" si="1"/>
        <v>6</v>
      </c>
      <c r="D45" s="21"/>
      <c r="E45" s="92" t="str">
        <f t="shared" ca="1" si="2"/>
        <v>1.2.04f</v>
      </c>
      <c r="F45" s="98" t="str">
        <f t="shared" ca="1" si="3"/>
        <v>The technical infrastructure that supports your critical assets?</v>
      </c>
      <c r="G45" s="93"/>
      <c r="H45" s="140" t="str">
        <f t="shared" ca="1" si="4"/>
        <v>x 3</v>
      </c>
      <c r="I45" s="140" t="str">
        <f t="shared" ca="1" si="5"/>
        <v/>
      </c>
      <c r="J45" s="254"/>
      <c r="K45" s="254"/>
      <c r="L45" s="91"/>
      <c r="M45" s="91"/>
      <c r="N45" s="91"/>
      <c r="O45" s="91"/>
      <c r="P45" s="91"/>
      <c r="Q45" s="91"/>
      <c r="R45" s="91"/>
      <c r="S45" s="91"/>
      <c r="T45" s="126"/>
      <c r="U45" s="91"/>
      <c r="V45" s="91"/>
      <c r="W45" s="156"/>
      <c r="X45" s="160"/>
      <c r="Y45" s="156"/>
      <c r="Z45" s="137"/>
      <c r="AA45" s="131">
        <v>1</v>
      </c>
      <c r="AB45" s="131" t="str">
        <f t="shared" si="6"/>
        <v/>
      </c>
    </row>
    <row r="46" spans="1:28" s="124" customFormat="1" ht="30" x14ac:dyDescent="0.25">
      <c r="A46" s="89">
        <v>40</v>
      </c>
      <c r="B46" s="90" t="str">
        <f t="shared" ca="1" si="0"/>
        <v>1.2.05</v>
      </c>
      <c r="C46" s="91">
        <f t="shared" ca="1" si="1"/>
        <v>4</v>
      </c>
      <c r="D46" s="21"/>
      <c r="E46" s="92" t="str">
        <f t="shared" ca="1" si="2"/>
        <v>1.2.05</v>
      </c>
      <c r="F46" s="93" t="str">
        <f t="shared" ca="1" si="3"/>
        <v>Does your cyber security threat analysis address all stages of a cyber security attack, including:</v>
      </c>
      <c r="G46" s="93"/>
      <c r="H46" s="140" t="str">
        <f t="shared" ca="1" si="4"/>
        <v/>
      </c>
      <c r="I46" s="140" t="str">
        <f t="shared" ca="1" si="5"/>
        <v/>
      </c>
      <c r="J46" s="254"/>
      <c r="K46" s="254"/>
      <c r="L46" s="91"/>
      <c r="M46" s="91"/>
      <c r="N46" s="91"/>
      <c r="O46" s="91"/>
      <c r="P46" s="91"/>
      <c r="Q46" s="91"/>
      <c r="R46" s="91"/>
      <c r="S46" s="91"/>
      <c r="T46" s="126"/>
      <c r="U46" s="91"/>
      <c r="V46" s="91"/>
      <c r="W46" s="156"/>
      <c r="X46" s="160"/>
      <c r="Y46" s="156"/>
      <c r="Z46" s="137"/>
      <c r="AA46" s="131"/>
      <c r="AB46" s="131"/>
    </row>
    <row r="47" spans="1:28" s="124" customFormat="1" ht="30" x14ac:dyDescent="0.25">
      <c r="A47" s="89">
        <v>41</v>
      </c>
      <c r="B47" s="90" t="str">
        <f t="shared" ca="1" si="0"/>
        <v>1.2.05a</v>
      </c>
      <c r="C47" s="91">
        <f t="shared" ca="1" si="1"/>
        <v>6</v>
      </c>
      <c r="D47" s="21"/>
      <c r="E47" s="92" t="str">
        <f t="shared" ca="1" si="2"/>
        <v>1.2.05a</v>
      </c>
      <c r="F47" s="98" t="str">
        <f t="shared" ca="1" si="3"/>
        <v>Reconnaissance (gaining information about a target individual or organisation for use in a future cyber-attack)?</v>
      </c>
      <c r="G47" s="93"/>
      <c r="H47" s="140" t="str">
        <f t="shared" ca="1" si="4"/>
        <v>x 5</v>
      </c>
      <c r="I47" s="140" t="str">
        <f t="shared" ca="1" si="5"/>
        <v/>
      </c>
      <c r="J47" s="254"/>
      <c r="K47" s="254"/>
      <c r="L47" s="91"/>
      <c r="M47" s="91"/>
      <c r="N47" s="91"/>
      <c r="O47" s="91"/>
      <c r="P47" s="91"/>
      <c r="Q47" s="91"/>
      <c r="R47" s="91"/>
      <c r="S47" s="91"/>
      <c r="T47" s="126"/>
      <c r="U47" s="91"/>
      <c r="V47" s="91"/>
      <c r="W47" s="156"/>
      <c r="X47" s="160"/>
      <c r="Y47" s="156"/>
      <c r="Z47" s="137"/>
      <c r="AA47" s="131">
        <v>1</v>
      </c>
      <c r="AB47" s="131" t="str">
        <f>VLOOKUP(AA47,detail_maturity_score,3,FALSE)</f>
        <v/>
      </c>
    </row>
    <row r="48" spans="1:28" s="124" customFormat="1" ht="30" customHeight="1" x14ac:dyDescent="0.25">
      <c r="A48" s="89">
        <v>42</v>
      </c>
      <c r="B48" s="90" t="str">
        <f t="shared" ca="1" si="0"/>
        <v>1.2.05b</v>
      </c>
      <c r="C48" s="91">
        <f t="shared" ca="1" si="1"/>
        <v>6</v>
      </c>
      <c r="D48" s="21"/>
      <c r="E48" s="92" t="str">
        <f t="shared" ca="1" si="2"/>
        <v>1.2.05b</v>
      </c>
      <c r="F48" s="98" t="str">
        <f t="shared" ca="1" si="3"/>
        <v>Disruption (eg to a business, system or service)?</v>
      </c>
      <c r="G48" s="93"/>
      <c r="H48" s="140" t="str">
        <f t="shared" ca="1" si="4"/>
        <v>x 2</v>
      </c>
      <c r="I48" s="140" t="str">
        <f t="shared" ca="1" si="5"/>
        <v/>
      </c>
      <c r="J48" s="254"/>
      <c r="K48" s="254"/>
      <c r="L48" s="91"/>
      <c r="M48" s="91"/>
      <c r="N48" s="91"/>
      <c r="O48" s="91"/>
      <c r="P48" s="91"/>
      <c r="Q48" s="91"/>
      <c r="R48" s="91"/>
      <c r="S48" s="91"/>
      <c r="T48" s="126"/>
      <c r="U48" s="91"/>
      <c r="V48" s="91"/>
      <c r="W48" s="156"/>
      <c r="X48" s="160"/>
      <c r="Y48" s="156"/>
      <c r="Z48" s="137"/>
      <c r="AA48" s="131">
        <v>1</v>
      </c>
      <c r="AB48" s="131" t="str">
        <f>VLOOKUP(AA48,detail_maturity_score,3,FALSE)</f>
        <v/>
      </c>
    </row>
    <row r="49" spans="1:28" s="124" customFormat="1" ht="30" x14ac:dyDescent="0.25">
      <c r="A49" s="89">
        <v>43</v>
      </c>
      <c r="B49" s="90" t="str">
        <f t="shared" ca="1" si="0"/>
        <v>1.2.05c</v>
      </c>
      <c r="C49" s="91">
        <f t="shared" ca="1" si="1"/>
        <v>6</v>
      </c>
      <c r="D49" s="21"/>
      <c r="E49" s="92" t="str">
        <f t="shared" ca="1" si="2"/>
        <v>1.2.05c</v>
      </c>
      <c r="F49" s="98" t="str">
        <f t="shared" ca="1" si="3"/>
        <v>Extraction (eg obtaining money, sensitive information or user credentials from the target)?</v>
      </c>
      <c r="G49" s="93"/>
      <c r="H49" s="140" t="str">
        <f t="shared" ca="1" si="4"/>
        <v>x 3</v>
      </c>
      <c r="I49" s="140" t="str">
        <f t="shared" ca="1" si="5"/>
        <v/>
      </c>
      <c r="J49" s="254"/>
      <c r="K49" s="254"/>
      <c r="L49" s="91"/>
      <c r="M49" s="91"/>
      <c r="N49" s="91"/>
      <c r="O49" s="91"/>
      <c r="P49" s="91"/>
      <c r="Q49" s="91"/>
      <c r="R49" s="91"/>
      <c r="S49" s="91"/>
      <c r="T49" s="126"/>
      <c r="U49" s="91"/>
      <c r="V49" s="91"/>
      <c r="W49" s="156"/>
      <c r="X49" s="160"/>
      <c r="Y49" s="156"/>
      <c r="Z49" s="137"/>
      <c r="AA49" s="131">
        <v>1</v>
      </c>
      <c r="AB49" s="131" t="str">
        <f>VLOOKUP(AA49,detail_maturity_score,3,FALSE)</f>
        <v/>
      </c>
    </row>
    <row r="50" spans="1:28" s="124" customFormat="1" ht="30" customHeight="1" x14ac:dyDescent="0.25">
      <c r="A50" s="89">
        <v>44</v>
      </c>
      <c r="B50" s="90" t="str">
        <f t="shared" ca="1" si="0"/>
        <v>1.2.05d</v>
      </c>
      <c r="C50" s="91">
        <f t="shared" ca="1" si="1"/>
        <v>6</v>
      </c>
      <c r="D50" s="21"/>
      <c r="E50" s="92" t="str">
        <f t="shared" ca="1" si="2"/>
        <v>1.2.05d</v>
      </c>
      <c r="F50" s="98" t="str">
        <f t="shared" ca="1" si="3"/>
        <v>Manipulation (eg adding, changing or deleting key information)?</v>
      </c>
      <c r="G50" s="93"/>
      <c r="H50" s="140" t="str">
        <f t="shared" ca="1" si="4"/>
        <v>x 3</v>
      </c>
      <c r="I50" s="140" t="str">
        <f t="shared" ca="1" si="5"/>
        <v/>
      </c>
      <c r="J50" s="254"/>
      <c r="K50" s="254"/>
      <c r="L50" s="91"/>
      <c r="M50" s="91"/>
      <c r="N50" s="91"/>
      <c r="O50" s="91"/>
      <c r="P50" s="91"/>
      <c r="Q50" s="91"/>
      <c r="R50" s="91"/>
      <c r="S50" s="91"/>
      <c r="T50" s="126"/>
      <c r="U50" s="91"/>
      <c r="V50" s="91"/>
      <c r="W50" s="156"/>
      <c r="X50" s="160"/>
      <c r="Y50" s="156"/>
      <c r="Z50" s="137"/>
      <c r="AA50" s="131">
        <v>1</v>
      </c>
      <c r="AB50" s="131" t="str">
        <f>VLOOKUP(AA50,detail_maturity_score,3,FALSE)</f>
        <v/>
      </c>
    </row>
    <row r="51" spans="1:28" s="124" customFormat="1" ht="30" customHeight="1" x14ac:dyDescent="0.25">
      <c r="A51" s="89">
        <v>45</v>
      </c>
      <c r="B51" s="90" t="str">
        <f t="shared" ca="1" si="0"/>
        <v>1.2.06</v>
      </c>
      <c r="C51" s="91">
        <f t="shared" ca="1" si="1"/>
        <v>4</v>
      </c>
      <c r="D51" s="21"/>
      <c r="E51" s="92" t="str">
        <f t="shared" ca="1" si="2"/>
        <v>1.2.06</v>
      </c>
      <c r="F51" s="93" t="str">
        <f t="shared" ca="1" si="3"/>
        <v>Does your cyber security threat analysis cover:</v>
      </c>
      <c r="G51" s="93"/>
      <c r="H51" s="140" t="str">
        <f t="shared" ca="1" si="4"/>
        <v/>
      </c>
      <c r="I51" s="140" t="str">
        <f t="shared" ca="1" si="5"/>
        <v/>
      </c>
      <c r="J51" s="254"/>
      <c r="K51" s="254"/>
      <c r="L51" s="91"/>
      <c r="M51" s="91"/>
      <c r="N51" s="91"/>
      <c r="O51" s="91"/>
      <c r="P51" s="91"/>
      <c r="Q51" s="91"/>
      <c r="R51" s="91"/>
      <c r="S51" s="91"/>
      <c r="T51" s="126"/>
      <c r="U51" s="91"/>
      <c r="V51" s="91"/>
      <c r="W51" s="156"/>
      <c r="X51" s="160"/>
      <c r="Y51" s="156"/>
      <c r="Z51" s="137"/>
      <c r="AA51" s="131"/>
      <c r="AB51" s="131"/>
    </row>
    <row r="52" spans="1:28" s="124" customFormat="1" ht="30" x14ac:dyDescent="0.25">
      <c r="A52" s="89">
        <v>46</v>
      </c>
      <c r="B52" s="90" t="str">
        <f t="shared" ca="1" si="0"/>
        <v>1.2.06a</v>
      </c>
      <c r="C52" s="91">
        <f t="shared" ca="1" si="1"/>
        <v>6</v>
      </c>
      <c r="D52" s="21"/>
      <c r="E52" s="92" t="str">
        <f t="shared" ca="1" si="2"/>
        <v>1.2.06a</v>
      </c>
      <c r="F52" s="98" t="str">
        <f t="shared" ca="1" si="3"/>
        <v>The ‘attacker kill chain’ (ie reconnaissance, weaponize, deliver, exploit, install, command &amp; control and act on objectives)?</v>
      </c>
      <c r="G52" s="93"/>
      <c r="H52" s="140" t="str">
        <f t="shared" ca="1" si="4"/>
        <v>x 5</v>
      </c>
      <c r="I52" s="140" t="str">
        <f t="shared" ca="1" si="5"/>
        <v/>
      </c>
      <c r="J52" s="254"/>
      <c r="K52" s="254"/>
      <c r="L52" s="91"/>
      <c r="M52" s="91"/>
      <c r="N52" s="91"/>
      <c r="O52" s="91"/>
      <c r="P52" s="91"/>
      <c r="Q52" s="91"/>
      <c r="R52" s="91"/>
      <c r="S52" s="91"/>
      <c r="T52" s="126"/>
      <c r="U52" s="91"/>
      <c r="V52" s="91"/>
      <c r="W52" s="156"/>
      <c r="X52" s="160"/>
      <c r="Y52" s="156"/>
      <c r="Z52" s="137"/>
      <c r="AA52" s="131">
        <v>1</v>
      </c>
      <c r="AB52" s="131" t="str">
        <f>VLOOKUP(AA52,detail_maturity_score,3,FALSE)</f>
        <v/>
      </c>
    </row>
    <row r="53" spans="1:28" s="124" customFormat="1" ht="30" customHeight="1" x14ac:dyDescent="0.25">
      <c r="A53" s="89">
        <v>47</v>
      </c>
      <c r="B53" s="90" t="str">
        <f t="shared" ca="1" si="0"/>
        <v>1.2.06b</v>
      </c>
      <c r="C53" s="91">
        <f t="shared" ca="1" si="1"/>
        <v>6</v>
      </c>
      <c r="D53" s="21"/>
      <c r="E53" s="92" t="str">
        <f t="shared" ca="1" si="2"/>
        <v>1.2.06b</v>
      </c>
      <c r="F53" s="98" t="str">
        <f t="shared" ca="1" si="3"/>
        <v>Both the attacker and defender aspects of an attack?</v>
      </c>
      <c r="G53" s="93"/>
      <c r="H53" s="140" t="str">
        <f t="shared" ca="1" si="4"/>
        <v>x 5</v>
      </c>
      <c r="I53" s="140" t="str">
        <f t="shared" ca="1" si="5"/>
        <v/>
      </c>
      <c r="J53" s="254"/>
      <c r="K53" s="254"/>
      <c r="L53" s="91"/>
      <c r="M53" s="91"/>
      <c r="N53" s="91"/>
      <c r="O53" s="91"/>
      <c r="P53" s="91"/>
      <c r="Q53" s="91"/>
      <c r="R53" s="91"/>
      <c r="S53" s="91"/>
      <c r="T53" s="126"/>
      <c r="U53" s="91"/>
      <c r="V53" s="91"/>
      <c r="W53" s="156"/>
      <c r="X53" s="160"/>
      <c r="Y53" s="156"/>
      <c r="Z53" s="137"/>
      <c r="AA53" s="131">
        <v>1</v>
      </c>
      <c r="AB53" s="131" t="str">
        <f>VLOOKUP(AA53,detail_maturity_score,3,FALSE)</f>
        <v/>
      </c>
    </row>
    <row r="54" spans="1:28" s="124" customFormat="1" ht="30" x14ac:dyDescent="0.25">
      <c r="A54" s="89">
        <v>48</v>
      </c>
      <c r="B54" s="90" t="str">
        <f t="shared" ca="1" si="0"/>
        <v>1.2.07</v>
      </c>
      <c r="C54" s="91">
        <f t="shared" ca="1" si="1"/>
        <v>4</v>
      </c>
      <c r="D54" s="21"/>
      <c r="E54" s="92" t="str">
        <f t="shared" ca="1" si="2"/>
        <v>1.2.07</v>
      </c>
      <c r="F54" s="93" t="str">
        <f t="shared" ca="1" si="3"/>
        <v>Do you put your cyber security threat analysis into context, based on a solid understanding of:</v>
      </c>
      <c r="G54" s="93"/>
      <c r="H54" s="140" t="str">
        <f t="shared" ca="1" si="4"/>
        <v/>
      </c>
      <c r="I54" s="140" t="str">
        <f t="shared" ca="1" si="5"/>
        <v/>
      </c>
      <c r="J54" s="254"/>
      <c r="K54" s="254"/>
      <c r="L54" s="91"/>
      <c r="M54" s="91"/>
      <c r="N54" s="91"/>
      <c r="O54" s="91"/>
      <c r="P54" s="91"/>
      <c r="Q54" s="91"/>
      <c r="R54" s="91"/>
      <c r="S54" s="91"/>
      <c r="T54" s="126"/>
      <c r="U54" s="91"/>
      <c r="V54" s="91"/>
      <c r="W54" s="156"/>
      <c r="X54" s="160"/>
      <c r="Y54" s="156"/>
      <c r="Z54" s="137"/>
      <c r="AA54" s="131"/>
      <c r="AB54" s="131"/>
    </row>
    <row r="55" spans="1:28" s="124" customFormat="1" ht="30" x14ac:dyDescent="0.25">
      <c r="A55" s="89">
        <v>49</v>
      </c>
      <c r="B55" s="90" t="str">
        <f t="shared" ca="1" si="0"/>
        <v>1.2.07a</v>
      </c>
      <c r="C55" s="91">
        <f t="shared" ca="1" si="1"/>
        <v>6</v>
      </c>
      <c r="D55" s="21"/>
      <c r="E55" s="92" t="str">
        <f t="shared" ca="1" si="2"/>
        <v>1.2.07a</v>
      </c>
      <c r="F55" s="98" t="str">
        <f t="shared" ca="1" si="3"/>
        <v>The nature of your business, business strategy, business processes and risk appetite?</v>
      </c>
      <c r="G55" s="93"/>
      <c r="H55" s="140" t="str">
        <f t="shared" ca="1" si="4"/>
        <v>x 5</v>
      </c>
      <c r="I55" s="140" t="str">
        <f t="shared" ca="1" si="5"/>
        <v/>
      </c>
      <c r="J55" s="254"/>
      <c r="K55" s="254"/>
      <c r="L55" s="91"/>
      <c r="M55" s="91"/>
      <c r="N55" s="91"/>
      <c r="O55" s="91"/>
      <c r="P55" s="91"/>
      <c r="Q55" s="91"/>
      <c r="R55" s="91"/>
      <c r="S55" s="91"/>
      <c r="T55" s="126"/>
      <c r="U55" s="91"/>
      <c r="V55" s="91"/>
      <c r="W55" s="156"/>
      <c r="X55" s="160"/>
      <c r="Y55" s="156"/>
      <c r="Z55" s="137"/>
      <c r="AA55" s="131">
        <v>1</v>
      </c>
      <c r="AB55" s="131" t="str">
        <f>VLOOKUP(AA55,detail_maturity_score,3,FALSE)</f>
        <v/>
      </c>
    </row>
    <row r="56" spans="1:28" s="124" customFormat="1" ht="45" x14ac:dyDescent="0.25">
      <c r="A56" s="89">
        <v>50</v>
      </c>
      <c r="B56" s="90" t="str">
        <f t="shared" ca="1" si="0"/>
        <v>1.2.07b</v>
      </c>
      <c r="C56" s="91">
        <f t="shared" ca="1" si="1"/>
        <v>6</v>
      </c>
      <c r="D56" s="21"/>
      <c r="E56" s="92" t="str">
        <f t="shared" ca="1" si="2"/>
        <v>1.2.07b</v>
      </c>
      <c r="F56" s="98" t="str">
        <f t="shared" ca="1" si="3"/>
        <v>Key dependencies your organisation has; for example on people, technology, suppliers, partners and the environment in which you operate?</v>
      </c>
      <c r="G56" s="93"/>
      <c r="H56" s="140" t="str">
        <f t="shared" ca="1" si="4"/>
        <v>x 5</v>
      </c>
      <c r="I56" s="140" t="str">
        <f t="shared" ca="1" si="5"/>
        <v/>
      </c>
      <c r="J56" s="254"/>
      <c r="K56" s="254"/>
      <c r="L56" s="91"/>
      <c r="M56" s="91"/>
      <c r="N56" s="91"/>
      <c r="O56" s="91"/>
      <c r="P56" s="91"/>
      <c r="Q56" s="91"/>
      <c r="R56" s="91"/>
      <c r="S56" s="91"/>
      <c r="T56" s="126"/>
      <c r="U56" s="91"/>
      <c r="V56" s="91"/>
      <c r="W56" s="156"/>
      <c r="X56" s="160"/>
      <c r="Y56" s="156"/>
      <c r="Z56" s="137"/>
      <c r="AA56" s="131">
        <v>1</v>
      </c>
      <c r="AB56" s="131" t="str">
        <f>VLOOKUP(AA56,detail_maturity_score,3,FALSE)</f>
        <v/>
      </c>
    </row>
    <row r="57" spans="1:28" s="124" customFormat="1" ht="45" x14ac:dyDescent="0.25">
      <c r="A57" s="89">
        <v>51</v>
      </c>
      <c r="B57" s="90" t="str">
        <f t="shared" ca="1" si="0"/>
        <v>1.2.07c</v>
      </c>
      <c r="C57" s="91">
        <f t="shared" ca="1" si="1"/>
        <v>6</v>
      </c>
      <c r="D57" s="21"/>
      <c r="E57" s="92" t="str">
        <f t="shared" ca="1" si="2"/>
        <v>1.2.07c</v>
      </c>
      <c r="F57" s="98" t="str">
        <f t="shared" ca="1" si="3"/>
        <v>The assets which are most likely to be targeted, such as infrastructure, money, intellectual property or people – and the computer systems that support them?</v>
      </c>
      <c r="G57" s="93"/>
      <c r="H57" s="140" t="str">
        <f t="shared" ca="1" si="4"/>
        <v>x 5</v>
      </c>
      <c r="I57" s="140" t="str">
        <f t="shared" ca="1" si="5"/>
        <v/>
      </c>
      <c r="J57" s="254"/>
      <c r="K57" s="254"/>
      <c r="L57" s="91"/>
      <c r="M57" s="91"/>
      <c r="N57" s="91"/>
      <c r="O57" s="91"/>
      <c r="P57" s="91"/>
      <c r="Q57" s="91"/>
      <c r="R57" s="91"/>
      <c r="S57" s="91"/>
      <c r="T57" s="126"/>
      <c r="U57" s="91"/>
      <c r="V57" s="91"/>
      <c r="W57" s="156"/>
      <c r="X57" s="160"/>
      <c r="Y57" s="156"/>
      <c r="Z57" s="137"/>
      <c r="AA57" s="131">
        <v>1</v>
      </c>
      <c r="AB57" s="131" t="str">
        <f>VLOOKUP(AA57,detail_maturity_score,3,FALSE)</f>
        <v/>
      </c>
    </row>
    <row r="58" spans="1:28" s="124" customFormat="1" ht="30" x14ac:dyDescent="0.25">
      <c r="A58" s="89">
        <v>52</v>
      </c>
      <c r="B58" s="90" t="str">
        <f t="shared" ca="1" si="0"/>
        <v>1.2.08</v>
      </c>
      <c r="C58" s="91">
        <f t="shared" ca="1" si="1"/>
        <v>5</v>
      </c>
      <c r="D58" s="21"/>
      <c r="E58" s="92" t="str">
        <f t="shared" ca="1" si="2"/>
        <v>1.2.08</v>
      </c>
      <c r="F58" s="93" t="str">
        <f t="shared" ca="1" si="3"/>
        <v>Does your threat analysis include information from cyber security threat intelligence sources?</v>
      </c>
      <c r="G58" s="93"/>
      <c r="H58" s="140" t="str">
        <f t="shared" ca="1" si="4"/>
        <v>x 4</v>
      </c>
      <c r="I58" s="140" t="str">
        <f t="shared" ca="1" si="5"/>
        <v/>
      </c>
      <c r="J58" s="254"/>
      <c r="K58" s="254"/>
      <c r="L58" s="91"/>
      <c r="M58" s="91"/>
      <c r="N58" s="91"/>
      <c r="O58" s="91"/>
      <c r="P58" s="91"/>
      <c r="Q58" s="91"/>
      <c r="R58" s="91"/>
      <c r="S58" s="91"/>
      <c r="T58" s="126"/>
      <c r="U58" s="91"/>
      <c r="V58" s="91"/>
      <c r="W58" s="156"/>
      <c r="X58" s="160"/>
      <c r="Y58" s="156"/>
      <c r="Z58" s="188"/>
      <c r="AA58" s="131">
        <v>1</v>
      </c>
      <c r="AB58" s="131" t="str">
        <f>VLOOKUP(AA58,detail_maturity_score,3,FALSE)</f>
        <v/>
      </c>
    </row>
    <row r="59" spans="1:28" s="124" customFormat="1" ht="30" customHeight="1" x14ac:dyDescent="0.25">
      <c r="A59" s="89">
        <v>53</v>
      </c>
      <c r="B59" s="90" t="str">
        <f t="shared" ca="1" si="0"/>
        <v>1.2.09</v>
      </c>
      <c r="C59" s="91">
        <f t="shared" ca="1" si="1"/>
        <v>4</v>
      </c>
      <c r="D59" s="21"/>
      <c r="E59" s="92" t="str">
        <f t="shared" ca="1" si="2"/>
        <v>1.2.09</v>
      </c>
      <c r="F59" s="93" t="str">
        <f t="shared" ca="1" si="3"/>
        <v>Do your cyber security threat intelligence sources include information:</v>
      </c>
      <c r="G59" s="93"/>
      <c r="H59" s="140" t="str">
        <f t="shared" ca="1" si="4"/>
        <v/>
      </c>
      <c r="I59" s="140" t="str">
        <f t="shared" ca="1" si="5"/>
        <v/>
      </c>
      <c r="J59" s="254"/>
      <c r="K59" s="254"/>
      <c r="L59" s="91"/>
      <c r="M59" s="91"/>
      <c r="N59" s="91"/>
      <c r="O59" s="91"/>
      <c r="P59" s="91"/>
      <c r="Q59" s="91"/>
      <c r="R59" s="91"/>
      <c r="S59" s="91"/>
      <c r="T59" s="126"/>
      <c r="U59" s="91"/>
      <c r="V59" s="91"/>
      <c r="W59" s="156"/>
      <c r="X59" s="160"/>
      <c r="Y59" s="156"/>
      <c r="Z59" s="137"/>
      <c r="AA59" s="131"/>
      <c r="AB59" s="131"/>
    </row>
    <row r="60" spans="1:28" s="124" customFormat="1" ht="30" customHeight="1" x14ac:dyDescent="0.25">
      <c r="A60" s="89">
        <v>54</v>
      </c>
      <c r="B60" s="90" t="str">
        <f t="shared" ca="1" si="0"/>
        <v>1.2.09a</v>
      </c>
      <c r="C60" s="91">
        <f t="shared" ca="1" si="1"/>
        <v>6</v>
      </c>
      <c r="D60" s="21"/>
      <c r="E60" s="92" t="str">
        <f t="shared" ca="1" si="2"/>
        <v>1.2.09a</v>
      </c>
      <c r="F60" s="98" t="str">
        <f t="shared" ca="1" si="3"/>
        <v>You have specially compiled in your own organisation?</v>
      </c>
      <c r="G60" s="93"/>
      <c r="H60" s="140" t="str">
        <f t="shared" ca="1" si="4"/>
        <v>x 4</v>
      </c>
      <c r="I60" s="140" t="str">
        <f t="shared" ca="1" si="5"/>
        <v/>
      </c>
      <c r="J60" s="254"/>
      <c r="K60" s="254"/>
      <c r="L60" s="91"/>
      <c r="M60" s="91"/>
      <c r="N60" s="91"/>
      <c r="O60" s="91"/>
      <c r="P60" s="91"/>
      <c r="Q60" s="91"/>
      <c r="R60" s="91"/>
      <c r="S60" s="91"/>
      <c r="T60" s="126"/>
      <c r="U60" s="91"/>
      <c r="V60" s="91"/>
      <c r="W60" s="156"/>
      <c r="X60" s="160"/>
      <c r="Y60" s="156"/>
      <c r="Z60" s="137"/>
      <c r="AA60" s="131">
        <v>1</v>
      </c>
      <c r="AB60" s="131" t="str">
        <f>VLOOKUP(AA60,detail_maturity_score,3,FALSE)</f>
        <v/>
      </c>
    </row>
    <row r="61" spans="1:28" s="124" customFormat="1" ht="30" x14ac:dyDescent="0.25">
      <c r="A61" s="89">
        <v>55</v>
      </c>
      <c r="B61" s="90" t="str">
        <f t="shared" ca="1" si="0"/>
        <v>1.2.09b</v>
      </c>
      <c r="C61" s="91">
        <f t="shared" ca="1" si="1"/>
        <v>6</v>
      </c>
      <c r="D61" s="21"/>
      <c r="E61" s="92" t="str">
        <f t="shared" ca="1" si="2"/>
        <v>1.2.09b</v>
      </c>
      <c r="F61" s="98" t="str">
        <f t="shared" ca="1" si="3"/>
        <v>Obtained from the government, collaborative groups, competitors or CERTs and vendors)?</v>
      </c>
      <c r="G61" s="93"/>
      <c r="H61" s="140" t="str">
        <f t="shared" ca="1" si="4"/>
        <v>x 4</v>
      </c>
      <c r="I61" s="140" t="str">
        <f t="shared" ca="1" si="5"/>
        <v/>
      </c>
      <c r="J61" s="254"/>
      <c r="K61" s="254"/>
      <c r="L61" s="91"/>
      <c r="M61" s="91"/>
      <c r="N61" s="91"/>
      <c r="O61" s="91"/>
      <c r="P61" s="91"/>
      <c r="Q61" s="91"/>
      <c r="R61" s="91"/>
      <c r="S61" s="91"/>
      <c r="T61" s="126"/>
      <c r="U61" s="91"/>
      <c r="V61" s="91"/>
      <c r="W61" s="156"/>
      <c r="X61" s="160"/>
      <c r="Y61" s="156"/>
      <c r="Z61" s="137"/>
      <c r="AA61" s="131">
        <v>1</v>
      </c>
      <c r="AB61" s="131" t="str">
        <f>VLOOKUP(AA61,detail_maturity_score,3,FALSE)</f>
        <v/>
      </c>
    </row>
    <row r="62" spans="1:28" s="124" customFormat="1" ht="30" customHeight="1" x14ac:dyDescent="0.25">
      <c r="A62" s="89">
        <v>56</v>
      </c>
      <c r="B62" s="90" t="str">
        <f t="shared" ca="1" si="0"/>
        <v>1.2.09c</v>
      </c>
      <c r="C62" s="91">
        <f t="shared" ca="1" si="1"/>
        <v>6</v>
      </c>
      <c r="D62" s="21"/>
      <c r="E62" s="92" t="str">
        <f t="shared" ca="1" si="2"/>
        <v>1.2.09c</v>
      </c>
      <c r="F62" s="98" t="str">
        <f t="shared" ca="1" si="3"/>
        <v>Purchased from reputable vendors?</v>
      </c>
      <c r="G62" s="93"/>
      <c r="H62" s="140" t="str">
        <f t="shared" ca="1" si="4"/>
        <v>x 5</v>
      </c>
      <c r="I62" s="140" t="str">
        <f t="shared" ca="1" si="5"/>
        <v/>
      </c>
      <c r="J62" s="254"/>
      <c r="K62" s="254"/>
      <c r="L62" s="91"/>
      <c r="M62" s="91"/>
      <c r="N62" s="91"/>
      <c r="O62" s="91"/>
      <c r="P62" s="91"/>
      <c r="Q62" s="91"/>
      <c r="R62" s="91"/>
      <c r="S62" s="91"/>
      <c r="T62" s="126"/>
      <c r="U62" s="91"/>
      <c r="V62" s="91"/>
      <c r="W62" s="156"/>
      <c r="X62" s="160"/>
      <c r="Y62" s="156"/>
      <c r="Z62" s="137"/>
      <c r="AA62" s="131">
        <v>1</v>
      </c>
      <c r="AB62" s="131" t="str">
        <f>VLOOKUP(AA62,detail_maturity_score,3,FALSE)</f>
        <v/>
      </c>
    </row>
    <row r="63" spans="1:28" s="122" customFormat="1" ht="30" x14ac:dyDescent="0.25">
      <c r="A63" s="103">
        <v>57</v>
      </c>
      <c r="B63" s="104" t="str">
        <f t="shared" ca="1" si="0"/>
        <v>1.2.10</v>
      </c>
      <c r="C63" s="105">
        <f t="shared" ca="1" si="1"/>
        <v>5</v>
      </c>
      <c r="D63" s="21"/>
      <c r="E63" s="106" t="str">
        <f t="shared" ca="1" si="2"/>
        <v>1.2.10</v>
      </c>
      <c r="F63" s="107" t="str">
        <f t="shared" ca="1" si="3"/>
        <v>Does your threat analysis include actionable cyber security threat intelligence, enabling positive changes to be made immediately?</v>
      </c>
      <c r="G63" s="107"/>
      <c r="H63" s="142" t="str">
        <f t="shared" ca="1" si="4"/>
        <v>x 5</v>
      </c>
      <c r="I63" s="142" t="str">
        <f t="shared" ca="1" si="5"/>
        <v/>
      </c>
      <c r="J63" s="253"/>
      <c r="K63" s="253"/>
      <c r="L63" s="105"/>
      <c r="M63" s="105"/>
      <c r="N63" s="105"/>
      <c r="O63" s="105"/>
      <c r="P63" s="105"/>
      <c r="Q63" s="105"/>
      <c r="R63" s="105"/>
      <c r="S63" s="105"/>
      <c r="T63" s="126"/>
      <c r="U63" s="105"/>
      <c r="V63" s="105"/>
      <c r="W63" s="155"/>
      <c r="X63" s="159"/>
      <c r="Y63" s="155"/>
      <c r="Z63" s="136"/>
      <c r="AA63" s="131">
        <v>1</v>
      </c>
      <c r="AB63" s="131" t="str">
        <f>VLOOKUP(AA63,detail_maturity_score,3,FALSE)</f>
        <v/>
      </c>
    </row>
    <row r="64" spans="1:28" s="122" customFormat="1" ht="30" x14ac:dyDescent="0.25">
      <c r="A64" s="103">
        <v>58</v>
      </c>
      <c r="B64" s="104" t="str">
        <f t="shared" ca="1" si="0"/>
        <v>1.2.11</v>
      </c>
      <c r="C64" s="105">
        <f t="shared" ca="1" si="1"/>
        <v>5</v>
      </c>
      <c r="D64" s="21"/>
      <c r="E64" s="106" t="str">
        <f t="shared" ca="1" si="2"/>
        <v>1.2.11</v>
      </c>
      <c r="F64" s="107" t="str">
        <f t="shared" ca="1" si="3"/>
        <v>Do you perform realistic simulations of possible cyber security incidents (eg by carrying out scenario testing)?</v>
      </c>
      <c r="G64" s="107"/>
      <c r="H64" s="142" t="str">
        <f t="shared" ca="1" si="4"/>
        <v>x 4</v>
      </c>
      <c r="I64" s="142" t="str">
        <f t="shared" ca="1" si="5"/>
        <v/>
      </c>
      <c r="J64" s="253"/>
      <c r="K64" s="253"/>
      <c r="L64" s="105"/>
      <c r="M64" s="105"/>
      <c r="N64" s="105"/>
      <c r="O64" s="105"/>
      <c r="P64" s="105"/>
      <c r="Q64" s="105"/>
      <c r="R64" s="105"/>
      <c r="S64" s="105"/>
      <c r="T64" s="126"/>
      <c r="U64" s="105"/>
      <c r="V64" s="105"/>
      <c r="W64" s="155"/>
      <c r="X64" s="159"/>
      <c r="Y64" s="155"/>
      <c r="Z64" s="136"/>
      <c r="AA64" s="131">
        <v>1</v>
      </c>
      <c r="AB64" s="131" t="str">
        <f>VLOOKUP(AA64,detail_maturity_score,3,FALSE)</f>
        <v/>
      </c>
    </row>
    <row r="65" spans="1:28" s="122" customFormat="1" ht="30" customHeight="1" x14ac:dyDescent="0.25">
      <c r="A65" s="103">
        <v>59</v>
      </c>
      <c r="B65" s="104" t="str">
        <f t="shared" ca="1" si="0"/>
        <v>1.2.12</v>
      </c>
      <c r="C65" s="105">
        <f t="shared" ca="1" si="1"/>
        <v>4</v>
      </c>
      <c r="D65" s="21"/>
      <c r="E65" s="106" t="str">
        <f t="shared" ca="1" si="2"/>
        <v>1.2.12</v>
      </c>
      <c r="F65" s="107" t="str">
        <f t="shared" ca="1" si="3"/>
        <v>Do you make scenario testing more effective by ensuring it includes:</v>
      </c>
      <c r="G65" s="107"/>
      <c r="H65" s="142" t="str">
        <f t="shared" ca="1" si="4"/>
        <v/>
      </c>
      <c r="I65" s="142" t="str">
        <f t="shared" ca="1" si="5"/>
        <v/>
      </c>
      <c r="J65" s="253"/>
      <c r="K65" s="253"/>
      <c r="L65" s="105"/>
      <c r="M65" s="105"/>
      <c r="N65" s="105"/>
      <c r="O65" s="105"/>
      <c r="P65" s="105"/>
      <c r="Q65" s="105"/>
      <c r="R65" s="105"/>
      <c r="S65" s="105"/>
      <c r="T65" s="126"/>
      <c r="U65" s="105"/>
      <c r="V65" s="105"/>
      <c r="W65" s="155"/>
      <c r="X65" s="159"/>
      <c r="Y65" s="155"/>
      <c r="Z65" s="138"/>
      <c r="AA65" s="131"/>
      <c r="AB65" s="131"/>
    </row>
    <row r="66" spans="1:28" s="122" customFormat="1" ht="30" customHeight="1" x14ac:dyDescent="0.25">
      <c r="A66" s="103">
        <v>60</v>
      </c>
      <c r="B66" s="104" t="str">
        <f t="shared" ca="1" si="0"/>
        <v>1.2.12a</v>
      </c>
      <c r="C66" s="105">
        <f t="shared" ca="1" si="1"/>
        <v>6</v>
      </c>
      <c r="D66" s="21"/>
      <c r="E66" s="106" t="str">
        <f t="shared" ca="1" si="2"/>
        <v>1.2.12a</v>
      </c>
      <c r="F66" s="181" t="str">
        <f t="shared" ca="1" si="3"/>
        <v>Simulating a real attack as closely as possible?</v>
      </c>
      <c r="G66" s="107"/>
      <c r="H66" s="142" t="str">
        <f t="shared" ca="1" si="4"/>
        <v>x 5</v>
      </c>
      <c r="I66" s="142" t="str">
        <f t="shared" ca="1" si="5"/>
        <v/>
      </c>
      <c r="J66" s="253"/>
      <c r="K66" s="253"/>
      <c r="L66" s="105"/>
      <c r="M66" s="105"/>
      <c r="N66" s="105"/>
      <c r="O66" s="105"/>
      <c r="P66" s="105"/>
      <c r="Q66" s="105"/>
      <c r="R66" s="105"/>
      <c r="S66" s="105"/>
      <c r="T66" s="126"/>
      <c r="U66" s="105"/>
      <c r="V66" s="105"/>
      <c r="W66" s="155"/>
      <c r="X66" s="159"/>
      <c r="Y66" s="155"/>
      <c r="Z66" s="138"/>
      <c r="AA66" s="131">
        <v>1</v>
      </c>
      <c r="AB66" s="131" t="str">
        <f>VLOOKUP(AA66,detail_maturity_score,3,FALSE)</f>
        <v/>
      </c>
    </row>
    <row r="67" spans="1:28" s="122" customFormat="1" ht="30" x14ac:dyDescent="0.25">
      <c r="A67" s="103">
        <v>61</v>
      </c>
      <c r="B67" s="104" t="str">
        <f t="shared" ca="1" si="0"/>
        <v>1.2.12b</v>
      </c>
      <c r="C67" s="105">
        <f t="shared" ca="1" si="1"/>
        <v>6</v>
      </c>
      <c r="D67" s="21"/>
      <c r="E67" s="106" t="str">
        <f t="shared" ca="1" si="2"/>
        <v>1.2.12b</v>
      </c>
      <c r="F67" s="181" t="str">
        <f t="shared" ca="1" si="3"/>
        <v>Evaluating situational awareness and applicability to your organisation?</v>
      </c>
      <c r="G67" s="107"/>
      <c r="H67" s="142" t="str">
        <f t="shared" ca="1" si="4"/>
        <v>x 5</v>
      </c>
      <c r="I67" s="142" t="str">
        <f t="shared" ca="1" si="5"/>
        <v/>
      </c>
      <c r="J67" s="253"/>
      <c r="K67" s="253"/>
      <c r="L67" s="105"/>
      <c r="M67" s="105"/>
      <c r="N67" s="105"/>
      <c r="O67" s="105"/>
      <c r="P67" s="105"/>
      <c r="Q67" s="105"/>
      <c r="R67" s="105"/>
      <c r="S67" s="105"/>
      <c r="T67" s="126"/>
      <c r="U67" s="105"/>
      <c r="V67" s="105"/>
      <c r="W67" s="155"/>
      <c r="X67" s="159"/>
      <c r="Y67" s="155"/>
      <c r="Z67" s="138"/>
      <c r="AA67" s="131">
        <v>1</v>
      </c>
      <c r="AB67" s="131" t="str">
        <f>VLOOKUP(AA67,detail_maturity_score,3,FALSE)</f>
        <v/>
      </c>
    </row>
    <row r="68" spans="1:28" s="122" customFormat="1" ht="30" x14ac:dyDescent="0.25">
      <c r="A68" s="103">
        <v>62</v>
      </c>
      <c r="B68" s="104" t="str">
        <f t="shared" ca="1" si="0"/>
        <v>1.2.12c</v>
      </c>
      <c r="C68" s="105">
        <f t="shared" ca="1" si="1"/>
        <v>6</v>
      </c>
      <c r="D68" s="21"/>
      <c r="E68" s="106" t="str">
        <f t="shared" ca="1" si="2"/>
        <v>1.2.12c</v>
      </c>
      <c r="F68" s="181" t="str">
        <f t="shared" ca="1" si="3"/>
        <v>Initiating a fictional (but realistic) attack internally and assessing how well you can respond to it?</v>
      </c>
      <c r="G68" s="107"/>
      <c r="H68" s="142" t="str">
        <f t="shared" ca="1" si="4"/>
        <v>x 5</v>
      </c>
      <c r="I68" s="142" t="str">
        <f t="shared" ca="1" si="5"/>
        <v/>
      </c>
      <c r="J68" s="253"/>
      <c r="K68" s="253"/>
      <c r="L68" s="105"/>
      <c r="M68" s="105"/>
      <c r="N68" s="105"/>
      <c r="O68" s="105"/>
      <c r="P68" s="105"/>
      <c r="Q68" s="105"/>
      <c r="R68" s="105"/>
      <c r="S68" s="105"/>
      <c r="T68" s="126"/>
      <c r="U68" s="105"/>
      <c r="V68" s="105"/>
      <c r="W68" s="155"/>
      <c r="X68" s="159"/>
      <c r="Y68" s="155"/>
      <c r="Z68" s="138"/>
      <c r="AA68" s="131">
        <v>1</v>
      </c>
      <c r="AB68" s="131" t="str">
        <f>VLOOKUP(AA68,detail_maturity_score,3,FALSE)</f>
        <v/>
      </c>
    </row>
    <row r="69" spans="1:28" s="122" customFormat="1" ht="30" customHeight="1" x14ac:dyDescent="0.25">
      <c r="A69" s="103">
        <v>63</v>
      </c>
      <c r="B69" s="104" t="str">
        <f t="shared" ca="1" si="0"/>
        <v>1.2.13</v>
      </c>
      <c r="C69" s="105">
        <f t="shared" ca="1" si="1"/>
        <v>4</v>
      </c>
      <c r="D69" s="21"/>
      <c r="E69" s="106" t="str">
        <f t="shared" ca="1" si="2"/>
        <v>1.2.13</v>
      </c>
      <c r="F69" s="107" t="str">
        <f t="shared" ca="1" si="3"/>
        <v>Do you carry out cyber security scenarios:</v>
      </c>
      <c r="G69" s="107"/>
      <c r="H69" s="142" t="str">
        <f t="shared" ca="1" si="4"/>
        <v/>
      </c>
      <c r="I69" s="142" t="str">
        <f t="shared" ca="1" si="5"/>
        <v/>
      </c>
      <c r="J69" s="253"/>
      <c r="K69" s="253"/>
      <c r="L69" s="105"/>
      <c r="M69" s="105"/>
      <c r="N69" s="105"/>
      <c r="O69" s="105"/>
      <c r="P69" s="105"/>
      <c r="Q69" s="105"/>
      <c r="R69" s="105"/>
      <c r="S69" s="105"/>
      <c r="T69" s="126"/>
      <c r="U69" s="105"/>
      <c r="V69" s="105"/>
      <c r="W69" s="155"/>
      <c r="X69" s="159"/>
      <c r="Y69" s="155"/>
      <c r="Z69" s="138"/>
      <c r="AA69" s="131"/>
      <c r="AB69" s="131"/>
    </row>
    <row r="70" spans="1:28" s="122" customFormat="1" ht="30" x14ac:dyDescent="0.25">
      <c r="A70" s="103">
        <v>64</v>
      </c>
      <c r="B70" s="104" t="str">
        <f t="shared" ca="1" si="0"/>
        <v>1.2.13a</v>
      </c>
      <c r="C70" s="105">
        <f t="shared" ca="1" si="1"/>
        <v>6</v>
      </c>
      <c r="D70" s="21"/>
      <c r="E70" s="106" t="str">
        <f t="shared" ca="1" si="2"/>
        <v>1.2.13a</v>
      </c>
      <c r="F70" s="181" t="str">
        <f t="shared" ca="1" si="3"/>
        <v>That result in different outcomes such as unavailability, data theft and data/systems corruption?</v>
      </c>
      <c r="G70" s="107"/>
      <c r="H70" s="142" t="str">
        <f t="shared" ca="1" si="4"/>
        <v>x 5</v>
      </c>
      <c r="I70" s="142" t="str">
        <f t="shared" ca="1" si="5"/>
        <v/>
      </c>
      <c r="J70" s="253"/>
      <c r="K70" s="253"/>
      <c r="L70" s="105"/>
      <c r="M70" s="105"/>
      <c r="N70" s="105"/>
      <c r="O70" s="105"/>
      <c r="P70" s="105"/>
      <c r="Q70" s="105"/>
      <c r="R70" s="105"/>
      <c r="S70" s="105"/>
      <c r="T70" s="126"/>
      <c r="U70" s="105"/>
      <c r="V70" s="105"/>
      <c r="W70" s="155"/>
      <c r="X70" s="159"/>
      <c r="Y70" s="155"/>
      <c r="Z70" s="138"/>
      <c r="AA70" s="131">
        <v>1</v>
      </c>
      <c r="AB70" s="131" t="str">
        <f>VLOOKUP(AA70,detail_maturity_score,3,FALSE)</f>
        <v/>
      </c>
    </row>
    <row r="71" spans="1:28" s="122" customFormat="1" ht="30" customHeight="1" x14ac:dyDescent="0.25">
      <c r="A71" s="103">
        <v>65</v>
      </c>
      <c r="B71" s="104" t="str">
        <f t="shared" ca="1" si="0"/>
        <v>1.2.13b</v>
      </c>
      <c r="C71" s="105">
        <f t="shared" ca="1" si="1"/>
        <v>6</v>
      </c>
      <c r="D71" s="21"/>
      <c r="E71" s="106" t="str">
        <f t="shared" ca="1" si="2"/>
        <v>1.2.13b</v>
      </c>
      <c r="F71" s="181" t="str">
        <f t="shared" ca="1" si="3"/>
        <v>Where your systems and/or data have suffered integrity loss?</v>
      </c>
      <c r="G71" s="107"/>
      <c r="H71" s="142" t="str">
        <f t="shared" ca="1" si="4"/>
        <v>x 5</v>
      </c>
      <c r="I71" s="142" t="str">
        <f t="shared" ca="1" si="5"/>
        <v/>
      </c>
      <c r="J71" s="253"/>
      <c r="K71" s="253"/>
      <c r="L71" s="105"/>
      <c r="M71" s="105"/>
      <c r="N71" s="105"/>
      <c r="O71" s="105"/>
      <c r="P71" s="105"/>
      <c r="Q71" s="105"/>
      <c r="R71" s="105"/>
      <c r="S71" s="105"/>
      <c r="T71" s="126"/>
      <c r="U71" s="105"/>
      <c r="V71" s="105"/>
      <c r="W71" s="155"/>
      <c r="X71" s="159"/>
      <c r="Y71" s="155"/>
      <c r="Z71" s="138"/>
      <c r="AA71" s="131">
        <v>1</v>
      </c>
      <c r="AB71" s="131" t="str">
        <f>VLOOKUP(AA71,detail_maturity_score,3,FALSE)</f>
        <v/>
      </c>
    </row>
    <row r="72" spans="1:28" s="122" customFormat="1" ht="45" x14ac:dyDescent="0.25">
      <c r="A72" s="103">
        <v>66</v>
      </c>
      <c r="B72" s="104" t="str">
        <f t="shared" ref="B72:B135" ca="1" si="7">VLOOKUP(A72,Contents_Text,2,FALSE)</f>
        <v>1.2.14</v>
      </c>
      <c r="C72" s="105">
        <f t="shared" ref="C72:C135" ca="1" si="8">VLOOKUP(A72,Contents_Text,15,FALSE)</f>
        <v>5</v>
      </c>
      <c r="D72" s="21"/>
      <c r="E72" s="106" t="str">
        <f t="shared" ref="E72:E135" ca="1" si="9">IF(C72=1,"Phase "&amp;B72,IF(C72=2,"Step "&amp;VLOOKUP(A72,Contents_Text,4,FALSE),B72))</f>
        <v>1.2.14</v>
      </c>
      <c r="F72" s="107" t="str">
        <f t="shared" ref="F72:F135" ca="1" si="10">VLOOKUP(A72,Contents_Text,7,FALSE)</f>
        <v>Do you carry out periodic scenario-based training, helping to ensure that relevant individuals understand their role and prepare them to handle cyber security incidents?</v>
      </c>
      <c r="G72" s="107"/>
      <c r="H72" s="142" t="str">
        <f t="shared" ref="H72:H135" ca="1" si="11">IF(ISERROR(VLOOKUP(E72,Weightings_Ref,6,FALSE)),"",IF(VLOOKUP(E72,Weightings_Ref,6,FALSE)=0,"",VLOOKUP(E72,Weightings_Ref,6,FALSE)))</f>
        <v>x 4</v>
      </c>
      <c r="I72" s="142" t="str">
        <f t="shared" ref="I72:I135" ca="1" si="12">IF(ISERROR(VLOOKUP(AA72,detail_maturity_score,3,FALSE)*VLOOKUP(H72,weighting_scores,2,FALSE)),"",VLOOKUP(AA72,detail_maturity_score,3,FALSE)*VLOOKUP(H72,weighting_scores,2,FALSE))</f>
        <v/>
      </c>
      <c r="J72" s="253"/>
      <c r="K72" s="253"/>
      <c r="L72" s="105"/>
      <c r="M72" s="105"/>
      <c r="N72" s="105"/>
      <c r="O72" s="105"/>
      <c r="P72" s="105"/>
      <c r="Q72" s="105"/>
      <c r="R72" s="105"/>
      <c r="S72" s="105"/>
      <c r="T72" s="126"/>
      <c r="U72" s="105"/>
      <c r="V72" s="105"/>
      <c r="W72" s="155"/>
      <c r="X72" s="159"/>
      <c r="Y72" s="155"/>
      <c r="Z72" s="136"/>
      <c r="AA72" s="131">
        <v>1</v>
      </c>
      <c r="AB72" s="131" t="str">
        <f>VLOOKUP(AA72,detail_maturity_score,3,FALSE)</f>
        <v/>
      </c>
    </row>
    <row r="73" spans="1:28" s="122" customFormat="1" ht="45" x14ac:dyDescent="0.25">
      <c r="A73" s="103">
        <v>67</v>
      </c>
      <c r="B73" s="104" t="str">
        <f t="shared" ca="1" si="7"/>
        <v>1.2.15</v>
      </c>
      <c r="C73" s="105">
        <f t="shared" ca="1" si="8"/>
        <v>5</v>
      </c>
      <c r="D73" s="21"/>
      <c r="E73" s="106" t="str">
        <f t="shared" ca="1" si="9"/>
        <v>1.2.15</v>
      </c>
      <c r="F73" s="107" t="str">
        <f t="shared" ca="1" si="10"/>
        <v>Does this scenario-based training work through a series of attack scenarios fine-tuned to the threats and vulnerabilities your organisation face?</v>
      </c>
      <c r="G73" s="107"/>
      <c r="H73" s="142" t="str">
        <f t="shared" ca="1" si="11"/>
        <v>x 5</v>
      </c>
      <c r="I73" s="142" t="str">
        <f t="shared" ca="1" si="12"/>
        <v/>
      </c>
      <c r="J73" s="253"/>
      <c r="K73" s="253"/>
      <c r="L73" s="105"/>
      <c r="M73" s="105"/>
      <c r="N73" s="105"/>
      <c r="O73" s="105"/>
      <c r="P73" s="105"/>
      <c r="Q73" s="105"/>
      <c r="R73" s="105"/>
      <c r="S73" s="105"/>
      <c r="T73" s="126"/>
      <c r="U73" s="105"/>
      <c r="V73" s="105"/>
      <c r="W73" s="155"/>
      <c r="X73" s="159"/>
      <c r="Y73" s="155"/>
      <c r="Z73" s="136"/>
      <c r="AA73" s="131">
        <v>1</v>
      </c>
      <c r="AB73" s="131" t="str">
        <f>VLOOKUP(AA73,detail_maturity_score,3,FALSE)</f>
        <v/>
      </c>
    </row>
    <row r="74" spans="1:28" s="122" customFormat="1" ht="45" x14ac:dyDescent="0.25">
      <c r="A74" s="103">
        <v>68</v>
      </c>
      <c r="B74" s="104" t="str">
        <f t="shared" ca="1" si="7"/>
        <v>1.2.16</v>
      </c>
      <c r="C74" s="105">
        <f t="shared" ca="1" si="8"/>
        <v>5</v>
      </c>
      <c r="D74" s="21"/>
      <c r="E74" s="214" t="str">
        <f t="shared" ca="1" si="9"/>
        <v>1.2.16</v>
      </c>
      <c r="F74" s="216" t="str">
        <f t="shared" ca="1" si="10"/>
        <v>Do you evaluate newly emerging methods of conducting more advanced cyber security threat analysis to help improve the effectiveness of your cyber security threat analysis?</v>
      </c>
      <c r="G74" s="216"/>
      <c r="H74" s="222" t="str">
        <f t="shared" ca="1" si="11"/>
        <v>x 5</v>
      </c>
      <c r="I74" s="222" t="str">
        <f t="shared" ca="1" si="12"/>
        <v/>
      </c>
      <c r="J74" s="256"/>
      <c r="K74" s="256"/>
      <c r="L74" s="21"/>
      <c r="M74" s="21"/>
      <c r="N74" s="21"/>
      <c r="O74" s="21"/>
      <c r="P74" s="21"/>
      <c r="Q74" s="21"/>
      <c r="R74" s="21"/>
      <c r="S74" s="21"/>
      <c r="T74" s="152"/>
      <c r="U74" s="21"/>
      <c r="V74" s="21"/>
      <c r="W74" s="158"/>
      <c r="X74" s="154"/>
      <c r="Y74" s="158"/>
      <c r="Z74" s="135"/>
      <c r="AA74" s="129">
        <v>1</v>
      </c>
      <c r="AB74" s="129" t="str">
        <f>VLOOKUP(AA74,detail_maturity_score,3,FALSE)</f>
        <v/>
      </c>
    </row>
    <row r="75" spans="1:28" s="123" customFormat="1" ht="30" customHeight="1" x14ac:dyDescent="0.25">
      <c r="A75" s="103">
        <v>69</v>
      </c>
      <c r="B75" s="104" t="str">
        <f t="shared" ca="1" si="7"/>
        <v>1.3</v>
      </c>
      <c r="C75" s="105">
        <f t="shared" ca="1" si="8"/>
        <v>2</v>
      </c>
      <c r="D75" s="21"/>
      <c r="E75" s="88" t="str">
        <f t="shared" ca="1" si="9"/>
        <v>Step 3</v>
      </c>
      <c r="F75" s="66" t="str">
        <f t="shared" ca="1" si="10"/>
        <v>People, Process, Technology and Information</v>
      </c>
      <c r="G75" s="55"/>
      <c r="H75" s="68" t="str">
        <f t="shared" ca="1" si="11"/>
        <v/>
      </c>
      <c r="I75" s="68" t="str">
        <f t="shared" ca="1" si="12"/>
        <v/>
      </c>
      <c r="J75" s="68"/>
      <c r="K75" s="68"/>
      <c r="L75" s="68"/>
      <c r="M75" s="55"/>
      <c r="N75" s="55"/>
      <c r="O75" s="55"/>
      <c r="P75" s="55"/>
      <c r="Q75" s="55"/>
      <c r="R75" s="55"/>
      <c r="S75" s="55"/>
      <c r="T75" s="55"/>
      <c r="U75" s="55"/>
      <c r="V75" s="55"/>
      <c r="W75" s="154"/>
      <c r="X75" s="154"/>
      <c r="Y75" s="158"/>
      <c r="Z75" s="135"/>
      <c r="AA75" s="129"/>
      <c r="AB75" s="129"/>
    </row>
    <row r="76" spans="1:28" s="122" customFormat="1" ht="18.75" customHeight="1" x14ac:dyDescent="0.25">
      <c r="A76" s="105">
        <v>70</v>
      </c>
      <c r="B76" s="105" t="str">
        <f t="shared" ca="1" si="7"/>
        <v/>
      </c>
      <c r="C76" s="105">
        <f t="shared" ca="1" si="8"/>
        <v>3</v>
      </c>
      <c r="D76" s="21"/>
      <c r="E76" s="108" t="str">
        <f t="shared" ca="1" si="9"/>
        <v/>
      </c>
      <c r="F76" s="109" t="str">
        <f t="shared" ca="1" si="10"/>
        <v>People</v>
      </c>
      <c r="G76" s="105"/>
      <c r="H76" s="142" t="str">
        <f t="shared" ca="1" si="11"/>
        <v/>
      </c>
      <c r="I76" s="142" t="str">
        <f t="shared" ca="1" si="12"/>
        <v/>
      </c>
      <c r="J76" s="253"/>
      <c r="K76" s="253"/>
      <c r="L76" s="105"/>
      <c r="M76" s="105"/>
      <c r="N76" s="105"/>
      <c r="O76" s="105"/>
      <c r="P76" s="105"/>
      <c r="Q76" s="105"/>
      <c r="R76" s="105"/>
      <c r="S76" s="105"/>
      <c r="T76" s="153"/>
      <c r="U76" s="105"/>
      <c r="V76" s="105"/>
      <c r="W76" s="155"/>
      <c r="X76" s="155"/>
      <c r="Y76" s="155"/>
      <c r="Z76" s="138"/>
      <c r="AA76" s="131"/>
      <c r="AB76" s="131"/>
    </row>
    <row r="77" spans="1:28" s="122" customFormat="1" ht="30" customHeight="1" x14ac:dyDescent="0.25">
      <c r="A77" s="103">
        <v>71</v>
      </c>
      <c r="B77" s="104" t="str">
        <f t="shared" ca="1" si="7"/>
        <v>1.3.01</v>
      </c>
      <c r="C77" s="105">
        <f t="shared" ca="1" si="8"/>
        <v>5</v>
      </c>
      <c r="D77" s="21"/>
      <c r="E77" s="106" t="str">
        <f t="shared" ca="1" si="9"/>
        <v>1.3.01</v>
      </c>
      <c r="F77" s="107" t="str">
        <f t="shared" ca="1" si="10"/>
        <v>Do you have a point of contact for handling cyber security incidents?</v>
      </c>
      <c r="G77" s="107"/>
      <c r="H77" s="142" t="str">
        <f t="shared" ca="1" si="11"/>
        <v>x 1</v>
      </c>
      <c r="I77" s="142" t="str">
        <f t="shared" ca="1" si="12"/>
        <v/>
      </c>
      <c r="J77" s="253"/>
      <c r="K77" s="253"/>
      <c r="L77" s="105"/>
      <c r="M77" s="105"/>
      <c r="N77" s="105"/>
      <c r="O77" s="105"/>
      <c r="P77" s="105"/>
      <c r="Q77" s="105"/>
      <c r="R77" s="105"/>
      <c r="S77" s="105"/>
      <c r="T77" s="126"/>
      <c r="U77" s="105"/>
      <c r="V77" s="105"/>
      <c r="W77" s="155"/>
      <c r="X77" s="159"/>
      <c r="Y77" s="155"/>
      <c r="Z77" s="136"/>
      <c r="AA77" s="131">
        <v>1</v>
      </c>
      <c r="AB77" s="131" t="str">
        <f>VLOOKUP(AA77,detail_maturity_score,3,FALSE)</f>
        <v/>
      </c>
    </row>
    <row r="78" spans="1:28" s="122" customFormat="1" ht="30" customHeight="1" x14ac:dyDescent="0.25">
      <c r="A78" s="103">
        <v>72</v>
      </c>
      <c r="B78" s="104" t="str">
        <f t="shared" ca="1" si="7"/>
        <v>1.3.02</v>
      </c>
      <c r="C78" s="105">
        <f t="shared" ca="1" si="8"/>
        <v>4</v>
      </c>
      <c r="D78" s="21"/>
      <c r="E78" s="106" t="str">
        <f t="shared" ca="1" si="9"/>
        <v>1.3.02</v>
      </c>
      <c r="F78" s="107" t="str">
        <f t="shared" ca="1" si="10"/>
        <v>Have all employees been:</v>
      </c>
      <c r="G78" s="107"/>
      <c r="H78" s="142" t="str">
        <f t="shared" ca="1" si="11"/>
        <v/>
      </c>
      <c r="I78" s="142" t="str">
        <f t="shared" ca="1" si="12"/>
        <v/>
      </c>
      <c r="J78" s="253"/>
      <c r="K78" s="253"/>
      <c r="L78" s="105"/>
      <c r="M78" s="105"/>
      <c r="N78" s="105"/>
      <c r="O78" s="105"/>
      <c r="P78" s="105"/>
      <c r="Q78" s="105"/>
      <c r="R78" s="105"/>
      <c r="S78" s="105"/>
      <c r="T78" s="126"/>
      <c r="U78" s="105"/>
      <c r="V78" s="105"/>
      <c r="W78" s="155"/>
      <c r="X78" s="159"/>
      <c r="Y78" s="155"/>
      <c r="Z78" s="138"/>
      <c r="AA78" s="131"/>
      <c r="AB78" s="131"/>
    </row>
    <row r="79" spans="1:28" s="122" customFormat="1" ht="30" customHeight="1" x14ac:dyDescent="0.25">
      <c r="A79" s="103">
        <v>73</v>
      </c>
      <c r="B79" s="104" t="str">
        <f t="shared" ca="1" si="7"/>
        <v>1.3.02a</v>
      </c>
      <c r="C79" s="105">
        <f t="shared" ca="1" si="8"/>
        <v>6</v>
      </c>
      <c r="D79" s="21"/>
      <c r="E79" s="106" t="str">
        <f t="shared" ca="1" si="9"/>
        <v>1.3.02a</v>
      </c>
      <c r="F79" s="181" t="str">
        <f t="shared" ca="1" si="10"/>
        <v>Made aware of the risk from cyber security attacks</v>
      </c>
      <c r="G79" s="107"/>
      <c r="H79" s="142" t="str">
        <f t="shared" ca="1" si="11"/>
        <v>x 2</v>
      </c>
      <c r="I79" s="142" t="str">
        <f t="shared" ca="1" si="12"/>
        <v/>
      </c>
      <c r="J79" s="253"/>
      <c r="K79" s="253"/>
      <c r="L79" s="105"/>
      <c r="M79" s="105"/>
      <c r="N79" s="105"/>
      <c r="O79" s="105"/>
      <c r="P79" s="105"/>
      <c r="Q79" s="105"/>
      <c r="R79" s="105"/>
      <c r="S79" s="105"/>
      <c r="T79" s="126"/>
      <c r="U79" s="105"/>
      <c r="V79" s="105"/>
      <c r="W79" s="155"/>
      <c r="X79" s="159"/>
      <c r="Y79" s="155"/>
      <c r="Z79" s="138"/>
      <c r="AA79" s="131">
        <v>1</v>
      </c>
      <c r="AB79" s="131" t="str">
        <f>VLOOKUP(AA79,detail_maturity_score,3,FALSE)</f>
        <v/>
      </c>
    </row>
    <row r="80" spans="1:28" s="122" customFormat="1" ht="30" x14ac:dyDescent="0.25">
      <c r="A80" s="103">
        <v>74</v>
      </c>
      <c r="B80" s="104" t="str">
        <f t="shared" ca="1" si="7"/>
        <v>1.3.02b</v>
      </c>
      <c r="C80" s="105">
        <f t="shared" ca="1" si="8"/>
        <v>6</v>
      </c>
      <c r="D80" s="21"/>
      <c r="E80" s="106" t="str">
        <f t="shared" ca="1" si="9"/>
        <v>1.3.02b</v>
      </c>
      <c r="F80" s="181" t="str">
        <f t="shared" ca="1" si="10"/>
        <v>Briefed on how to report actual and suspected cyber security incidents?</v>
      </c>
      <c r="G80" s="107"/>
      <c r="H80" s="142" t="str">
        <f t="shared" ca="1" si="11"/>
        <v>x 1</v>
      </c>
      <c r="I80" s="142" t="str">
        <f t="shared" ca="1" si="12"/>
        <v/>
      </c>
      <c r="J80" s="253"/>
      <c r="K80" s="253"/>
      <c r="L80" s="105"/>
      <c r="M80" s="105"/>
      <c r="N80" s="105"/>
      <c r="O80" s="105"/>
      <c r="P80" s="105"/>
      <c r="Q80" s="105"/>
      <c r="R80" s="105"/>
      <c r="S80" s="105"/>
      <c r="T80" s="126"/>
      <c r="U80" s="105"/>
      <c r="V80" s="105"/>
      <c r="W80" s="155"/>
      <c r="X80" s="159"/>
      <c r="Y80" s="155"/>
      <c r="Z80" s="138"/>
      <c r="AA80" s="131">
        <v>1</v>
      </c>
      <c r="AB80" s="131" t="str">
        <f>VLOOKUP(AA80,detail_maturity_score,3,FALSE)</f>
        <v/>
      </c>
    </row>
    <row r="81" spans="1:28" s="122" customFormat="1" ht="30" x14ac:dyDescent="0.25">
      <c r="A81" s="103">
        <v>75</v>
      </c>
      <c r="B81" s="104" t="str">
        <f t="shared" ca="1" si="7"/>
        <v>1.3.02c</v>
      </c>
      <c r="C81" s="105">
        <f t="shared" ca="1" si="8"/>
        <v>6</v>
      </c>
      <c r="D81" s="21"/>
      <c r="E81" s="106" t="str">
        <f t="shared" ca="1" si="9"/>
        <v>1.3.02c</v>
      </c>
      <c r="F81" s="181" t="str">
        <f t="shared" ca="1" si="10"/>
        <v>Shown how to help reduce the likelihood and frequency of these attacks?</v>
      </c>
      <c r="G81" s="107"/>
      <c r="H81" s="142" t="str">
        <f t="shared" ca="1" si="11"/>
        <v>x 2</v>
      </c>
      <c r="I81" s="142" t="str">
        <f t="shared" ca="1" si="12"/>
        <v/>
      </c>
      <c r="J81" s="253"/>
      <c r="K81" s="253"/>
      <c r="L81" s="105"/>
      <c r="M81" s="105"/>
      <c r="N81" s="105"/>
      <c r="O81" s="105"/>
      <c r="P81" s="105"/>
      <c r="Q81" s="105"/>
      <c r="R81" s="105"/>
      <c r="S81" s="105"/>
      <c r="T81" s="126"/>
      <c r="U81" s="105"/>
      <c r="V81" s="105"/>
      <c r="W81" s="155"/>
      <c r="X81" s="159"/>
      <c r="Y81" s="155"/>
      <c r="Z81" s="138"/>
      <c r="AA81" s="131">
        <v>1</v>
      </c>
      <c r="AB81" s="131" t="str">
        <f>VLOOKUP(AA81,detail_maturity_score,3,FALSE)</f>
        <v/>
      </c>
    </row>
    <row r="82" spans="1:28" s="122" customFormat="1" ht="30" customHeight="1" x14ac:dyDescent="0.25">
      <c r="A82" s="103">
        <v>76</v>
      </c>
      <c r="B82" s="104" t="str">
        <f t="shared" ca="1" si="7"/>
        <v>1.3.03</v>
      </c>
      <c r="C82" s="105">
        <f t="shared" ca="1" si="8"/>
        <v>5</v>
      </c>
      <c r="D82" s="21"/>
      <c r="E82" s="106" t="str">
        <f t="shared" ca="1" si="9"/>
        <v>1.3.03</v>
      </c>
      <c r="F82" s="107" t="str">
        <f t="shared" ca="1" si="10"/>
        <v>Do you have a cyber security incident response team?</v>
      </c>
      <c r="G82" s="107"/>
      <c r="H82" s="142" t="str">
        <f t="shared" ca="1" si="11"/>
        <v>x 2</v>
      </c>
      <c r="I82" s="142" t="str">
        <f t="shared" ca="1" si="12"/>
        <v/>
      </c>
      <c r="J82" s="253"/>
      <c r="K82" s="253"/>
      <c r="L82" s="105"/>
      <c r="M82" s="105"/>
      <c r="N82" s="105"/>
      <c r="O82" s="105"/>
      <c r="P82" s="105"/>
      <c r="Q82" s="105"/>
      <c r="R82" s="105"/>
      <c r="S82" s="105"/>
      <c r="T82" s="126"/>
      <c r="U82" s="105"/>
      <c r="V82" s="105"/>
      <c r="W82" s="155"/>
      <c r="X82" s="159"/>
      <c r="Y82" s="155"/>
      <c r="Z82" s="136"/>
      <c r="AA82" s="131">
        <v>1</v>
      </c>
      <c r="AB82" s="131" t="str">
        <f>VLOOKUP(AA82,detail_maturity_score,3,FALSE)</f>
        <v/>
      </c>
    </row>
    <row r="83" spans="1:28" s="122" customFormat="1" ht="30" customHeight="1" x14ac:dyDescent="0.25">
      <c r="A83" s="103">
        <v>77</v>
      </c>
      <c r="B83" s="104" t="str">
        <f t="shared" ca="1" si="7"/>
        <v>1.3.04</v>
      </c>
      <c r="C83" s="105">
        <f t="shared" ca="1" si="8"/>
        <v>4</v>
      </c>
      <c r="D83" s="21"/>
      <c r="E83" s="106" t="str">
        <f t="shared" ca="1" si="9"/>
        <v>1.3.04</v>
      </c>
      <c r="F83" s="107" t="str">
        <f t="shared" ca="1" si="10"/>
        <v>Does your cyber security incident response team understand the:</v>
      </c>
      <c r="G83" s="107"/>
      <c r="H83" s="142" t="str">
        <f t="shared" ca="1" si="11"/>
        <v/>
      </c>
      <c r="I83" s="142" t="str">
        <f t="shared" ca="1" si="12"/>
        <v/>
      </c>
      <c r="J83" s="253"/>
      <c r="K83" s="253"/>
      <c r="L83" s="105"/>
      <c r="M83" s="105"/>
      <c r="N83" s="105"/>
      <c r="O83" s="105"/>
      <c r="P83" s="105"/>
      <c r="Q83" s="105"/>
      <c r="R83" s="105"/>
      <c r="S83" s="105"/>
      <c r="T83" s="126"/>
      <c r="U83" s="105"/>
      <c r="V83" s="105"/>
      <c r="W83" s="155"/>
      <c r="X83" s="159"/>
      <c r="Y83" s="155"/>
      <c r="Z83" s="138"/>
      <c r="AA83" s="131"/>
      <c r="AB83" s="131"/>
    </row>
    <row r="84" spans="1:28" s="122" customFormat="1" ht="30" x14ac:dyDescent="0.25">
      <c r="A84" s="103">
        <v>78</v>
      </c>
      <c r="B84" s="104" t="str">
        <f t="shared" ca="1" si="7"/>
        <v>1.3.04a</v>
      </c>
      <c r="C84" s="105">
        <f t="shared" ca="1" si="8"/>
        <v>6</v>
      </c>
      <c r="D84" s="21"/>
      <c r="E84" s="106" t="str">
        <f t="shared" ca="1" si="9"/>
        <v>1.3.04a</v>
      </c>
      <c r="F84" s="181" t="str">
        <f t="shared" ca="1" si="10"/>
        <v>Key concepts of cyber security incident response (eg drivers, definitions, approaches)?</v>
      </c>
      <c r="G84" s="107"/>
      <c r="H84" s="142" t="str">
        <f t="shared" ca="1" si="11"/>
        <v>x 2</v>
      </c>
      <c r="I84" s="142" t="str">
        <f t="shared" ca="1" si="12"/>
        <v/>
      </c>
      <c r="J84" s="253"/>
      <c r="K84" s="253"/>
      <c r="L84" s="105"/>
      <c r="M84" s="105"/>
      <c r="N84" s="105"/>
      <c r="O84" s="105"/>
      <c r="P84" s="105"/>
      <c r="Q84" s="105"/>
      <c r="R84" s="105"/>
      <c r="S84" s="105"/>
      <c r="T84" s="126"/>
      <c r="U84" s="105"/>
      <c r="V84" s="105"/>
      <c r="W84" s="155"/>
      <c r="X84" s="159"/>
      <c r="Y84" s="155"/>
      <c r="Z84" s="138"/>
      <c r="AA84" s="131">
        <v>1</v>
      </c>
      <c r="AB84" s="131" t="str">
        <f>VLOOKUP(AA84,detail_maturity_score,3,FALSE)</f>
        <v/>
      </c>
    </row>
    <row r="85" spans="1:28" s="122" customFormat="1" ht="30" customHeight="1" x14ac:dyDescent="0.25">
      <c r="A85" s="103">
        <v>79</v>
      </c>
      <c r="B85" s="104" t="str">
        <f t="shared" ca="1" si="7"/>
        <v>1.3.04b</v>
      </c>
      <c r="C85" s="105">
        <f t="shared" ca="1" si="8"/>
        <v>6</v>
      </c>
      <c r="D85" s="21"/>
      <c r="E85" s="106" t="str">
        <f t="shared" ca="1" si="9"/>
        <v>1.3.04b</v>
      </c>
      <c r="F85" s="181" t="str">
        <f t="shared" ca="1" si="10"/>
        <v>Requirements for reporting certain types of cyber security incident?</v>
      </c>
      <c r="G85" s="107"/>
      <c r="H85" s="142" t="str">
        <f t="shared" ca="1" si="11"/>
        <v>x 2</v>
      </c>
      <c r="I85" s="142" t="str">
        <f t="shared" ca="1" si="12"/>
        <v/>
      </c>
      <c r="J85" s="253"/>
      <c r="K85" s="253"/>
      <c r="L85" s="105"/>
      <c r="M85" s="105"/>
      <c r="N85" s="105"/>
      <c r="O85" s="105"/>
      <c r="P85" s="105"/>
      <c r="Q85" s="105"/>
      <c r="R85" s="105"/>
      <c r="S85" s="105"/>
      <c r="T85" s="126"/>
      <c r="U85" s="105"/>
      <c r="V85" s="105"/>
      <c r="W85" s="155"/>
      <c r="X85" s="159"/>
      <c r="Y85" s="155"/>
      <c r="Z85" s="138"/>
      <c r="AA85" s="131">
        <v>1</v>
      </c>
      <c r="AB85" s="131" t="str">
        <f>VLOOKUP(AA85,detail_maturity_score,3,FALSE)</f>
        <v/>
      </c>
    </row>
    <row r="86" spans="1:28" s="122" customFormat="1" ht="30" customHeight="1" x14ac:dyDescent="0.25">
      <c r="A86" s="103">
        <v>80</v>
      </c>
      <c r="B86" s="104" t="str">
        <f t="shared" ca="1" si="7"/>
        <v>1.3.05</v>
      </c>
      <c r="C86" s="105">
        <f t="shared" ca="1" si="8"/>
        <v>4</v>
      </c>
      <c r="D86" s="21"/>
      <c r="E86" s="106" t="str">
        <f t="shared" ca="1" si="9"/>
        <v>1.3.05</v>
      </c>
      <c r="F86" s="107" t="str">
        <f t="shared" ca="1" si="10"/>
        <v>Is your cyber security incident response team:</v>
      </c>
      <c r="G86" s="107"/>
      <c r="H86" s="142" t="str">
        <f t="shared" ca="1" si="11"/>
        <v/>
      </c>
      <c r="I86" s="142" t="str">
        <f t="shared" ca="1" si="12"/>
        <v/>
      </c>
      <c r="J86" s="253"/>
      <c r="K86" s="253"/>
      <c r="L86" s="105"/>
      <c r="M86" s="105"/>
      <c r="N86" s="105"/>
      <c r="O86" s="105"/>
      <c r="P86" s="105"/>
      <c r="Q86" s="105"/>
      <c r="R86" s="105"/>
      <c r="S86" s="105"/>
      <c r="T86" s="126"/>
      <c r="U86" s="105"/>
      <c r="V86" s="105"/>
      <c r="W86" s="155"/>
      <c r="X86" s="159"/>
      <c r="Y86" s="155"/>
      <c r="Z86" s="138"/>
      <c r="AA86" s="131"/>
      <c r="AB86" s="131"/>
    </row>
    <row r="87" spans="1:28" s="122" customFormat="1" ht="30" x14ac:dyDescent="0.25">
      <c r="A87" s="103">
        <v>81</v>
      </c>
      <c r="B87" s="104" t="str">
        <f t="shared" ca="1" si="7"/>
        <v>1.3.05a</v>
      </c>
      <c r="C87" s="105">
        <f t="shared" ca="1" si="8"/>
        <v>6</v>
      </c>
      <c r="D87" s="21"/>
      <c r="E87" s="106" t="str">
        <f t="shared" ca="1" si="9"/>
        <v>1.3.05a</v>
      </c>
      <c r="F87" s="181" t="str">
        <f t="shared" ca="1" si="10"/>
        <v>Supported by key stakeholders, such as senior management, the PR department, HR, Legal, IT and business unit management</v>
      </c>
      <c r="G87" s="107"/>
      <c r="H87" s="142" t="str">
        <f t="shared" ca="1" si="11"/>
        <v>x 2</v>
      </c>
      <c r="I87" s="142" t="str">
        <f t="shared" ca="1" si="12"/>
        <v/>
      </c>
      <c r="J87" s="253"/>
      <c r="K87" s="253"/>
      <c r="L87" s="105"/>
      <c r="M87" s="105"/>
      <c r="N87" s="105"/>
      <c r="O87" s="105"/>
      <c r="P87" s="105"/>
      <c r="Q87" s="105"/>
      <c r="R87" s="105"/>
      <c r="S87" s="105"/>
      <c r="T87" s="126"/>
      <c r="U87" s="105"/>
      <c r="V87" s="105"/>
      <c r="W87" s="155"/>
      <c r="X87" s="159"/>
      <c r="Y87" s="155"/>
      <c r="Z87" s="138"/>
      <c r="AA87" s="131">
        <v>1</v>
      </c>
      <c r="AB87" s="131" t="str">
        <f>VLOOKUP(AA87,detail_maturity_score,3,FALSE)</f>
        <v/>
      </c>
    </row>
    <row r="88" spans="1:28" s="122" customFormat="1" ht="30" x14ac:dyDescent="0.25">
      <c r="A88" s="103">
        <v>82</v>
      </c>
      <c r="B88" s="104" t="str">
        <f t="shared" ca="1" si="7"/>
        <v>1.3.05b</v>
      </c>
      <c r="C88" s="105">
        <f t="shared" ca="1" si="8"/>
        <v>6</v>
      </c>
      <c r="D88" s="21"/>
      <c r="E88" s="106" t="str">
        <f t="shared" ca="1" si="9"/>
        <v>1.3.05b</v>
      </c>
      <c r="F88" s="181" t="str">
        <f t="shared" ca="1" si="10"/>
        <v>Given the authority to confiscate or disconnect equipment and monitor suspicious activity</v>
      </c>
      <c r="G88" s="107"/>
      <c r="H88" s="142" t="str">
        <f t="shared" ca="1" si="11"/>
        <v>x 3</v>
      </c>
      <c r="I88" s="142" t="str">
        <f t="shared" ca="1" si="12"/>
        <v/>
      </c>
      <c r="J88" s="253"/>
      <c r="K88" s="253"/>
      <c r="L88" s="105"/>
      <c r="M88" s="105"/>
      <c r="N88" s="105"/>
      <c r="O88" s="105"/>
      <c r="P88" s="105"/>
      <c r="Q88" s="105"/>
      <c r="R88" s="105"/>
      <c r="S88" s="105"/>
      <c r="T88" s="126"/>
      <c r="U88" s="105"/>
      <c r="V88" s="105"/>
      <c r="W88" s="155"/>
      <c r="X88" s="159"/>
      <c r="Y88" s="155"/>
      <c r="Z88" s="138"/>
      <c r="AA88" s="131">
        <v>1</v>
      </c>
      <c r="AB88" s="131" t="str">
        <f>VLOOKUP(AA88,detail_maturity_score,3,FALSE)</f>
        <v/>
      </c>
    </row>
    <row r="89" spans="1:28" s="122" customFormat="1" ht="30" x14ac:dyDescent="0.25">
      <c r="A89" s="103">
        <v>83</v>
      </c>
      <c r="B89" s="104" t="str">
        <f t="shared" ca="1" si="7"/>
        <v>1.3.05c</v>
      </c>
      <c r="C89" s="105">
        <f t="shared" ca="1" si="8"/>
        <v>6</v>
      </c>
      <c r="D89" s="21"/>
      <c r="E89" s="106" t="str">
        <f t="shared" ca="1" si="9"/>
        <v>1.3.05c</v>
      </c>
      <c r="F89" s="181" t="str">
        <f t="shared" ca="1" si="10"/>
        <v>Able to undertake external communications and information sharing (eg what can be shared with whom, when, and over what channels)</v>
      </c>
      <c r="G89" s="107"/>
      <c r="H89" s="142" t="str">
        <f t="shared" ca="1" si="11"/>
        <v>x 3</v>
      </c>
      <c r="I89" s="142" t="str">
        <f t="shared" ca="1" si="12"/>
        <v/>
      </c>
      <c r="J89" s="253"/>
      <c r="K89" s="253"/>
      <c r="L89" s="105"/>
      <c r="M89" s="105"/>
      <c r="N89" s="105"/>
      <c r="O89" s="105"/>
      <c r="P89" s="105"/>
      <c r="Q89" s="105"/>
      <c r="R89" s="105"/>
      <c r="S89" s="105"/>
      <c r="T89" s="126"/>
      <c r="U89" s="105"/>
      <c r="V89" s="105"/>
      <c r="W89" s="155"/>
      <c r="X89" s="159"/>
      <c r="Y89" s="155"/>
      <c r="Z89" s="138"/>
      <c r="AA89" s="131">
        <v>1</v>
      </c>
      <c r="AB89" s="131" t="str">
        <f>VLOOKUP(AA89,detail_maturity_score,3,FALSE)</f>
        <v/>
      </c>
    </row>
    <row r="90" spans="1:28" s="122" customFormat="1" ht="30" x14ac:dyDescent="0.25">
      <c r="A90" s="103">
        <v>84</v>
      </c>
      <c r="B90" s="104" t="str">
        <f t="shared" ca="1" si="7"/>
        <v>1.3.05d</v>
      </c>
      <c r="C90" s="105">
        <f t="shared" ca="1" si="8"/>
        <v>6</v>
      </c>
      <c r="D90" s="21"/>
      <c r="E90" s="106" t="str">
        <f t="shared" ca="1" si="9"/>
        <v>1.3.05d</v>
      </c>
      <c r="F90" s="181" t="str">
        <f t="shared" ca="1" si="10"/>
        <v>Clear about escalation points in the cyber security incident management process</v>
      </c>
      <c r="G90" s="107"/>
      <c r="H90" s="142" t="str">
        <f t="shared" ca="1" si="11"/>
        <v>x 2</v>
      </c>
      <c r="I90" s="142" t="str">
        <f t="shared" ca="1" si="12"/>
        <v/>
      </c>
      <c r="J90" s="253"/>
      <c r="K90" s="253"/>
      <c r="L90" s="105"/>
      <c r="M90" s="105"/>
      <c r="N90" s="105"/>
      <c r="O90" s="105"/>
      <c r="P90" s="105"/>
      <c r="Q90" s="105"/>
      <c r="R90" s="105"/>
      <c r="S90" s="105"/>
      <c r="T90" s="126"/>
      <c r="U90" s="105"/>
      <c r="V90" s="105"/>
      <c r="W90" s="155"/>
      <c r="X90" s="159"/>
      <c r="Y90" s="155"/>
      <c r="Z90" s="138"/>
      <c r="AA90" s="131">
        <v>1</v>
      </c>
      <c r="AB90" s="131" t="str">
        <f>VLOOKUP(AA90,detail_maturity_score,3,FALSE)</f>
        <v/>
      </c>
    </row>
    <row r="91" spans="1:28" s="122" customFormat="1" ht="30" x14ac:dyDescent="0.25">
      <c r="A91" s="103">
        <v>85</v>
      </c>
      <c r="B91" s="104" t="str">
        <f t="shared" ca="1" si="7"/>
        <v>1.3.06</v>
      </c>
      <c r="C91" s="105">
        <f t="shared" ca="1" si="8"/>
        <v>4</v>
      </c>
      <c r="D91" s="21"/>
      <c r="E91" s="106" t="str">
        <f t="shared" ca="1" si="9"/>
        <v>1.3.06</v>
      </c>
      <c r="F91" s="107" t="str">
        <f t="shared" ca="1" si="10"/>
        <v>Is your cyber security incident response team empowered – without fear of blame or recrimination - to:</v>
      </c>
      <c r="G91" s="107"/>
      <c r="H91" s="142" t="str">
        <f t="shared" ca="1" si="11"/>
        <v/>
      </c>
      <c r="I91" s="142" t="str">
        <f t="shared" ca="1" si="12"/>
        <v/>
      </c>
      <c r="J91" s="253"/>
      <c r="K91" s="253"/>
      <c r="L91" s="105"/>
      <c r="M91" s="105"/>
      <c r="N91" s="105"/>
      <c r="O91" s="105"/>
      <c r="P91" s="105"/>
      <c r="Q91" s="105"/>
      <c r="R91" s="105"/>
      <c r="S91" s="105"/>
      <c r="T91" s="126"/>
      <c r="U91" s="105"/>
      <c r="V91" s="105"/>
      <c r="W91" s="155"/>
      <c r="X91" s="159"/>
      <c r="Y91" s="155"/>
      <c r="Z91" s="138"/>
      <c r="AA91" s="131"/>
      <c r="AB91" s="131"/>
    </row>
    <row r="92" spans="1:28" s="122" customFormat="1" ht="30" customHeight="1" x14ac:dyDescent="0.25">
      <c r="A92" s="103">
        <v>86</v>
      </c>
      <c r="B92" s="104" t="str">
        <f t="shared" ca="1" si="7"/>
        <v>1.3.06a</v>
      </c>
      <c r="C92" s="105">
        <f t="shared" ca="1" si="8"/>
        <v>6</v>
      </c>
      <c r="D92" s="21"/>
      <c r="E92" s="106" t="str">
        <f t="shared" ca="1" si="9"/>
        <v>1.3.06a</v>
      </c>
      <c r="F92" s="181" t="str">
        <f t="shared" ca="1" si="10"/>
        <v>Escalate the problem to management in a timely manner?</v>
      </c>
      <c r="G92" s="107"/>
      <c r="H92" s="142" t="str">
        <f t="shared" ca="1" si="11"/>
        <v>x 3</v>
      </c>
      <c r="I92" s="142" t="str">
        <f t="shared" ca="1" si="12"/>
        <v/>
      </c>
      <c r="J92" s="253"/>
      <c r="K92" s="253"/>
      <c r="L92" s="105"/>
      <c r="M92" s="105"/>
      <c r="N92" s="105"/>
      <c r="O92" s="105"/>
      <c r="P92" s="105"/>
      <c r="Q92" s="105"/>
      <c r="R92" s="105"/>
      <c r="S92" s="105"/>
      <c r="T92" s="126"/>
      <c r="U92" s="105"/>
      <c r="V92" s="105"/>
      <c r="W92" s="155"/>
      <c r="X92" s="159"/>
      <c r="Y92" s="155"/>
      <c r="Z92" s="138"/>
      <c r="AA92" s="131">
        <v>1</v>
      </c>
      <c r="AB92" s="131" t="str">
        <f>VLOOKUP(AA92,detail_maturity_score,3,FALSE)</f>
        <v/>
      </c>
    </row>
    <row r="93" spans="1:28" s="122" customFormat="1" ht="30" x14ac:dyDescent="0.25">
      <c r="A93" s="103">
        <v>87</v>
      </c>
      <c r="B93" s="104" t="str">
        <f t="shared" ca="1" si="7"/>
        <v>1.3.06b</v>
      </c>
      <c r="C93" s="105">
        <f t="shared" ca="1" si="8"/>
        <v>6</v>
      </c>
      <c r="D93" s="21"/>
      <c r="E93" s="106" t="str">
        <f t="shared" ca="1" si="9"/>
        <v>1.3.06b</v>
      </c>
      <c r="F93" s="181" t="str">
        <f t="shared" ca="1" si="10"/>
        <v>Explain the possible consequences of the cyber security incident – and its potential impact on the business?</v>
      </c>
      <c r="G93" s="107"/>
      <c r="H93" s="142" t="str">
        <f t="shared" ca="1" si="11"/>
        <v>x 3</v>
      </c>
      <c r="I93" s="142" t="str">
        <f t="shared" ca="1" si="12"/>
        <v/>
      </c>
      <c r="J93" s="253"/>
      <c r="K93" s="253"/>
      <c r="L93" s="105"/>
      <c r="M93" s="105"/>
      <c r="N93" s="105"/>
      <c r="O93" s="105"/>
      <c r="P93" s="105"/>
      <c r="Q93" s="105"/>
      <c r="R93" s="105"/>
      <c r="S93" s="105"/>
      <c r="T93" s="126"/>
      <c r="U93" s="105"/>
      <c r="V93" s="105"/>
      <c r="W93" s="155"/>
      <c r="X93" s="159"/>
      <c r="Y93" s="155"/>
      <c r="Z93" s="138"/>
      <c r="AA93" s="131">
        <v>1</v>
      </c>
      <c r="AB93" s="131" t="str">
        <f>VLOOKUP(AA93,detail_maturity_score,3,FALSE)</f>
        <v/>
      </c>
    </row>
    <row r="94" spans="1:28" s="122" customFormat="1" ht="30" customHeight="1" x14ac:dyDescent="0.25">
      <c r="A94" s="103">
        <v>88</v>
      </c>
      <c r="B94" s="104" t="str">
        <f t="shared" ca="1" si="7"/>
        <v>1.3.06c</v>
      </c>
      <c r="C94" s="105">
        <f t="shared" ca="1" si="8"/>
        <v>6</v>
      </c>
      <c r="D94" s="21"/>
      <c r="E94" s="106" t="str">
        <f t="shared" ca="1" si="9"/>
        <v>1.3.06c</v>
      </c>
      <c r="F94" s="181" t="str">
        <f t="shared" ca="1" si="10"/>
        <v>Get relevant outsiders involved?</v>
      </c>
      <c r="G94" s="107"/>
      <c r="H94" s="142" t="str">
        <f t="shared" ca="1" si="11"/>
        <v>x 3</v>
      </c>
      <c r="I94" s="142" t="str">
        <f t="shared" ca="1" si="12"/>
        <v/>
      </c>
      <c r="J94" s="253"/>
      <c r="K94" s="253"/>
      <c r="L94" s="105"/>
      <c r="M94" s="105"/>
      <c r="N94" s="105"/>
      <c r="O94" s="105"/>
      <c r="P94" s="105"/>
      <c r="Q94" s="105"/>
      <c r="R94" s="105"/>
      <c r="S94" s="105"/>
      <c r="T94" s="126"/>
      <c r="U94" s="105"/>
      <c r="V94" s="105"/>
      <c r="W94" s="155"/>
      <c r="X94" s="159"/>
      <c r="Y94" s="155"/>
      <c r="Z94" s="138"/>
      <c r="AA94" s="131">
        <v>1</v>
      </c>
      <c r="AB94" s="131" t="str">
        <f>VLOOKUP(AA94,detail_maturity_score,3,FALSE)</f>
        <v/>
      </c>
    </row>
    <row r="95" spans="1:28" s="124" customFormat="1" ht="45" x14ac:dyDescent="0.25">
      <c r="A95" s="89">
        <v>89</v>
      </c>
      <c r="B95" s="90" t="str">
        <f t="shared" ca="1" si="7"/>
        <v>1.3.07</v>
      </c>
      <c r="C95" s="91">
        <f t="shared" ca="1" si="8"/>
        <v>4</v>
      </c>
      <c r="D95" s="21"/>
      <c r="E95" s="92" t="str">
        <f t="shared" ca="1" si="9"/>
        <v>1.3.07</v>
      </c>
      <c r="F95" s="93" t="str">
        <f t="shared" ca="1" si="10"/>
        <v>Does your cyber security incident response team have access to individuals (internal and external) who have a deep understanding about:</v>
      </c>
      <c r="G95" s="107"/>
      <c r="H95" s="140" t="str">
        <f t="shared" ca="1" si="11"/>
        <v/>
      </c>
      <c r="I95" s="140" t="str">
        <f t="shared" ca="1" si="12"/>
        <v/>
      </c>
      <c r="J95" s="254"/>
      <c r="K95" s="254"/>
      <c r="L95" s="91"/>
      <c r="M95" s="91"/>
      <c r="N95" s="91"/>
      <c r="O95" s="91"/>
      <c r="P95" s="91"/>
      <c r="Q95" s="91"/>
      <c r="R95" s="91"/>
      <c r="S95" s="91"/>
      <c r="T95" s="126"/>
      <c r="U95" s="91"/>
      <c r="V95" s="91"/>
      <c r="W95" s="156"/>
      <c r="X95" s="160"/>
      <c r="Y95" s="156"/>
      <c r="Z95" s="137"/>
      <c r="AA95" s="131"/>
      <c r="AB95" s="131"/>
    </row>
    <row r="96" spans="1:28" s="124" customFormat="1" ht="30" x14ac:dyDescent="0.25">
      <c r="A96" s="89">
        <v>90</v>
      </c>
      <c r="B96" s="90" t="str">
        <f t="shared" ca="1" si="7"/>
        <v>1.3.07a</v>
      </c>
      <c r="C96" s="91">
        <f t="shared" ca="1" si="8"/>
        <v>6</v>
      </c>
      <c r="D96" s="21"/>
      <c r="E96" s="92" t="str">
        <f t="shared" ca="1" si="9"/>
        <v>1.3.07a</v>
      </c>
      <c r="F96" s="98" t="str">
        <f t="shared" ca="1" si="10"/>
        <v>How to carry out sophisticated cyber security incident investigations quickly and effectively</v>
      </c>
      <c r="G96" s="107"/>
      <c r="H96" s="140" t="str">
        <f t="shared" ca="1" si="11"/>
        <v>x 4</v>
      </c>
      <c r="I96" s="140" t="str">
        <f t="shared" ca="1" si="12"/>
        <v/>
      </c>
      <c r="J96" s="254"/>
      <c r="K96" s="254"/>
      <c r="L96" s="91"/>
      <c r="M96" s="91"/>
      <c r="N96" s="91"/>
      <c r="O96" s="91"/>
      <c r="P96" s="91"/>
      <c r="Q96" s="91"/>
      <c r="R96" s="91"/>
      <c r="S96" s="91"/>
      <c r="T96" s="126"/>
      <c r="U96" s="91"/>
      <c r="V96" s="91"/>
      <c r="W96" s="156"/>
      <c r="X96" s="160"/>
      <c r="Y96" s="156"/>
      <c r="Z96" s="137"/>
      <c r="AA96" s="131">
        <v>1</v>
      </c>
      <c r="AB96" s="131" t="str">
        <f t="shared" ref="AB96:AB102" si="13">VLOOKUP(AA96,detail_maturity_score,3,FALSE)</f>
        <v/>
      </c>
    </row>
    <row r="97" spans="1:28" s="124" customFormat="1" ht="30" customHeight="1" x14ac:dyDescent="0.25">
      <c r="A97" s="89">
        <v>91</v>
      </c>
      <c r="B97" s="90" t="str">
        <f t="shared" ca="1" si="7"/>
        <v>1.3.07b</v>
      </c>
      <c r="C97" s="91">
        <f t="shared" ca="1" si="8"/>
        <v>6</v>
      </c>
      <c r="D97" s="21"/>
      <c r="E97" s="92" t="str">
        <f t="shared" ca="1" si="9"/>
        <v>1.3.07b</v>
      </c>
      <c r="F97" s="98" t="str">
        <f t="shared" ca="1" si="10"/>
        <v>The different types of cyber security attacker (and how they operate)?</v>
      </c>
      <c r="G97" s="107"/>
      <c r="H97" s="140" t="str">
        <f t="shared" ca="1" si="11"/>
        <v>x 3</v>
      </c>
      <c r="I97" s="140" t="str">
        <f t="shared" ca="1" si="12"/>
        <v/>
      </c>
      <c r="J97" s="254"/>
      <c r="K97" s="254"/>
      <c r="L97" s="91"/>
      <c r="M97" s="91"/>
      <c r="N97" s="91"/>
      <c r="O97" s="91"/>
      <c r="P97" s="91"/>
      <c r="Q97" s="91"/>
      <c r="R97" s="91"/>
      <c r="S97" s="91"/>
      <c r="T97" s="126"/>
      <c r="U97" s="91"/>
      <c r="V97" s="91"/>
      <c r="W97" s="156"/>
      <c r="X97" s="160"/>
      <c r="Y97" s="156"/>
      <c r="Z97" s="137"/>
      <c r="AA97" s="131">
        <v>1</v>
      </c>
      <c r="AB97" s="131" t="str">
        <f t="shared" si="13"/>
        <v/>
      </c>
    </row>
    <row r="98" spans="1:28" s="124" customFormat="1" ht="30" customHeight="1" x14ac:dyDescent="0.25">
      <c r="A98" s="89">
        <v>92</v>
      </c>
      <c r="B98" s="90" t="str">
        <f t="shared" ca="1" si="7"/>
        <v>1.3.07c</v>
      </c>
      <c r="C98" s="91">
        <f t="shared" ca="1" si="8"/>
        <v>6</v>
      </c>
      <c r="D98" s="21"/>
      <c r="E98" s="92" t="str">
        <f t="shared" ca="1" si="9"/>
        <v>1.3.07c</v>
      </c>
      <c r="F98" s="98" t="str">
        <f t="shared" ca="1" si="10"/>
        <v>Advanced persistent threats?</v>
      </c>
      <c r="G98" s="107"/>
      <c r="H98" s="140" t="str">
        <f t="shared" ca="1" si="11"/>
        <v>x 4</v>
      </c>
      <c r="I98" s="140" t="str">
        <f t="shared" ca="1" si="12"/>
        <v/>
      </c>
      <c r="J98" s="254"/>
      <c r="K98" s="254"/>
      <c r="L98" s="91"/>
      <c r="M98" s="91"/>
      <c r="N98" s="91"/>
      <c r="O98" s="91"/>
      <c r="P98" s="91"/>
      <c r="Q98" s="91"/>
      <c r="R98" s="91"/>
      <c r="S98" s="91"/>
      <c r="T98" s="126"/>
      <c r="U98" s="91"/>
      <c r="V98" s="91"/>
      <c r="W98" s="156"/>
      <c r="X98" s="160"/>
      <c r="Y98" s="156"/>
      <c r="Z98" s="137"/>
      <c r="AA98" s="131">
        <v>1</v>
      </c>
      <c r="AB98" s="131" t="str">
        <f t="shared" si="13"/>
        <v/>
      </c>
    </row>
    <row r="99" spans="1:28" s="124" customFormat="1" ht="30" customHeight="1" x14ac:dyDescent="0.25">
      <c r="A99" s="89">
        <v>93</v>
      </c>
      <c r="B99" s="90" t="str">
        <f t="shared" ca="1" si="7"/>
        <v>1.3.07d</v>
      </c>
      <c r="C99" s="91">
        <f t="shared" ca="1" si="8"/>
        <v>6</v>
      </c>
      <c r="D99" s="21"/>
      <c r="E99" s="92" t="str">
        <f t="shared" ca="1" si="9"/>
        <v>1.3.07d</v>
      </c>
      <c r="F99" s="98" t="str">
        <f t="shared" ca="1" si="10"/>
        <v>Methods of compromising systems?</v>
      </c>
      <c r="G99" s="107"/>
      <c r="H99" s="140" t="str">
        <f t="shared" ca="1" si="11"/>
        <v>x 3</v>
      </c>
      <c r="I99" s="140" t="str">
        <f t="shared" ca="1" si="12"/>
        <v/>
      </c>
      <c r="J99" s="254"/>
      <c r="K99" s="254"/>
      <c r="L99" s="91"/>
      <c r="M99" s="91"/>
      <c r="N99" s="91"/>
      <c r="O99" s="91"/>
      <c r="P99" s="91"/>
      <c r="Q99" s="91"/>
      <c r="R99" s="91"/>
      <c r="S99" s="91"/>
      <c r="T99" s="126"/>
      <c r="U99" s="91"/>
      <c r="V99" s="91"/>
      <c r="W99" s="156"/>
      <c r="X99" s="160"/>
      <c r="Y99" s="156"/>
      <c r="Z99" s="137"/>
      <c r="AA99" s="131">
        <v>1</v>
      </c>
      <c r="AB99" s="131" t="str">
        <f t="shared" si="13"/>
        <v/>
      </c>
    </row>
    <row r="100" spans="1:28" s="124" customFormat="1" ht="30" customHeight="1" x14ac:dyDescent="0.25">
      <c r="A100" s="89">
        <v>94</v>
      </c>
      <c r="B100" s="90" t="str">
        <f t="shared" ca="1" si="7"/>
        <v>1.3.07e</v>
      </c>
      <c r="C100" s="91">
        <f t="shared" ca="1" si="8"/>
        <v>6</v>
      </c>
      <c r="D100" s="21"/>
      <c r="E100" s="92" t="str">
        <f t="shared" ca="1" si="9"/>
        <v>1.3.07e</v>
      </c>
      <c r="F100" s="98" t="str">
        <f t="shared" ca="1" si="10"/>
        <v>Sophisticated analysis of malware?</v>
      </c>
      <c r="G100" s="107"/>
      <c r="H100" s="140" t="str">
        <f t="shared" ca="1" si="11"/>
        <v>x 5</v>
      </c>
      <c r="I100" s="140" t="str">
        <f t="shared" ca="1" si="12"/>
        <v/>
      </c>
      <c r="J100" s="254"/>
      <c r="K100" s="254"/>
      <c r="L100" s="91"/>
      <c r="M100" s="91"/>
      <c r="N100" s="91"/>
      <c r="O100" s="91"/>
      <c r="P100" s="91"/>
      <c r="Q100" s="91"/>
      <c r="R100" s="91"/>
      <c r="S100" s="91"/>
      <c r="T100" s="126"/>
      <c r="U100" s="91"/>
      <c r="V100" s="91"/>
      <c r="W100" s="156"/>
      <c r="X100" s="160"/>
      <c r="Y100" s="156"/>
      <c r="Z100" s="137"/>
      <c r="AA100" s="131">
        <v>1</v>
      </c>
      <c r="AB100" s="131" t="str">
        <f t="shared" si="13"/>
        <v/>
      </c>
    </row>
    <row r="101" spans="1:28" s="124" customFormat="1" ht="30" customHeight="1" x14ac:dyDescent="0.25">
      <c r="A101" s="89">
        <v>95</v>
      </c>
      <c r="B101" s="90" t="str">
        <f t="shared" ca="1" si="7"/>
        <v>1.3.07f</v>
      </c>
      <c r="C101" s="91">
        <f t="shared" ca="1" si="8"/>
        <v>6</v>
      </c>
      <c r="D101" s="21"/>
      <c r="E101" s="92" t="str">
        <f t="shared" ca="1" si="9"/>
        <v>1.3.07f</v>
      </c>
      <c r="F101" s="98" t="str">
        <f t="shared" ca="1" si="10"/>
        <v>Forensics?</v>
      </c>
      <c r="G101" s="107"/>
      <c r="H101" s="140" t="str">
        <f t="shared" ca="1" si="11"/>
        <v>x 5</v>
      </c>
      <c r="I101" s="140" t="str">
        <f t="shared" ca="1" si="12"/>
        <v/>
      </c>
      <c r="J101" s="254"/>
      <c r="K101" s="254"/>
      <c r="L101" s="91"/>
      <c r="M101" s="91"/>
      <c r="N101" s="91"/>
      <c r="O101" s="91"/>
      <c r="P101" s="91"/>
      <c r="Q101" s="91"/>
      <c r="R101" s="91"/>
      <c r="S101" s="91"/>
      <c r="T101" s="126"/>
      <c r="U101" s="91"/>
      <c r="V101" s="91"/>
      <c r="W101" s="156"/>
      <c r="X101" s="160"/>
      <c r="Y101" s="156"/>
      <c r="Z101" s="137"/>
      <c r="AA101" s="131">
        <v>1</v>
      </c>
      <c r="AB101" s="131" t="str">
        <f t="shared" si="13"/>
        <v/>
      </c>
    </row>
    <row r="102" spans="1:28" s="124" customFormat="1" ht="30" x14ac:dyDescent="0.25">
      <c r="A102" s="89">
        <v>96</v>
      </c>
      <c r="B102" s="90" t="str">
        <f t="shared" ca="1" si="7"/>
        <v>1.3.08</v>
      </c>
      <c r="C102" s="91">
        <f t="shared" ca="1" si="8"/>
        <v>5</v>
      </c>
      <c r="D102" s="21"/>
      <c r="E102" s="92" t="str">
        <f t="shared" ca="1" si="9"/>
        <v>1.3.08</v>
      </c>
      <c r="F102" s="93" t="str">
        <f t="shared" ca="1" si="10"/>
        <v>Does your cyber security incident team have a cyber security incident response toolkit to help investigations?</v>
      </c>
      <c r="G102" s="107"/>
      <c r="H102" s="140" t="str">
        <f t="shared" ca="1" si="11"/>
        <v>x 4</v>
      </c>
      <c r="I102" s="140" t="str">
        <f t="shared" ca="1" si="12"/>
        <v/>
      </c>
      <c r="J102" s="254"/>
      <c r="K102" s="254"/>
      <c r="L102" s="91"/>
      <c r="M102" s="91"/>
      <c r="N102" s="91"/>
      <c r="O102" s="91"/>
      <c r="P102" s="91"/>
      <c r="Q102" s="91"/>
      <c r="R102" s="91"/>
      <c r="S102" s="91"/>
      <c r="T102" s="126"/>
      <c r="U102" s="91"/>
      <c r="V102" s="91"/>
      <c r="W102" s="156"/>
      <c r="X102" s="160"/>
      <c r="Y102" s="156"/>
      <c r="Z102" s="188"/>
      <c r="AA102" s="131">
        <v>1</v>
      </c>
      <c r="AB102" s="131" t="str">
        <f t="shared" si="13"/>
        <v/>
      </c>
    </row>
    <row r="103" spans="1:28" s="124" customFormat="1" ht="30" customHeight="1" x14ac:dyDescent="0.25">
      <c r="A103" s="89">
        <v>97</v>
      </c>
      <c r="B103" s="90" t="str">
        <f t="shared" ca="1" si="7"/>
        <v>1.3.09</v>
      </c>
      <c r="C103" s="91">
        <f t="shared" ca="1" si="8"/>
        <v>4</v>
      </c>
      <c r="D103" s="21"/>
      <c r="E103" s="92" t="str">
        <f t="shared" ca="1" si="9"/>
        <v>1.3.09</v>
      </c>
      <c r="F103" s="93" t="str">
        <f t="shared" ca="1" si="10"/>
        <v>Does your cyber security incident response toolkit include:</v>
      </c>
      <c r="G103" s="107"/>
      <c r="H103" s="140" t="str">
        <f t="shared" ca="1" si="11"/>
        <v/>
      </c>
      <c r="I103" s="140" t="str">
        <f t="shared" ca="1" si="12"/>
        <v/>
      </c>
      <c r="J103" s="254"/>
      <c r="K103" s="254"/>
      <c r="L103" s="91"/>
      <c r="M103" s="91"/>
      <c r="N103" s="91"/>
      <c r="O103" s="91"/>
      <c r="P103" s="91"/>
      <c r="Q103" s="91"/>
      <c r="R103" s="91"/>
      <c r="S103" s="91"/>
      <c r="T103" s="126"/>
      <c r="U103" s="91"/>
      <c r="V103" s="91"/>
      <c r="W103" s="156"/>
      <c r="X103" s="160"/>
      <c r="Y103" s="156"/>
      <c r="Z103" s="137"/>
      <c r="AA103" s="131"/>
      <c r="AB103" s="131"/>
    </row>
    <row r="104" spans="1:28" s="124" customFormat="1" ht="30" x14ac:dyDescent="0.25">
      <c r="A104" s="89">
        <v>98</v>
      </c>
      <c r="B104" s="90" t="str">
        <f t="shared" ca="1" si="7"/>
        <v>1.3.09a</v>
      </c>
      <c r="C104" s="91">
        <f t="shared" ca="1" si="8"/>
        <v>6</v>
      </c>
      <c r="D104" s="21"/>
      <c r="E104" s="92" t="str">
        <f t="shared" ca="1" si="9"/>
        <v>1.3.09a</v>
      </c>
      <c r="F104" s="98" t="str">
        <f t="shared" ca="1" si="10"/>
        <v>A suitable method for recording all aspects of the incident, ideally using a template to ensure a consistent, comprehensive approach?</v>
      </c>
      <c r="G104" s="107"/>
      <c r="H104" s="140" t="str">
        <f t="shared" ca="1" si="11"/>
        <v>x 4</v>
      </c>
      <c r="I104" s="140" t="str">
        <f t="shared" ca="1" si="12"/>
        <v/>
      </c>
      <c r="J104" s="254"/>
      <c r="K104" s="254"/>
      <c r="L104" s="91"/>
      <c r="M104" s="91"/>
      <c r="N104" s="91"/>
      <c r="O104" s="91"/>
      <c r="P104" s="91"/>
      <c r="Q104" s="91"/>
      <c r="R104" s="91"/>
      <c r="S104" s="91"/>
      <c r="T104" s="126"/>
      <c r="U104" s="91"/>
      <c r="V104" s="91"/>
      <c r="W104" s="156"/>
      <c r="X104" s="160"/>
      <c r="Y104" s="156"/>
      <c r="Z104" s="137"/>
      <c r="AA104" s="131">
        <v>1</v>
      </c>
      <c r="AB104" s="131" t="str">
        <f>VLOOKUP(AA104,detail_maturity_score,3,FALSE)</f>
        <v/>
      </c>
    </row>
    <row r="105" spans="1:28" s="124" customFormat="1" ht="45" x14ac:dyDescent="0.25">
      <c r="A105" s="89">
        <v>99</v>
      </c>
      <c r="B105" s="90" t="str">
        <f t="shared" ca="1" si="7"/>
        <v>1.3.09b</v>
      </c>
      <c r="C105" s="91">
        <f t="shared" ca="1" si="8"/>
        <v>6</v>
      </c>
      <c r="D105" s="21"/>
      <c r="E105" s="92" t="str">
        <f t="shared" ca="1" si="9"/>
        <v>1.3.09b</v>
      </c>
      <c r="F105" s="98" t="str">
        <f t="shared" ca="1" si="10"/>
        <v>Contact details of all key stakeholders, such as internal and external investigators, technical specialist, suppliers, legal resources, human resources, public relations and business management?</v>
      </c>
      <c r="G105" s="107"/>
      <c r="H105" s="140" t="str">
        <f t="shared" ca="1" si="11"/>
        <v>x 3</v>
      </c>
      <c r="I105" s="140" t="str">
        <f t="shared" ca="1" si="12"/>
        <v/>
      </c>
      <c r="J105" s="254"/>
      <c r="K105" s="254"/>
      <c r="L105" s="91"/>
      <c r="M105" s="91"/>
      <c r="N105" s="91"/>
      <c r="O105" s="91"/>
      <c r="P105" s="91"/>
      <c r="Q105" s="91"/>
      <c r="R105" s="91"/>
      <c r="S105" s="91"/>
      <c r="T105" s="126"/>
      <c r="U105" s="91"/>
      <c r="V105" s="91"/>
      <c r="W105" s="156"/>
      <c r="X105" s="160"/>
      <c r="Y105" s="156"/>
      <c r="Z105" s="137"/>
      <c r="AA105" s="131">
        <v>1</v>
      </c>
      <c r="AB105" s="131" t="str">
        <f>VLOOKUP(AA105,detail_maturity_score,3,FALSE)</f>
        <v/>
      </c>
    </row>
    <row r="106" spans="1:28" s="124" customFormat="1" ht="45" x14ac:dyDescent="0.25">
      <c r="A106" s="89">
        <v>100</v>
      </c>
      <c r="B106" s="90" t="str">
        <f t="shared" ca="1" si="7"/>
        <v>1.3.09c</v>
      </c>
      <c r="C106" s="91">
        <f t="shared" ca="1" si="8"/>
        <v>6</v>
      </c>
      <c r="D106" s="21"/>
      <c r="E106" s="92" t="str">
        <f t="shared" ca="1" si="9"/>
        <v>1.3.09c</v>
      </c>
      <c r="F106" s="98" t="str">
        <f t="shared" ca="1" si="10"/>
        <v>Incident analysis resources: such as port lists; packet sniffers and protocol analysers; documentation for security systems (eg IDS, SIEM, malware protection); network diagrams; and a list of critical assets.</v>
      </c>
      <c r="G106" s="107"/>
      <c r="H106" s="140" t="str">
        <f t="shared" ca="1" si="11"/>
        <v>x 5</v>
      </c>
      <c r="I106" s="140" t="str">
        <f t="shared" ca="1" si="12"/>
        <v/>
      </c>
      <c r="J106" s="254"/>
      <c r="K106" s="254"/>
      <c r="L106" s="91"/>
      <c r="M106" s="91"/>
      <c r="N106" s="91"/>
      <c r="O106" s="91"/>
      <c r="P106" s="91"/>
      <c r="Q106" s="91"/>
      <c r="R106" s="91"/>
      <c r="S106" s="91"/>
      <c r="T106" s="126"/>
      <c r="U106" s="91"/>
      <c r="V106" s="91"/>
      <c r="W106" s="156"/>
      <c r="X106" s="160"/>
      <c r="Y106" s="156"/>
      <c r="Z106" s="137"/>
      <c r="AA106" s="131">
        <v>1</v>
      </c>
      <c r="AB106" s="131" t="str">
        <f>VLOOKUP(AA106,detail_maturity_score,3,FALSE)</f>
        <v/>
      </c>
    </row>
    <row r="107" spans="1:28" s="124" customFormat="1" ht="60" x14ac:dyDescent="0.25">
      <c r="A107" s="89">
        <v>101</v>
      </c>
      <c r="B107" s="90" t="str">
        <f t="shared" ca="1" si="7"/>
        <v>1.3.09d</v>
      </c>
      <c r="C107" s="91">
        <f t="shared" ca="1" si="8"/>
        <v>6</v>
      </c>
      <c r="D107" s="21"/>
      <c r="E107" s="92" t="str">
        <f t="shared" ca="1" si="9"/>
        <v>1.3.09d</v>
      </c>
      <c r="F107" s="98" t="str">
        <f t="shared" ca="1" si="10"/>
        <v>Forensic imaging tools (eg an imaging laptop; encrypted disks for image storage; mobile phone; digital camera / recorder; portable printer; removable media with trusted versions of programs; and evidence gathering accessories)?</v>
      </c>
      <c r="G107" s="107"/>
      <c r="H107" s="140" t="str">
        <f t="shared" ca="1" si="11"/>
        <v>x 5</v>
      </c>
      <c r="I107" s="140" t="str">
        <f t="shared" ca="1" si="12"/>
        <v/>
      </c>
      <c r="J107" s="254"/>
      <c r="K107" s="254"/>
      <c r="L107" s="91"/>
      <c r="M107" s="91"/>
      <c r="N107" s="91"/>
      <c r="O107" s="91"/>
      <c r="P107" s="91"/>
      <c r="Q107" s="91"/>
      <c r="R107" s="91"/>
      <c r="S107" s="91"/>
      <c r="T107" s="126"/>
      <c r="U107" s="91"/>
      <c r="V107" s="91"/>
      <c r="W107" s="156"/>
      <c r="X107" s="160"/>
      <c r="Y107" s="156"/>
      <c r="Z107" s="137"/>
      <c r="AA107" s="131">
        <v>1</v>
      </c>
      <c r="AB107" s="131" t="str">
        <f>VLOOKUP(AA107,detail_maturity_score,3,FALSE)</f>
        <v/>
      </c>
    </row>
    <row r="108" spans="1:28" s="124" customFormat="1" ht="30" x14ac:dyDescent="0.25">
      <c r="A108" s="89">
        <v>102</v>
      </c>
      <c r="B108" s="90" t="str">
        <f t="shared" ca="1" si="7"/>
        <v>1.3.09e</v>
      </c>
      <c r="C108" s="91">
        <f t="shared" ca="1" si="8"/>
        <v>6</v>
      </c>
      <c r="D108" s="21"/>
      <c r="E108" s="92" t="str">
        <f t="shared" ca="1" si="9"/>
        <v>1.3.09e</v>
      </c>
      <c r="F108" s="98" t="str">
        <f t="shared" ca="1" si="10"/>
        <v>Physical tools (eg screwdrivers, Allen keys, wire cutters, evidence bags, gloves and torch)?</v>
      </c>
      <c r="G108" s="107"/>
      <c r="H108" s="140" t="str">
        <f t="shared" ca="1" si="11"/>
        <v>x 4</v>
      </c>
      <c r="I108" s="140" t="str">
        <f t="shared" ca="1" si="12"/>
        <v/>
      </c>
      <c r="J108" s="254"/>
      <c r="K108" s="254"/>
      <c r="L108" s="91"/>
      <c r="M108" s="91"/>
      <c r="N108" s="91"/>
      <c r="O108" s="91"/>
      <c r="P108" s="91"/>
      <c r="Q108" s="91"/>
      <c r="R108" s="91"/>
      <c r="S108" s="91"/>
      <c r="T108" s="126"/>
      <c r="U108" s="91"/>
      <c r="V108" s="91"/>
      <c r="W108" s="156"/>
      <c r="X108" s="160"/>
      <c r="Y108" s="156"/>
      <c r="Z108" s="137"/>
      <c r="AA108" s="131">
        <v>1</v>
      </c>
      <c r="AB108" s="131" t="str">
        <f>VLOOKUP(AA108,detail_maturity_score,3,FALSE)</f>
        <v/>
      </c>
    </row>
    <row r="109" spans="1:28" s="124" customFormat="1" ht="18.75" customHeight="1" x14ac:dyDescent="0.25">
      <c r="A109" s="91">
        <v>103</v>
      </c>
      <c r="B109" s="91" t="str">
        <f t="shared" ca="1" si="7"/>
        <v/>
      </c>
      <c r="C109" s="91">
        <f t="shared" ca="1" si="8"/>
        <v>3</v>
      </c>
      <c r="D109" s="21"/>
      <c r="E109" s="96" t="str">
        <f t="shared" ca="1" si="9"/>
        <v/>
      </c>
      <c r="F109" s="97" t="str">
        <f t="shared" ca="1" si="10"/>
        <v>Process</v>
      </c>
      <c r="G109" s="105"/>
      <c r="H109" s="140" t="str">
        <f t="shared" ca="1" si="11"/>
        <v/>
      </c>
      <c r="I109" s="140" t="str">
        <f t="shared" ca="1" si="12"/>
        <v/>
      </c>
      <c r="J109" s="254"/>
      <c r="K109" s="254"/>
      <c r="L109" s="91"/>
      <c r="M109" s="91"/>
      <c r="N109" s="91"/>
      <c r="O109" s="91"/>
      <c r="P109" s="91"/>
      <c r="Q109" s="91"/>
      <c r="R109" s="91"/>
      <c r="S109" s="91"/>
      <c r="T109" s="126"/>
      <c r="U109" s="91"/>
      <c r="V109" s="91"/>
      <c r="W109" s="156"/>
      <c r="X109" s="156"/>
      <c r="Y109" s="156"/>
      <c r="Z109" s="137"/>
      <c r="AA109" s="131"/>
      <c r="AB109" s="131"/>
    </row>
    <row r="110" spans="1:28" s="124" customFormat="1" ht="30" customHeight="1" x14ac:dyDescent="0.25">
      <c r="A110" s="89">
        <v>104</v>
      </c>
      <c r="B110" s="90" t="str">
        <f t="shared" ca="1" si="7"/>
        <v>1.3.10</v>
      </c>
      <c r="C110" s="91">
        <f t="shared" ca="1" si="8"/>
        <v>4</v>
      </c>
      <c r="D110" s="21"/>
      <c r="E110" s="92" t="str">
        <f t="shared" ca="1" si="9"/>
        <v>1.3.10</v>
      </c>
      <c r="F110" s="93" t="str">
        <f t="shared" ca="1" si="10"/>
        <v>Do you have:</v>
      </c>
      <c r="G110" s="107"/>
      <c r="H110" s="140" t="str">
        <f t="shared" ca="1" si="11"/>
        <v/>
      </c>
      <c r="I110" s="140" t="str">
        <f t="shared" ca="1" si="12"/>
        <v/>
      </c>
      <c r="J110" s="254"/>
      <c r="K110" s="254"/>
      <c r="L110" s="91"/>
      <c r="M110" s="91"/>
      <c r="N110" s="91"/>
      <c r="O110" s="91"/>
      <c r="P110" s="91"/>
      <c r="Q110" s="91"/>
      <c r="R110" s="91"/>
      <c r="S110" s="91"/>
      <c r="T110" s="126"/>
      <c r="U110" s="91"/>
      <c r="V110" s="91"/>
      <c r="W110" s="156"/>
      <c r="X110" s="160"/>
      <c r="Y110" s="156"/>
      <c r="Z110" s="137"/>
      <c r="AA110" s="131"/>
      <c r="AB110" s="131"/>
    </row>
    <row r="111" spans="1:28" s="124" customFormat="1" ht="30" x14ac:dyDescent="0.25">
      <c r="A111" s="89">
        <v>105</v>
      </c>
      <c r="B111" s="90" t="str">
        <f t="shared" ca="1" si="7"/>
        <v>1.3.10a</v>
      </c>
      <c r="C111" s="91">
        <f t="shared" ca="1" si="8"/>
        <v>6</v>
      </c>
      <c r="D111" s="21"/>
      <c r="E111" s="92" t="str">
        <f t="shared" ca="1" si="9"/>
        <v>1.3.10a</v>
      </c>
      <c r="F111" s="98" t="str">
        <f t="shared" ca="1" si="10"/>
        <v>Policies, processes, plans or methodologies to help you respond to cyber security incidents effectively?</v>
      </c>
      <c r="G111" s="107"/>
      <c r="H111" s="140" t="str">
        <f t="shared" ca="1" si="11"/>
        <v>x 1</v>
      </c>
      <c r="I111" s="140" t="str">
        <f t="shared" ca="1" si="12"/>
        <v/>
      </c>
      <c r="J111" s="254"/>
      <c r="K111" s="254"/>
      <c r="L111" s="91"/>
      <c r="M111" s="91"/>
      <c r="N111" s="91"/>
      <c r="O111" s="91"/>
      <c r="P111" s="91"/>
      <c r="Q111" s="91"/>
      <c r="R111" s="91"/>
      <c r="S111" s="91"/>
      <c r="T111" s="126"/>
      <c r="U111" s="91"/>
      <c r="V111" s="91"/>
      <c r="W111" s="156"/>
      <c r="X111" s="160"/>
      <c r="Y111" s="156"/>
      <c r="Z111" s="137"/>
      <c r="AA111" s="131">
        <v>1</v>
      </c>
      <c r="AB111" s="131" t="str">
        <f>VLOOKUP(AA111,detail_maturity_score,3,FALSE)</f>
        <v/>
      </c>
    </row>
    <row r="112" spans="1:28" s="124" customFormat="1" ht="30" customHeight="1" x14ac:dyDescent="0.25">
      <c r="A112" s="89">
        <v>106</v>
      </c>
      <c r="B112" s="90" t="str">
        <f t="shared" ca="1" si="7"/>
        <v>1.3.10b</v>
      </c>
      <c r="C112" s="91">
        <f t="shared" ca="1" si="8"/>
        <v>6</v>
      </c>
      <c r="D112" s="21"/>
      <c r="E112" s="92" t="str">
        <f t="shared" ca="1" si="9"/>
        <v>1.3.10b</v>
      </c>
      <c r="F112" s="98" t="str">
        <f t="shared" ca="1" si="10"/>
        <v>A formal cyber security incident response process?</v>
      </c>
      <c r="G112" s="107"/>
      <c r="H112" s="140" t="str">
        <f t="shared" ca="1" si="11"/>
        <v>x 1</v>
      </c>
      <c r="I112" s="140" t="str">
        <f t="shared" ca="1" si="12"/>
        <v/>
      </c>
      <c r="J112" s="254"/>
      <c r="K112" s="254"/>
      <c r="L112" s="91"/>
      <c r="M112" s="91"/>
      <c r="N112" s="91"/>
      <c r="O112" s="91"/>
      <c r="P112" s="91"/>
      <c r="Q112" s="91"/>
      <c r="R112" s="91"/>
      <c r="S112" s="91"/>
      <c r="T112" s="126"/>
      <c r="U112" s="91"/>
      <c r="V112" s="91"/>
      <c r="W112" s="156"/>
      <c r="X112" s="160"/>
      <c r="Y112" s="156"/>
      <c r="Z112" s="137"/>
      <c r="AA112" s="131">
        <v>1</v>
      </c>
      <c r="AB112" s="131" t="str">
        <f>VLOOKUP(AA112,detail_maturity_score,3,FALSE)</f>
        <v/>
      </c>
    </row>
    <row r="113" spans="1:28" s="124" customFormat="1" ht="30" customHeight="1" x14ac:dyDescent="0.25">
      <c r="A113" s="89">
        <v>107</v>
      </c>
      <c r="B113" s="90" t="str">
        <f t="shared" ca="1" si="7"/>
        <v>1.3.10c</v>
      </c>
      <c r="C113" s="91">
        <f t="shared" ca="1" si="8"/>
        <v>6</v>
      </c>
      <c r="D113" s="21"/>
      <c r="E113" s="92" t="str">
        <f t="shared" ca="1" si="9"/>
        <v>1.3.10c</v>
      </c>
      <c r="F113" s="98" t="str">
        <f t="shared" ca="1" si="10"/>
        <v>A strategic approach for handling cyber security incidents?</v>
      </c>
      <c r="G113" s="107"/>
      <c r="H113" s="140" t="str">
        <f t="shared" ca="1" si="11"/>
        <v>x 3</v>
      </c>
      <c r="I113" s="140" t="str">
        <f t="shared" ca="1" si="12"/>
        <v/>
      </c>
      <c r="J113" s="254"/>
      <c r="K113" s="254"/>
      <c r="L113" s="91"/>
      <c r="M113" s="91"/>
      <c r="N113" s="91"/>
      <c r="O113" s="91"/>
      <c r="P113" s="91"/>
      <c r="Q113" s="91"/>
      <c r="R113" s="91"/>
      <c r="S113" s="91"/>
      <c r="T113" s="126"/>
      <c r="U113" s="91"/>
      <c r="V113" s="91"/>
      <c r="W113" s="156"/>
      <c r="X113" s="160"/>
      <c r="Y113" s="156"/>
      <c r="Z113" s="137"/>
      <c r="AA113" s="131">
        <v>1</v>
      </c>
      <c r="AB113" s="131" t="str">
        <f>VLOOKUP(AA113,detail_maturity_score,3,FALSE)</f>
        <v/>
      </c>
    </row>
    <row r="114" spans="1:28" s="124" customFormat="1" ht="30" customHeight="1" x14ac:dyDescent="0.25">
      <c r="A114" s="89">
        <v>108</v>
      </c>
      <c r="B114" s="90" t="str">
        <f t="shared" ca="1" si="7"/>
        <v>1.3.11</v>
      </c>
      <c r="C114" s="91">
        <f t="shared" ca="1" si="8"/>
        <v>4</v>
      </c>
      <c r="D114" s="21"/>
      <c r="E114" s="92" t="str">
        <f t="shared" ca="1" si="9"/>
        <v>1.3.11</v>
      </c>
      <c r="F114" s="93" t="str">
        <f t="shared" ca="1" si="10"/>
        <v>Does your cyber security incident response strategy include:</v>
      </c>
      <c r="G114" s="107"/>
      <c r="H114" s="140" t="str">
        <f t="shared" ca="1" si="11"/>
        <v/>
      </c>
      <c r="I114" s="140" t="str">
        <f t="shared" ca="1" si="12"/>
        <v/>
      </c>
      <c r="J114" s="254"/>
      <c r="K114" s="254"/>
      <c r="L114" s="91"/>
      <c r="M114" s="91"/>
      <c r="N114" s="91"/>
      <c r="O114" s="91"/>
      <c r="P114" s="91"/>
      <c r="Q114" s="91"/>
      <c r="R114" s="91"/>
      <c r="S114" s="91"/>
      <c r="T114" s="126"/>
      <c r="U114" s="91"/>
      <c r="V114" s="91"/>
      <c r="W114" s="156"/>
      <c r="X114" s="160"/>
      <c r="Y114" s="156"/>
      <c r="Z114" s="137"/>
      <c r="AA114" s="131"/>
      <c r="AB114" s="131"/>
    </row>
    <row r="115" spans="1:28" s="124" customFormat="1" ht="30" x14ac:dyDescent="0.25">
      <c r="A115" s="89">
        <v>109</v>
      </c>
      <c r="B115" s="90" t="str">
        <f t="shared" ca="1" si="7"/>
        <v>1.3.11a</v>
      </c>
      <c r="C115" s="91">
        <f t="shared" ca="1" si="8"/>
        <v>6</v>
      </c>
      <c r="D115" s="21"/>
      <c r="E115" s="92" t="str">
        <f t="shared" ca="1" si="9"/>
        <v>1.3.11a</v>
      </c>
      <c r="F115" s="98" t="str">
        <f t="shared" ca="1" si="10"/>
        <v>Identifying the key components of an effective cyber security incident response process?</v>
      </c>
      <c r="G115" s="107"/>
      <c r="H115" s="140" t="str">
        <f t="shared" ca="1" si="11"/>
        <v>x 4</v>
      </c>
      <c r="I115" s="140" t="str">
        <f t="shared" ca="1" si="12"/>
        <v/>
      </c>
      <c r="J115" s="254"/>
      <c r="K115" s="254"/>
      <c r="L115" s="91"/>
      <c r="M115" s="91"/>
      <c r="N115" s="91"/>
      <c r="O115" s="91"/>
      <c r="P115" s="91"/>
      <c r="Q115" s="91"/>
      <c r="R115" s="91"/>
      <c r="S115" s="91"/>
      <c r="T115" s="126"/>
      <c r="U115" s="91"/>
      <c r="V115" s="91"/>
      <c r="W115" s="156"/>
      <c r="X115" s="160"/>
      <c r="Y115" s="156"/>
      <c r="Z115" s="137"/>
      <c r="AA115" s="131">
        <v>1</v>
      </c>
      <c r="AB115" s="131" t="str">
        <f t="shared" ref="AB115:AB122" si="14">VLOOKUP(AA115,detail_maturity_score,3,FALSE)</f>
        <v/>
      </c>
    </row>
    <row r="116" spans="1:28" s="124" customFormat="1" ht="30" x14ac:dyDescent="0.25">
      <c r="A116" s="89">
        <v>110</v>
      </c>
      <c r="B116" s="90" t="str">
        <f t="shared" ca="1" si="7"/>
        <v>1.3.11b</v>
      </c>
      <c r="C116" s="91">
        <f t="shared" ca="1" si="8"/>
        <v>6</v>
      </c>
      <c r="D116" s="21"/>
      <c r="E116" s="92" t="str">
        <f t="shared" ca="1" si="9"/>
        <v>1.3.11b</v>
      </c>
      <c r="F116" s="98" t="str">
        <f t="shared" ca="1" si="10"/>
        <v>Aligning cyber security incident response with business continuity plans and arrangements?</v>
      </c>
      <c r="G116" s="107"/>
      <c r="H116" s="140" t="str">
        <f t="shared" ca="1" si="11"/>
        <v>x 5</v>
      </c>
      <c r="I116" s="140" t="str">
        <f t="shared" ca="1" si="12"/>
        <v/>
      </c>
      <c r="J116" s="254"/>
      <c r="K116" s="254"/>
      <c r="L116" s="91"/>
      <c r="M116" s="91"/>
      <c r="N116" s="91"/>
      <c r="O116" s="91"/>
      <c r="P116" s="91"/>
      <c r="Q116" s="91"/>
      <c r="R116" s="91"/>
      <c r="S116" s="91"/>
      <c r="T116" s="126"/>
      <c r="U116" s="91"/>
      <c r="V116" s="91"/>
      <c r="W116" s="156"/>
      <c r="X116" s="160"/>
      <c r="Y116" s="156"/>
      <c r="Z116" s="137"/>
      <c r="AA116" s="131">
        <v>1</v>
      </c>
      <c r="AB116" s="131" t="str">
        <f t="shared" si="14"/>
        <v/>
      </c>
    </row>
    <row r="117" spans="1:28" s="124" customFormat="1" ht="30" x14ac:dyDescent="0.25">
      <c r="A117" s="89">
        <v>111</v>
      </c>
      <c r="B117" s="90" t="str">
        <f t="shared" ca="1" si="7"/>
        <v>1.3.11c</v>
      </c>
      <c r="C117" s="91">
        <f t="shared" ca="1" si="8"/>
        <v>6</v>
      </c>
      <c r="D117" s="21"/>
      <c r="E117" s="92" t="str">
        <f t="shared" ca="1" si="9"/>
        <v>1.3.11c</v>
      </c>
      <c r="F117" s="98" t="str">
        <f t="shared" ca="1" si="10"/>
        <v>Addressing arrangements corporate-wide (including third parties, where needed)?</v>
      </c>
      <c r="G117" s="107"/>
      <c r="H117" s="140" t="str">
        <f t="shared" ca="1" si="11"/>
        <v>x 5</v>
      </c>
      <c r="I117" s="140" t="str">
        <f t="shared" ca="1" si="12"/>
        <v/>
      </c>
      <c r="J117" s="254"/>
      <c r="K117" s="254"/>
      <c r="L117" s="91"/>
      <c r="M117" s="91"/>
      <c r="N117" s="91"/>
      <c r="O117" s="91"/>
      <c r="P117" s="91"/>
      <c r="Q117" s="91"/>
      <c r="R117" s="91"/>
      <c r="S117" s="91"/>
      <c r="T117" s="126"/>
      <c r="U117" s="91"/>
      <c r="V117" s="91"/>
      <c r="W117" s="156"/>
      <c r="X117" s="160"/>
      <c r="Y117" s="156"/>
      <c r="Z117" s="137"/>
      <c r="AA117" s="131">
        <v>1</v>
      </c>
      <c r="AB117" s="131" t="str">
        <f t="shared" si="14"/>
        <v/>
      </c>
    </row>
    <row r="118" spans="1:28" s="124" customFormat="1" ht="30" x14ac:dyDescent="0.25">
      <c r="A118" s="89">
        <v>112</v>
      </c>
      <c r="B118" s="90" t="str">
        <f t="shared" ca="1" si="7"/>
        <v>1.3.11d</v>
      </c>
      <c r="C118" s="91">
        <f t="shared" ca="1" si="8"/>
        <v>6</v>
      </c>
      <c r="D118" s="21"/>
      <c r="E118" s="92" t="str">
        <f t="shared" ca="1" si="9"/>
        <v>1.3.11d</v>
      </c>
      <c r="F118" s="98" t="str">
        <f t="shared" ca="1" si="10"/>
        <v>Providing sufficient funding and resources to deal with cyber security incidents effectively?</v>
      </c>
      <c r="G118" s="107"/>
      <c r="H118" s="140" t="str">
        <f t="shared" ca="1" si="11"/>
        <v>x 5</v>
      </c>
      <c r="I118" s="140" t="str">
        <f t="shared" ca="1" si="12"/>
        <v/>
      </c>
      <c r="J118" s="254"/>
      <c r="K118" s="254"/>
      <c r="L118" s="91"/>
      <c r="M118" s="91"/>
      <c r="N118" s="91"/>
      <c r="O118" s="91"/>
      <c r="P118" s="91"/>
      <c r="Q118" s="91"/>
      <c r="R118" s="91"/>
      <c r="S118" s="91"/>
      <c r="T118" s="126"/>
      <c r="U118" s="91"/>
      <c r="V118" s="91"/>
      <c r="W118" s="156"/>
      <c r="X118" s="160"/>
      <c r="Y118" s="156"/>
      <c r="Z118" s="137"/>
      <c r="AA118" s="131">
        <v>1</v>
      </c>
      <c r="AB118" s="131" t="str">
        <f t="shared" si="14"/>
        <v/>
      </c>
    </row>
    <row r="119" spans="1:28" s="124" customFormat="1" ht="30" x14ac:dyDescent="0.25">
      <c r="A119" s="89">
        <v>113</v>
      </c>
      <c r="B119" s="90" t="str">
        <f t="shared" ca="1" si="7"/>
        <v>1.3.11e</v>
      </c>
      <c r="C119" s="91">
        <f t="shared" ca="1" si="8"/>
        <v>6</v>
      </c>
      <c r="D119" s="21"/>
      <c r="E119" s="92" t="str">
        <f t="shared" ca="1" si="9"/>
        <v>1.3.11e</v>
      </c>
      <c r="F119" s="98" t="str">
        <f t="shared" ca="1" si="10"/>
        <v>Appointing individuals in advance who have sufficient decision-making authority to take action fast in an emergency situation?</v>
      </c>
      <c r="G119" s="107"/>
      <c r="H119" s="140" t="str">
        <f t="shared" ca="1" si="11"/>
        <v>x 4</v>
      </c>
      <c r="I119" s="140" t="str">
        <f t="shared" ca="1" si="12"/>
        <v/>
      </c>
      <c r="J119" s="254"/>
      <c r="K119" s="254"/>
      <c r="L119" s="91"/>
      <c r="M119" s="91"/>
      <c r="N119" s="91"/>
      <c r="O119" s="91"/>
      <c r="P119" s="91"/>
      <c r="Q119" s="91"/>
      <c r="R119" s="91"/>
      <c r="S119" s="91"/>
      <c r="T119" s="126"/>
      <c r="U119" s="91"/>
      <c r="V119" s="91"/>
      <c r="W119" s="156"/>
      <c r="X119" s="160"/>
      <c r="Y119" s="156"/>
      <c r="Z119" s="137"/>
      <c r="AA119" s="131">
        <v>1</v>
      </c>
      <c r="AB119" s="131" t="str">
        <f t="shared" si="14"/>
        <v/>
      </c>
    </row>
    <row r="120" spans="1:28" s="124" customFormat="1" ht="30" x14ac:dyDescent="0.25">
      <c r="A120" s="89">
        <v>114</v>
      </c>
      <c r="B120" s="90" t="str">
        <f t="shared" ca="1" si="7"/>
        <v>1.3.11f</v>
      </c>
      <c r="C120" s="91">
        <f t="shared" ca="1" si="8"/>
        <v>6</v>
      </c>
      <c r="D120" s="21"/>
      <c r="E120" s="92" t="str">
        <f t="shared" ca="1" si="9"/>
        <v>1.3.11f</v>
      </c>
      <c r="F120" s="98" t="str">
        <f t="shared" ca="1" si="10"/>
        <v>Determining what activities should be outsourced to an external cyber security incident response specialist</v>
      </c>
      <c r="G120" s="107"/>
      <c r="H120" s="140" t="str">
        <f t="shared" ca="1" si="11"/>
        <v>x 4</v>
      </c>
      <c r="I120" s="140" t="str">
        <f t="shared" ca="1" si="12"/>
        <v/>
      </c>
      <c r="J120" s="254"/>
      <c r="K120" s="254"/>
      <c r="L120" s="91"/>
      <c r="M120" s="91"/>
      <c r="N120" s="91"/>
      <c r="O120" s="91"/>
      <c r="P120" s="91"/>
      <c r="Q120" s="91"/>
      <c r="R120" s="91"/>
      <c r="S120" s="91"/>
      <c r="T120" s="126"/>
      <c r="U120" s="91"/>
      <c r="V120" s="91"/>
      <c r="W120" s="156"/>
      <c r="X120" s="160"/>
      <c r="Y120" s="156"/>
      <c r="Z120" s="137"/>
      <c r="AA120" s="131">
        <v>1</v>
      </c>
      <c r="AB120" s="131" t="str">
        <f t="shared" si="14"/>
        <v/>
      </c>
    </row>
    <row r="121" spans="1:28" s="124" customFormat="1" ht="30" x14ac:dyDescent="0.25">
      <c r="A121" s="89">
        <v>115</v>
      </c>
      <c r="B121" s="90" t="str">
        <f t="shared" ca="1" si="7"/>
        <v>1.3.11g</v>
      </c>
      <c r="C121" s="91">
        <f t="shared" ca="1" si="8"/>
        <v>6</v>
      </c>
      <c r="D121" s="21"/>
      <c r="E121" s="92" t="str">
        <f t="shared" ca="1" si="9"/>
        <v>1.3.11g</v>
      </c>
      <c r="F121" s="98" t="str">
        <f t="shared" ca="1" si="10"/>
        <v>Developing criteria upon which to base selection of the right cyber security incident response providers, ensuring value for money?</v>
      </c>
      <c r="G121" s="107"/>
      <c r="H121" s="140" t="str">
        <f t="shared" ca="1" si="11"/>
        <v>x 4</v>
      </c>
      <c r="I121" s="140" t="str">
        <f t="shared" ca="1" si="12"/>
        <v/>
      </c>
      <c r="J121" s="254"/>
      <c r="K121" s="254"/>
      <c r="L121" s="91"/>
      <c r="M121" s="91"/>
      <c r="N121" s="91"/>
      <c r="O121" s="91"/>
      <c r="P121" s="91"/>
      <c r="Q121" s="91"/>
      <c r="R121" s="91"/>
      <c r="S121" s="91"/>
      <c r="T121" s="126"/>
      <c r="U121" s="91"/>
      <c r="V121" s="91"/>
      <c r="W121" s="156"/>
      <c r="X121" s="160"/>
      <c r="Y121" s="156"/>
      <c r="Z121" s="137"/>
      <c r="AA121" s="131">
        <v>1</v>
      </c>
      <c r="AB121" s="131" t="str">
        <f t="shared" si="14"/>
        <v/>
      </c>
    </row>
    <row r="122" spans="1:28" s="124" customFormat="1" ht="30" x14ac:dyDescent="0.25">
      <c r="A122" s="89">
        <v>116</v>
      </c>
      <c r="B122" s="90" t="str">
        <f t="shared" ca="1" si="7"/>
        <v>1.3.11h</v>
      </c>
      <c r="C122" s="91">
        <f t="shared" ca="1" si="8"/>
        <v>6</v>
      </c>
      <c r="D122" s="21"/>
      <c r="E122" s="92" t="str">
        <f t="shared" ca="1" si="9"/>
        <v>1.3.11h</v>
      </c>
      <c r="F122" s="98" t="str">
        <f t="shared" ca="1" si="10"/>
        <v>Evaluating the benefits offered by appropriately certified cyber security incident response providers?</v>
      </c>
      <c r="G122" s="107"/>
      <c r="H122" s="140" t="str">
        <f t="shared" ca="1" si="11"/>
        <v>x 4</v>
      </c>
      <c r="I122" s="140" t="str">
        <f t="shared" ca="1" si="12"/>
        <v/>
      </c>
      <c r="J122" s="254"/>
      <c r="K122" s="254"/>
      <c r="L122" s="91"/>
      <c r="M122" s="91"/>
      <c r="N122" s="91"/>
      <c r="O122" s="91"/>
      <c r="P122" s="91"/>
      <c r="Q122" s="91"/>
      <c r="R122" s="91"/>
      <c r="S122" s="91"/>
      <c r="T122" s="126"/>
      <c r="U122" s="91"/>
      <c r="V122" s="91"/>
      <c r="W122" s="156"/>
      <c r="X122" s="160"/>
      <c r="Y122" s="156"/>
      <c r="Z122" s="137"/>
      <c r="AA122" s="131">
        <v>1</v>
      </c>
      <c r="AB122" s="131" t="str">
        <f t="shared" si="14"/>
        <v/>
      </c>
    </row>
    <row r="123" spans="1:28" s="124" customFormat="1" ht="30" customHeight="1" x14ac:dyDescent="0.25">
      <c r="A123" s="89">
        <v>117</v>
      </c>
      <c r="B123" s="90" t="str">
        <f t="shared" ca="1" si="7"/>
        <v>1.3.12</v>
      </c>
      <c r="C123" s="91">
        <f t="shared" ca="1" si="8"/>
        <v>4</v>
      </c>
      <c r="D123" s="21"/>
      <c r="E123" s="92" t="str">
        <f t="shared" ca="1" si="9"/>
        <v>1.3.12</v>
      </c>
      <c r="F123" s="93" t="str">
        <f t="shared" ca="1" si="10"/>
        <v>Does your cyber security incident response process take account of:</v>
      </c>
      <c r="G123" s="107"/>
      <c r="H123" s="140" t="str">
        <f t="shared" ca="1" si="11"/>
        <v/>
      </c>
      <c r="I123" s="140" t="str">
        <f t="shared" ca="1" si="12"/>
        <v/>
      </c>
      <c r="J123" s="254"/>
      <c r="K123" s="254"/>
      <c r="L123" s="91"/>
      <c r="M123" s="91"/>
      <c r="N123" s="91"/>
      <c r="O123" s="91"/>
      <c r="P123" s="91"/>
      <c r="Q123" s="91"/>
      <c r="R123" s="91"/>
      <c r="S123" s="91"/>
      <c r="T123" s="126"/>
      <c r="U123" s="91"/>
      <c r="V123" s="91"/>
      <c r="W123" s="156"/>
      <c r="X123" s="160"/>
      <c r="Y123" s="156"/>
      <c r="Z123" s="137"/>
      <c r="AA123" s="131"/>
      <c r="AB123" s="131"/>
    </row>
    <row r="124" spans="1:28" s="124" customFormat="1" ht="45" x14ac:dyDescent="0.25">
      <c r="A124" s="89">
        <v>118</v>
      </c>
      <c r="B124" s="90" t="str">
        <f t="shared" ca="1" si="7"/>
        <v>1.3.12a</v>
      </c>
      <c r="C124" s="91">
        <f t="shared" ca="1" si="8"/>
        <v>6</v>
      </c>
      <c r="D124" s="21"/>
      <c r="E124" s="92" t="str">
        <f t="shared" ca="1" si="9"/>
        <v>1.3.12a</v>
      </c>
      <c r="F124" s="98" t="str">
        <f t="shared" ca="1" si="10"/>
        <v>Definitions required to support the Triage element of the cyber security incident process (eg to define what criteria re required to classify and prioritise incidents)?</v>
      </c>
      <c r="G124" s="107"/>
      <c r="H124" s="140" t="str">
        <f t="shared" ca="1" si="11"/>
        <v>x 4</v>
      </c>
      <c r="I124" s="140" t="str">
        <f t="shared" ca="1" si="12"/>
        <v/>
      </c>
      <c r="J124" s="254"/>
      <c r="K124" s="254"/>
      <c r="L124" s="91"/>
      <c r="M124" s="91"/>
      <c r="N124" s="91"/>
      <c r="O124" s="91"/>
      <c r="P124" s="91"/>
      <c r="Q124" s="91"/>
      <c r="R124" s="91"/>
      <c r="S124" s="91"/>
      <c r="T124" s="126"/>
      <c r="U124" s="91"/>
      <c r="V124" s="91"/>
      <c r="W124" s="156"/>
      <c r="X124" s="160"/>
      <c r="Y124" s="156"/>
      <c r="Z124" s="137"/>
      <c r="AA124" s="131">
        <v>1</v>
      </c>
      <c r="AB124" s="131" t="str">
        <f>VLOOKUP(AA124,detail_maturity_score,3,FALSE)</f>
        <v/>
      </c>
    </row>
    <row r="125" spans="1:28" s="124" customFormat="1" ht="45" x14ac:dyDescent="0.25">
      <c r="A125" s="89">
        <v>119</v>
      </c>
      <c r="B125" s="90" t="str">
        <f t="shared" ca="1" si="7"/>
        <v>1.3.12b</v>
      </c>
      <c r="C125" s="91">
        <f t="shared" ca="1" si="8"/>
        <v>6</v>
      </c>
      <c r="D125" s="21"/>
      <c r="E125" s="92" t="str">
        <f t="shared" ca="1" si="9"/>
        <v>1.3.12b</v>
      </c>
      <c r="F125" s="98" t="str">
        <f t="shared" ca="1" si="10"/>
        <v>Advice and guidance provided on government websites, such as the CESG Top ten steps to cyber security and GovCertUK incident response guidelines?</v>
      </c>
      <c r="G125" s="107"/>
      <c r="H125" s="140" t="str">
        <f t="shared" ca="1" si="11"/>
        <v>x 3</v>
      </c>
      <c r="I125" s="140" t="str">
        <f t="shared" ca="1" si="12"/>
        <v/>
      </c>
      <c r="J125" s="254"/>
      <c r="K125" s="254"/>
      <c r="L125" s="91"/>
      <c r="M125" s="91"/>
      <c r="N125" s="91"/>
      <c r="O125" s="91"/>
      <c r="P125" s="91"/>
      <c r="Q125" s="91"/>
      <c r="R125" s="91"/>
      <c r="S125" s="91"/>
      <c r="T125" s="126"/>
      <c r="U125" s="91"/>
      <c r="V125" s="91"/>
      <c r="W125" s="156"/>
      <c r="X125" s="160"/>
      <c r="Y125" s="156"/>
      <c r="Z125" s="137"/>
      <c r="AA125" s="131">
        <v>1</v>
      </c>
      <c r="AB125" s="131" t="str">
        <f>VLOOKUP(AA125,detail_maturity_score,3,FALSE)</f>
        <v/>
      </c>
    </row>
    <row r="126" spans="1:28" s="124" customFormat="1" ht="75" x14ac:dyDescent="0.25">
      <c r="A126" s="89">
        <v>120</v>
      </c>
      <c r="B126" s="90" t="str">
        <f t="shared" ca="1" si="7"/>
        <v>1.3.12c</v>
      </c>
      <c r="C126" s="91">
        <f t="shared" ca="1" si="8"/>
        <v>6</v>
      </c>
      <c r="D126" s="21"/>
      <c r="E126" s="92" t="str">
        <f t="shared" ca="1" si="9"/>
        <v>1.3.12c</v>
      </c>
      <c r="F126" s="98" t="str">
        <f t="shared" ca="1" si="10"/>
        <v>Publicly available traditional or cyber security specific incident response guides, such as the NIST Computer Security Handling Guide (Special Publication 800-61), the Responding to targeted cyber attacks report from ISACA (collaborating with E&amp;Y) and the CREST Cyber Security Incident Response Guide?</v>
      </c>
      <c r="G126" s="107"/>
      <c r="H126" s="140" t="str">
        <f t="shared" ca="1" si="11"/>
        <v>x 3</v>
      </c>
      <c r="I126" s="140" t="str">
        <f t="shared" ca="1" si="12"/>
        <v/>
      </c>
      <c r="J126" s="254"/>
      <c r="K126" s="254"/>
      <c r="L126" s="91"/>
      <c r="M126" s="91"/>
      <c r="N126" s="91"/>
      <c r="O126" s="91"/>
      <c r="P126" s="91"/>
      <c r="Q126" s="91"/>
      <c r="R126" s="91"/>
      <c r="S126" s="91"/>
      <c r="T126" s="126"/>
      <c r="U126" s="91"/>
      <c r="V126" s="91"/>
      <c r="W126" s="156"/>
      <c r="X126" s="160"/>
      <c r="Y126" s="156"/>
      <c r="Z126" s="137"/>
      <c r="AA126" s="131">
        <v>1</v>
      </c>
      <c r="AB126" s="131" t="str">
        <f>VLOOKUP(AA126,detail_maturity_score,3,FALSE)</f>
        <v/>
      </c>
    </row>
    <row r="127" spans="1:28" s="124" customFormat="1" ht="30" x14ac:dyDescent="0.25">
      <c r="A127" s="89">
        <v>121</v>
      </c>
      <c r="B127" s="90" t="str">
        <f t="shared" ca="1" si="7"/>
        <v>1.3.13</v>
      </c>
      <c r="C127" s="91">
        <f t="shared" ca="1" si="8"/>
        <v>4</v>
      </c>
      <c r="D127" s="21"/>
      <c r="E127" s="92" t="str">
        <f t="shared" ca="1" si="9"/>
        <v>1.3.13</v>
      </c>
      <c r="F127" s="93" t="str">
        <f t="shared" ca="1" si="10"/>
        <v>Does your cyber security incident response process cover all stage of an investigation, which includes:</v>
      </c>
      <c r="G127" s="107"/>
      <c r="H127" s="140" t="str">
        <f t="shared" ca="1" si="11"/>
        <v/>
      </c>
      <c r="I127" s="140" t="str">
        <f t="shared" ca="1" si="12"/>
        <v/>
      </c>
      <c r="J127" s="254"/>
      <c r="K127" s="254"/>
      <c r="L127" s="91"/>
      <c r="M127" s="91"/>
      <c r="N127" s="91"/>
      <c r="O127" s="91"/>
      <c r="P127" s="91"/>
      <c r="Q127" s="91"/>
      <c r="R127" s="91"/>
      <c r="S127" s="91"/>
      <c r="T127" s="126"/>
      <c r="U127" s="91"/>
      <c r="V127" s="91"/>
      <c r="W127" s="156"/>
      <c r="X127" s="160"/>
      <c r="Y127" s="156"/>
      <c r="Z127" s="137"/>
      <c r="AA127" s="131"/>
      <c r="AB127" s="131"/>
    </row>
    <row r="128" spans="1:28" s="124" customFormat="1" ht="30" customHeight="1" x14ac:dyDescent="0.25">
      <c r="A128" s="89">
        <v>122</v>
      </c>
      <c r="B128" s="90" t="str">
        <f t="shared" ca="1" si="7"/>
        <v>1.3.13a</v>
      </c>
      <c r="C128" s="91">
        <f t="shared" ca="1" si="8"/>
        <v>6</v>
      </c>
      <c r="D128" s="21"/>
      <c r="E128" s="92" t="str">
        <f t="shared" ca="1" si="9"/>
        <v>1.3.13a</v>
      </c>
      <c r="F128" s="98" t="str">
        <f t="shared" ca="1" si="10"/>
        <v>Identifying cyber security incidents?</v>
      </c>
      <c r="G128" s="107"/>
      <c r="H128" s="140" t="str">
        <f t="shared" ca="1" si="11"/>
        <v>x 2</v>
      </c>
      <c r="I128" s="140" t="str">
        <f t="shared" ca="1" si="12"/>
        <v/>
      </c>
      <c r="J128" s="254"/>
      <c r="K128" s="254"/>
      <c r="L128" s="91"/>
      <c r="M128" s="91"/>
      <c r="N128" s="91"/>
      <c r="O128" s="91"/>
      <c r="P128" s="91"/>
      <c r="Q128" s="91"/>
      <c r="R128" s="91"/>
      <c r="S128" s="91"/>
      <c r="T128" s="126"/>
      <c r="U128" s="91"/>
      <c r="V128" s="91"/>
      <c r="W128" s="156"/>
      <c r="X128" s="160"/>
      <c r="Y128" s="156"/>
      <c r="Z128" s="137"/>
      <c r="AA128" s="131">
        <v>1</v>
      </c>
      <c r="AB128" s="131" t="str">
        <f>VLOOKUP(AA128,detail_maturity_score,3,FALSE)</f>
        <v/>
      </c>
    </row>
    <row r="129" spans="1:28" s="124" customFormat="1" ht="30" customHeight="1" x14ac:dyDescent="0.25">
      <c r="A129" s="89">
        <v>123</v>
      </c>
      <c r="B129" s="90" t="str">
        <f t="shared" ca="1" si="7"/>
        <v>1.3.13b</v>
      </c>
      <c r="C129" s="91">
        <f t="shared" ca="1" si="8"/>
        <v>6</v>
      </c>
      <c r="D129" s="21"/>
      <c r="E129" s="92" t="str">
        <f t="shared" ca="1" si="9"/>
        <v>1.3.13b</v>
      </c>
      <c r="F129" s="98" t="str">
        <f t="shared" ca="1" si="10"/>
        <v>Investigating the situation (including triage)?</v>
      </c>
      <c r="G129" s="107"/>
      <c r="H129" s="140" t="str">
        <f t="shared" ca="1" si="11"/>
        <v>x 2</v>
      </c>
      <c r="I129" s="140" t="str">
        <f t="shared" ca="1" si="12"/>
        <v/>
      </c>
      <c r="J129" s="254"/>
      <c r="K129" s="254"/>
      <c r="L129" s="91"/>
      <c r="M129" s="91"/>
      <c r="N129" s="91"/>
      <c r="O129" s="91"/>
      <c r="P129" s="91"/>
      <c r="Q129" s="91"/>
      <c r="R129" s="91"/>
      <c r="S129" s="91"/>
      <c r="T129" s="126"/>
      <c r="U129" s="91"/>
      <c r="V129" s="91"/>
      <c r="W129" s="156"/>
      <c r="X129" s="160"/>
      <c r="Y129" s="156"/>
      <c r="Z129" s="137"/>
      <c r="AA129" s="131">
        <v>1</v>
      </c>
      <c r="AB129" s="131" t="str">
        <f>VLOOKUP(AA129,detail_maturity_score,3,FALSE)</f>
        <v/>
      </c>
    </row>
    <row r="130" spans="1:28" s="124" customFormat="1" ht="30" customHeight="1" x14ac:dyDescent="0.25">
      <c r="A130" s="89">
        <v>124</v>
      </c>
      <c r="B130" s="90" t="str">
        <f t="shared" ca="1" si="7"/>
        <v>1.3.13c</v>
      </c>
      <c r="C130" s="91">
        <f t="shared" ca="1" si="8"/>
        <v>6</v>
      </c>
      <c r="D130" s="21"/>
      <c r="E130" s="92" t="str">
        <f t="shared" ca="1" si="9"/>
        <v>1.3.13c</v>
      </c>
      <c r="F130" s="98" t="str">
        <f t="shared" ca="1" si="10"/>
        <v>Taking appropriate action (eg contain incident and eradicate cause)?</v>
      </c>
      <c r="G130" s="107"/>
      <c r="H130" s="140" t="str">
        <f t="shared" ca="1" si="11"/>
        <v>x 2</v>
      </c>
      <c r="I130" s="140" t="str">
        <f t="shared" ca="1" si="12"/>
        <v/>
      </c>
      <c r="J130" s="254"/>
      <c r="K130" s="254"/>
      <c r="L130" s="91"/>
      <c r="M130" s="91"/>
      <c r="N130" s="91"/>
      <c r="O130" s="91"/>
      <c r="P130" s="91"/>
      <c r="Q130" s="91"/>
      <c r="R130" s="91"/>
      <c r="S130" s="91"/>
      <c r="T130" s="126"/>
      <c r="U130" s="91"/>
      <c r="V130" s="91"/>
      <c r="W130" s="156"/>
      <c r="X130" s="160"/>
      <c r="Y130" s="156"/>
      <c r="Z130" s="137"/>
      <c r="AA130" s="131">
        <v>1</v>
      </c>
      <c r="AB130" s="131" t="str">
        <f>VLOOKUP(AA130,detail_maturity_score,3,FALSE)</f>
        <v/>
      </c>
    </row>
    <row r="131" spans="1:28" s="124" customFormat="1" ht="30" customHeight="1" x14ac:dyDescent="0.25">
      <c r="A131" s="89">
        <v>125</v>
      </c>
      <c r="B131" s="90" t="str">
        <f t="shared" ca="1" si="7"/>
        <v>1.3.13d</v>
      </c>
      <c r="C131" s="91">
        <f t="shared" ca="1" si="8"/>
        <v>6</v>
      </c>
      <c r="D131" s="21"/>
      <c r="E131" s="92" t="str">
        <f t="shared" ca="1" si="9"/>
        <v>1.3.13d</v>
      </c>
      <c r="F131" s="98" t="str">
        <f t="shared" ca="1" si="10"/>
        <v>Recovering systems, data and connectivity?</v>
      </c>
      <c r="G131" s="107"/>
      <c r="H131" s="140" t="str">
        <f t="shared" ca="1" si="11"/>
        <v>x 2</v>
      </c>
      <c r="I131" s="140" t="str">
        <f t="shared" ca="1" si="12"/>
        <v/>
      </c>
      <c r="J131" s="254"/>
      <c r="K131" s="254"/>
      <c r="L131" s="91"/>
      <c r="M131" s="91"/>
      <c r="N131" s="91"/>
      <c r="O131" s="91"/>
      <c r="P131" s="91"/>
      <c r="Q131" s="91"/>
      <c r="R131" s="91"/>
      <c r="S131" s="91"/>
      <c r="T131" s="126"/>
      <c r="U131" s="91"/>
      <c r="V131" s="91"/>
      <c r="W131" s="156"/>
      <c r="X131" s="160"/>
      <c r="Y131" s="156"/>
      <c r="Z131" s="137"/>
      <c r="AA131" s="131">
        <v>1</v>
      </c>
      <c r="AB131" s="131" t="str">
        <f>VLOOKUP(AA131,detail_maturity_score,3,FALSE)</f>
        <v/>
      </c>
    </row>
    <row r="132" spans="1:28" s="124" customFormat="1" ht="30" customHeight="1" x14ac:dyDescent="0.25">
      <c r="A132" s="89">
        <v>126</v>
      </c>
      <c r="B132" s="90" t="str">
        <f t="shared" ca="1" si="7"/>
        <v>1.3.14</v>
      </c>
      <c r="C132" s="91">
        <f t="shared" ca="1" si="8"/>
        <v>4</v>
      </c>
      <c r="D132" s="21"/>
      <c r="E132" s="92" t="str">
        <f t="shared" ca="1" si="9"/>
        <v>1.3.14</v>
      </c>
      <c r="F132" s="93" t="str">
        <f t="shared" ca="1" si="10"/>
        <v>Does your cyber security incident response process state:</v>
      </c>
      <c r="G132" s="107"/>
      <c r="H132" s="140" t="str">
        <f t="shared" ca="1" si="11"/>
        <v/>
      </c>
      <c r="I132" s="140" t="str">
        <f t="shared" ca="1" si="12"/>
        <v/>
      </c>
      <c r="J132" s="254"/>
      <c r="K132" s="254"/>
      <c r="L132" s="91"/>
      <c r="M132" s="91"/>
      <c r="N132" s="91"/>
      <c r="O132" s="91"/>
      <c r="P132" s="91"/>
      <c r="Q132" s="91"/>
      <c r="R132" s="91"/>
      <c r="S132" s="91"/>
      <c r="T132" s="126"/>
      <c r="U132" s="91"/>
      <c r="V132" s="91"/>
      <c r="W132" s="156"/>
      <c r="X132" s="160"/>
      <c r="Y132" s="156"/>
      <c r="Z132" s="137"/>
      <c r="AA132" s="131"/>
      <c r="AB132" s="131"/>
    </row>
    <row r="133" spans="1:28" s="124" customFormat="1" ht="30" customHeight="1" x14ac:dyDescent="0.25">
      <c r="A133" s="89">
        <v>127</v>
      </c>
      <c r="B133" s="90" t="str">
        <f t="shared" ca="1" si="7"/>
        <v>1.3.14a</v>
      </c>
      <c r="C133" s="91">
        <f t="shared" ca="1" si="8"/>
        <v>6</v>
      </c>
      <c r="D133" s="21"/>
      <c r="E133" s="92" t="str">
        <f t="shared" ca="1" si="9"/>
        <v>1.3.14a</v>
      </c>
      <c r="F133" s="98" t="str">
        <f t="shared" ca="1" si="10"/>
        <v>Who should be responsible for each step?</v>
      </c>
      <c r="G133" s="107"/>
      <c r="H133" s="140" t="str">
        <f t="shared" ca="1" si="11"/>
        <v>x 2</v>
      </c>
      <c r="I133" s="140" t="str">
        <f t="shared" ca="1" si="12"/>
        <v/>
      </c>
      <c r="J133" s="254"/>
      <c r="K133" s="254"/>
      <c r="L133" s="91"/>
      <c r="M133" s="91"/>
      <c r="N133" s="91"/>
      <c r="O133" s="91"/>
      <c r="P133" s="91"/>
      <c r="Q133" s="91"/>
      <c r="R133" s="91"/>
      <c r="S133" s="91"/>
      <c r="T133" s="126"/>
      <c r="U133" s="91"/>
      <c r="V133" s="91"/>
      <c r="W133" s="156"/>
      <c r="X133" s="160"/>
      <c r="Y133" s="156"/>
      <c r="Z133" s="137"/>
      <c r="AA133" s="131">
        <v>1</v>
      </c>
      <c r="AB133" s="131" t="str">
        <f>VLOOKUP(AA133,detail_maturity_score,3,FALSE)</f>
        <v/>
      </c>
    </row>
    <row r="134" spans="1:28" s="124" customFormat="1" ht="30" customHeight="1" x14ac:dyDescent="0.25">
      <c r="A134" s="89">
        <v>128</v>
      </c>
      <c r="B134" s="90" t="str">
        <f t="shared" ca="1" si="7"/>
        <v>1.3.14b</v>
      </c>
      <c r="C134" s="91">
        <f t="shared" ca="1" si="8"/>
        <v>6</v>
      </c>
      <c r="D134" s="21"/>
      <c r="E134" s="92" t="str">
        <f t="shared" ca="1" si="9"/>
        <v>1.3.14b</v>
      </c>
      <c r="F134" s="98" t="str">
        <f t="shared" ca="1" si="10"/>
        <v>How it should be carried out?</v>
      </c>
      <c r="G134" s="107"/>
      <c r="H134" s="140" t="str">
        <f t="shared" ca="1" si="11"/>
        <v>x 2</v>
      </c>
      <c r="I134" s="140" t="str">
        <f t="shared" ca="1" si="12"/>
        <v/>
      </c>
      <c r="J134" s="254"/>
      <c r="K134" s="254"/>
      <c r="L134" s="91"/>
      <c r="M134" s="91"/>
      <c r="N134" s="91"/>
      <c r="O134" s="91"/>
      <c r="P134" s="91"/>
      <c r="Q134" s="91"/>
      <c r="R134" s="91"/>
      <c r="S134" s="91"/>
      <c r="T134" s="126"/>
      <c r="U134" s="91"/>
      <c r="V134" s="91"/>
      <c r="W134" s="156"/>
      <c r="X134" s="160"/>
      <c r="Y134" s="156"/>
      <c r="Z134" s="137"/>
      <c r="AA134" s="131">
        <v>1</v>
      </c>
      <c r="AB134" s="131" t="str">
        <f>VLOOKUP(AA134,detail_maturity_score,3,FALSE)</f>
        <v/>
      </c>
    </row>
    <row r="135" spans="1:28" s="124" customFormat="1" ht="30" customHeight="1" x14ac:dyDescent="0.25">
      <c r="A135" s="89">
        <v>129</v>
      </c>
      <c r="B135" s="90" t="str">
        <f t="shared" ca="1" si="7"/>
        <v>1.3.14c</v>
      </c>
      <c r="C135" s="91">
        <f t="shared" ca="1" si="8"/>
        <v>6</v>
      </c>
      <c r="D135" s="21"/>
      <c r="E135" s="92" t="str">
        <f t="shared" ca="1" si="9"/>
        <v>1.3.14c</v>
      </c>
      <c r="F135" s="98" t="str">
        <f t="shared" ca="1" si="10"/>
        <v>Who to contact for support?</v>
      </c>
      <c r="G135" s="107"/>
      <c r="H135" s="140" t="str">
        <f t="shared" ca="1" si="11"/>
        <v>x 2</v>
      </c>
      <c r="I135" s="140" t="str">
        <f t="shared" ca="1" si="12"/>
        <v/>
      </c>
      <c r="J135" s="254"/>
      <c r="K135" s="254"/>
      <c r="L135" s="91"/>
      <c r="M135" s="91"/>
      <c r="N135" s="91"/>
      <c r="O135" s="91"/>
      <c r="P135" s="91"/>
      <c r="Q135" s="91"/>
      <c r="R135" s="91"/>
      <c r="S135" s="91"/>
      <c r="T135" s="126"/>
      <c r="U135" s="91"/>
      <c r="V135" s="91"/>
      <c r="W135" s="156"/>
      <c r="X135" s="160"/>
      <c r="Y135" s="156"/>
      <c r="Z135" s="137"/>
      <c r="AA135" s="131">
        <v>1</v>
      </c>
      <c r="AB135" s="131" t="str">
        <f>VLOOKUP(AA135,detail_maturity_score,3,FALSE)</f>
        <v/>
      </c>
    </row>
    <row r="136" spans="1:28" s="124" customFormat="1" ht="30" x14ac:dyDescent="0.25">
      <c r="A136" s="89">
        <v>130</v>
      </c>
      <c r="B136" s="90" t="str">
        <f t="shared" ref="B136:B199" ca="1" si="15">VLOOKUP(A136,Contents_Text,2,FALSE)</f>
        <v>1.3.15</v>
      </c>
      <c r="C136" s="91">
        <f t="shared" ref="C136:C199" ca="1" si="16">VLOOKUP(A136,Contents_Text,15,FALSE)</f>
        <v>5</v>
      </c>
      <c r="D136" s="21"/>
      <c r="E136" s="92" t="str">
        <f t="shared" ref="E136:E199" ca="1" si="17">IF(C136=1,"Phase "&amp;B136,IF(C136=2,"Step "&amp;VLOOKUP(A136,Contents_Text,4,FALSE),B136))</f>
        <v>1.3.15</v>
      </c>
      <c r="F136" s="93" t="str">
        <f t="shared" ref="F136:F199" ca="1" si="18">VLOOKUP(A136,Contents_Text,7,FALSE)</f>
        <v>Does your cyber security incident response process include pre-agreed response actions (eg using attack play-books) for particular situations</v>
      </c>
      <c r="G136" s="107"/>
      <c r="H136" s="140" t="str">
        <f t="shared" ref="H136:H199" ca="1" si="19">IF(ISERROR(VLOOKUP(E136,Weightings_Ref,6,FALSE)),"",IF(VLOOKUP(E136,Weightings_Ref,6,FALSE)=0,"",VLOOKUP(E136,Weightings_Ref,6,FALSE)))</f>
        <v>x 5</v>
      </c>
      <c r="I136" s="140" t="str">
        <f t="shared" ref="I136:I199" ca="1" si="20">IF(ISERROR(VLOOKUP(AA136,detail_maturity_score,3,FALSE)*VLOOKUP(H136,weighting_scores,2,FALSE)),"",VLOOKUP(AA136,detail_maturity_score,3,FALSE)*VLOOKUP(H136,weighting_scores,2,FALSE))</f>
        <v/>
      </c>
      <c r="J136" s="254"/>
      <c r="K136" s="254"/>
      <c r="L136" s="91"/>
      <c r="M136" s="91"/>
      <c r="N136" s="91"/>
      <c r="O136" s="91"/>
      <c r="P136" s="91"/>
      <c r="Q136" s="91"/>
      <c r="R136" s="91"/>
      <c r="S136" s="91"/>
      <c r="T136" s="126"/>
      <c r="U136" s="91"/>
      <c r="V136" s="91"/>
      <c r="W136" s="156"/>
      <c r="X136" s="160"/>
      <c r="Y136" s="156"/>
      <c r="Z136" s="188"/>
      <c r="AA136" s="131">
        <v>1</v>
      </c>
      <c r="AB136" s="131" t="str">
        <f>VLOOKUP(AA136,detail_maturity_score,3,FALSE)</f>
        <v/>
      </c>
    </row>
    <row r="137" spans="1:28" s="124" customFormat="1" ht="30" customHeight="1" x14ac:dyDescent="0.25">
      <c r="A137" s="89">
        <v>131</v>
      </c>
      <c r="B137" s="90" t="str">
        <f t="shared" ca="1" si="15"/>
        <v>1.3.16</v>
      </c>
      <c r="C137" s="91">
        <f t="shared" ca="1" si="16"/>
        <v>4</v>
      </c>
      <c r="D137" s="21"/>
      <c r="E137" s="92" t="str">
        <f t="shared" ca="1" si="17"/>
        <v>1.3.16</v>
      </c>
      <c r="F137" s="93" t="str">
        <f t="shared" ca="1" si="18"/>
        <v>Is your cyber security incident response process integrated with:</v>
      </c>
      <c r="G137" s="107"/>
      <c r="H137" s="140" t="str">
        <f t="shared" ca="1" si="19"/>
        <v/>
      </c>
      <c r="I137" s="140" t="str">
        <f t="shared" ca="1" si="20"/>
        <v/>
      </c>
      <c r="J137" s="254"/>
      <c r="K137" s="254"/>
      <c r="L137" s="91"/>
      <c r="M137" s="91"/>
      <c r="N137" s="91"/>
      <c r="O137" s="91"/>
      <c r="P137" s="91"/>
      <c r="Q137" s="91"/>
      <c r="R137" s="91"/>
      <c r="S137" s="91"/>
      <c r="T137" s="126"/>
      <c r="U137" s="91"/>
      <c r="V137" s="91"/>
      <c r="W137" s="156"/>
      <c r="X137" s="160"/>
      <c r="Y137" s="156"/>
      <c r="Z137" s="137"/>
      <c r="AA137" s="131"/>
      <c r="AB137" s="131"/>
    </row>
    <row r="138" spans="1:28" s="124" customFormat="1" ht="30" x14ac:dyDescent="0.25">
      <c r="A138" s="89">
        <v>132</v>
      </c>
      <c r="B138" s="90" t="str">
        <f t="shared" ca="1" si="15"/>
        <v>1.3.16a</v>
      </c>
      <c r="C138" s="91">
        <f t="shared" ca="1" si="16"/>
        <v>6</v>
      </c>
      <c r="D138" s="21"/>
      <c r="E138" s="92" t="str">
        <f t="shared" ca="1" si="17"/>
        <v>1.3.16a</v>
      </c>
      <c r="F138" s="98" t="str">
        <f t="shared" ca="1" si="18"/>
        <v>Relevant day-to-day third parties (eg suppliers, partners and customers)?</v>
      </c>
      <c r="G138" s="107"/>
      <c r="H138" s="140" t="str">
        <f t="shared" ca="1" si="19"/>
        <v>x 2</v>
      </c>
      <c r="I138" s="140" t="str">
        <f t="shared" ca="1" si="20"/>
        <v/>
      </c>
      <c r="J138" s="254"/>
      <c r="K138" s="254"/>
      <c r="L138" s="91"/>
      <c r="M138" s="91"/>
      <c r="N138" s="91"/>
      <c r="O138" s="91"/>
      <c r="P138" s="91"/>
      <c r="Q138" s="91"/>
      <c r="R138" s="91"/>
      <c r="S138" s="91"/>
      <c r="T138" s="126"/>
      <c r="U138" s="91"/>
      <c r="V138" s="91"/>
      <c r="W138" s="156"/>
      <c r="X138" s="160"/>
      <c r="Y138" s="156"/>
      <c r="Z138" s="137"/>
      <c r="AA138" s="131">
        <v>1</v>
      </c>
      <c r="AB138" s="131" t="str">
        <f>VLOOKUP(AA138,detail_maturity_score,3,FALSE)</f>
        <v/>
      </c>
    </row>
    <row r="139" spans="1:28" s="124" customFormat="1" ht="45" x14ac:dyDescent="0.25">
      <c r="A139" s="89">
        <v>133</v>
      </c>
      <c r="B139" s="90" t="str">
        <f t="shared" ca="1" si="15"/>
        <v>1.3.16b</v>
      </c>
      <c r="C139" s="91">
        <f t="shared" ca="1" si="16"/>
        <v>6</v>
      </c>
      <c r="D139" s="21"/>
      <c r="E139" s="92" t="str">
        <f t="shared" ca="1" si="17"/>
        <v>1.3.16b</v>
      </c>
      <c r="F139" s="98" t="str">
        <f t="shared" ca="1" si="18"/>
        <v>Specialist third party security experts, such as outsourced security services (eg security device management) to Managed Security Services Providers (MSSP) or a Security Operations Centre (SOC)?</v>
      </c>
      <c r="G139" s="107"/>
      <c r="H139" s="140" t="str">
        <f t="shared" ca="1" si="19"/>
        <v>x 2</v>
      </c>
      <c r="I139" s="140" t="str">
        <f t="shared" ca="1" si="20"/>
        <v/>
      </c>
      <c r="J139" s="254"/>
      <c r="K139" s="254"/>
      <c r="L139" s="91"/>
      <c r="M139" s="91"/>
      <c r="N139" s="91"/>
      <c r="O139" s="91"/>
      <c r="P139" s="91"/>
      <c r="Q139" s="91"/>
      <c r="R139" s="91"/>
      <c r="S139" s="91"/>
      <c r="T139" s="126"/>
      <c r="U139" s="91"/>
      <c r="V139" s="91"/>
      <c r="W139" s="156"/>
      <c r="X139" s="160"/>
      <c r="Y139" s="156"/>
      <c r="Z139" s="137"/>
      <c r="AA139" s="131">
        <v>1</v>
      </c>
      <c r="AB139" s="131" t="str">
        <f>VLOOKUP(AA139,detail_maturity_score,3,FALSE)</f>
        <v/>
      </c>
    </row>
    <row r="140" spans="1:28" s="124" customFormat="1" ht="30" x14ac:dyDescent="0.25">
      <c r="A140" s="89">
        <v>134</v>
      </c>
      <c r="B140" s="90" t="str">
        <f t="shared" ca="1" si="15"/>
        <v>1.3.16c</v>
      </c>
      <c r="C140" s="91">
        <f t="shared" ca="1" si="16"/>
        <v>6</v>
      </c>
      <c r="D140" s="21"/>
      <c r="E140" s="92" t="str">
        <f t="shared" ca="1" si="17"/>
        <v>1.3.16c</v>
      </c>
      <c r="F140" s="98" t="str">
        <f t="shared" ca="1" si="18"/>
        <v>Human Resources (HR), if prosecution is likely or the culprit is suspected to be internal?</v>
      </c>
      <c r="G140" s="107"/>
      <c r="H140" s="140" t="str">
        <f t="shared" ca="1" si="19"/>
        <v>x 2</v>
      </c>
      <c r="I140" s="140" t="str">
        <f t="shared" ca="1" si="20"/>
        <v/>
      </c>
      <c r="J140" s="254"/>
      <c r="K140" s="254"/>
      <c r="L140" s="91"/>
      <c r="M140" s="91"/>
      <c r="N140" s="91"/>
      <c r="O140" s="91"/>
      <c r="P140" s="91"/>
      <c r="Q140" s="91"/>
      <c r="R140" s="91"/>
      <c r="S140" s="91"/>
      <c r="T140" s="126"/>
      <c r="U140" s="91"/>
      <c r="V140" s="91"/>
      <c r="W140" s="156"/>
      <c r="X140" s="160"/>
      <c r="Y140" s="156"/>
      <c r="Z140" s="137"/>
      <c r="AA140" s="131">
        <v>1</v>
      </c>
      <c r="AB140" s="131" t="str">
        <f>VLOOKUP(AA140,detail_maturity_score,3,FALSE)</f>
        <v/>
      </c>
    </row>
    <row r="141" spans="1:28" s="124" customFormat="1" ht="30" customHeight="1" x14ac:dyDescent="0.25">
      <c r="A141" s="89">
        <v>135</v>
      </c>
      <c r="B141" s="90" t="str">
        <f t="shared" ca="1" si="15"/>
        <v>1.3.16d</v>
      </c>
      <c r="C141" s="91">
        <f t="shared" ca="1" si="16"/>
        <v>6</v>
      </c>
      <c r="D141" s="21"/>
      <c r="E141" s="92" t="str">
        <f t="shared" ca="1" si="17"/>
        <v>1.3.16d</v>
      </c>
      <c r="F141" s="98" t="str">
        <f t="shared" ca="1" si="18"/>
        <v>Legal counsel and Public Relations (PR)?</v>
      </c>
      <c r="G141" s="107"/>
      <c r="H141" s="140" t="str">
        <f t="shared" ca="1" si="19"/>
        <v>x 2</v>
      </c>
      <c r="I141" s="140" t="str">
        <f t="shared" ca="1" si="20"/>
        <v/>
      </c>
      <c r="J141" s="254"/>
      <c r="K141" s="254"/>
      <c r="L141" s="91"/>
      <c r="M141" s="91"/>
      <c r="N141" s="91"/>
      <c r="O141" s="91"/>
      <c r="P141" s="91"/>
      <c r="Q141" s="91"/>
      <c r="R141" s="91"/>
      <c r="S141" s="91"/>
      <c r="T141" s="126"/>
      <c r="U141" s="91"/>
      <c r="V141" s="91"/>
      <c r="W141" s="156"/>
      <c r="X141" s="160"/>
      <c r="Y141" s="156"/>
      <c r="Z141" s="137"/>
      <c r="AA141" s="131">
        <v>1</v>
      </c>
      <c r="AB141" s="131" t="str">
        <f>VLOOKUP(AA141,detail_maturity_score,3,FALSE)</f>
        <v/>
      </c>
    </row>
    <row r="142" spans="1:28" s="124" customFormat="1" ht="30" x14ac:dyDescent="0.25">
      <c r="A142" s="89">
        <v>136</v>
      </c>
      <c r="B142" s="90" t="str">
        <f t="shared" ca="1" si="15"/>
        <v>1.3.17</v>
      </c>
      <c r="C142" s="91">
        <f t="shared" ca="1" si="16"/>
        <v>4</v>
      </c>
      <c r="D142" s="21"/>
      <c r="E142" s="92" t="str">
        <f t="shared" ca="1" si="17"/>
        <v>1.3.17</v>
      </c>
      <c r="F142" s="93" t="str">
        <f t="shared" ca="1" si="18"/>
        <v>Does your cyber security incident response process address important security requirements during the investigation, which includes:</v>
      </c>
      <c r="G142" s="107"/>
      <c r="H142" s="140" t="str">
        <f t="shared" ca="1" si="19"/>
        <v/>
      </c>
      <c r="I142" s="140" t="str">
        <f t="shared" ca="1" si="20"/>
        <v/>
      </c>
      <c r="J142" s="254"/>
      <c r="K142" s="254"/>
      <c r="L142" s="91"/>
      <c r="M142" s="91"/>
      <c r="N142" s="91"/>
      <c r="O142" s="91"/>
      <c r="P142" s="91"/>
      <c r="Q142" s="91"/>
      <c r="R142" s="91"/>
      <c r="S142" s="91"/>
      <c r="T142" s="126"/>
      <c r="U142" s="91"/>
      <c r="V142" s="91"/>
      <c r="W142" s="156"/>
      <c r="X142" s="160"/>
      <c r="Y142" s="156"/>
      <c r="Z142" s="137"/>
      <c r="AA142" s="131"/>
      <c r="AB142" s="131"/>
    </row>
    <row r="143" spans="1:28" s="124" customFormat="1" ht="30" x14ac:dyDescent="0.25">
      <c r="A143" s="89">
        <v>137</v>
      </c>
      <c r="B143" s="90" t="str">
        <f t="shared" ca="1" si="15"/>
        <v>1.3.17a</v>
      </c>
      <c r="C143" s="91">
        <f t="shared" ca="1" si="16"/>
        <v>6</v>
      </c>
      <c r="D143" s="21"/>
      <c r="E143" s="92" t="str">
        <f t="shared" ca="1" si="17"/>
        <v>1.3.17a</v>
      </c>
      <c r="F143" s="98" t="str">
        <f t="shared" ca="1" si="18"/>
        <v>Maintaining the integrity of your most important data in a compromised environment)?</v>
      </c>
      <c r="G143" s="107"/>
      <c r="H143" s="140" t="str">
        <f t="shared" ca="1" si="19"/>
        <v>x 4</v>
      </c>
      <c r="I143" s="140" t="str">
        <f t="shared" ca="1" si="20"/>
        <v/>
      </c>
      <c r="J143" s="254"/>
      <c r="K143" s="254"/>
      <c r="L143" s="91"/>
      <c r="M143" s="91"/>
      <c r="N143" s="91"/>
      <c r="O143" s="91"/>
      <c r="P143" s="91"/>
      <c r="Q143" s="91"/>
      <c r="R143" s="91"/>
      <c r="S143" s="91"/>
      <c r="T143" s="126"/>
      <c r="U143" s="91"/>
      <c r="V143" s="91"/>
      <c r="W143" s="156"/>
      <c r="X143" s="160"/>
      <c r="Y143" s="156"/>
      <c r="Z143" s="137"/>
      <c r="AA143" s="131">
        <v>1</v>
      </c>
      <c r="AB143" s="131" t="str">
        <f>VLOOKUP(AA143,detail_maturity_score,3,FALSE)</f>
        <v/>
      </c>
    </row>
    <row r="144" spans="1:28" s="124" customFormat="1" ht="30" x14ac:dyDescent="0.25">
      <c r="A144" s="89">
        <v>138</v>
      </c>
      <c r="B144" s="90" t="str">
        <f t="shared" ca="1" si="15"/>
        <v>1.3.17b</v>
      </c>
      <c r="C144" s="91">
        <f t="shared" ca="1" si="16"/>
        <v>6</v>
      </c>
      <c r="D144" s="21"/>
      <c r="E144" s="92" t="str">
        <f t="shared" ca="1" si="17"/>
        <v>1.3.17b</v>
      </c>
      <c r="F144" s="98" t="str">
        <f t="shared" ca="1" si="18"/>
        <v>Preventing (or reducing) unauthorised disclosure of confidential information?</v>
      </c>
      <c r="G144" s="107"/>
      <c r="H144" s="140" t="str">
        <f t="shared" ca="1" si="19"/>
        <v>x 4</v>
      </c>
      <c r="I144" s="140" t="str">
        <f t="shared" ca="1" si="20"/>
        <v/>
      </c>
      <c r="J144" s="254"/>
      <c r="K144" s="254"/>
      <c r="L144" s="91"/>
      <c r="M144" s="91"/>
      <c r="N144" s="91"/>
      <c r="O144" s="91"/>
      <c r="P144" s="91"/>
      <c r="Q144" s="91"/>
      <c r="R144" s="91"/>
      <c r="S144" s="91"/>
      <c r="T144" s="126"/>
      <c r="U144" s="91"/>
      <c r="V144" s="91"/>
      <c r="W144" s="156"/>
      <c r="X144" s="160"/>
      <c r="Y144" s="156"/>
      <c r="Z144" s="137"/>
      <c r="AA144" s="131">
        <v>1</v>
      </c>
      <c r="AB144" s="131" t="str">
        <f>VLOOKUP(AA144,detail_maturity_score,3,FALSE)</f>
        <v/>
      </c>
    </row>
    <row r="145" spans="1:28" s="124" customFormat="1" ht="30" x14ac:dyDescent="0.25">
      <c r="A145" s="89">
        <v>139</v>
      </c>
      <c r="B145" s="90" t="str">
        <f t="shared" ca="1" si="15"/>
        <v>1.3.17c</v>
      </c>
      <c r="C145" s="91">
        <f t="shared" ca="1" si="16"/>
        <v>6</v>
      </c>
      <c r="D145" s="21"/>
      <c r="E145" s="92" t="str">
        <f t="shared" ca="1" si="17"/>
        <v>1.3.17c</v>
      </c>
      <c r="F145" s="98" t="str">
        <f t="shared" ca="1" si="18"/>
        <v>Complying with data privacy or data protection requirements (eg reporting the loss of personal data)?</v>
      </c>
      <c r="G145" s="107"/>
      <c r="H145" s="140" t="str">
        <f t="shared" ca="1" si="19"/>
        <v>x 3</v>
      </c>
      <c r="I145" s="140" t="str">
        <f t="shared" ca="1" si="20"/>
        <v/>
      </c>
      <c r="J145" s="254"/>
      <c r="K145" s="254"/>
      <c r="L145" s="91"/>
      <c r="M145" s="91"/>
      <c r="N145" s="91"/>
      <c r="O145" s="91"/>
      <c r="P145" s="91"/>
      <c r="Q145" s="91"/>
      <c r="R145" s="91"/>
      <c r="S145" s="91"/>
      <c r="T145" s="126"/>
      <c r="U145" s="91"/>
      <c r="V145" s="91"/>
      <c r="W145" s="156"/>
      <c r="X145" s="160"/>
      <c r="Y145" s="156"/>
      <c r="Z145" s="137"/>
      <c r="AA145" s="131">
        <v>1</v>
      </c>
      <c r="AB145" s="131" t="str">
        <f>VLOOKUP(AA145,detail_maturity_score,3,FALSE)</f>
        <v/>
      </c>
    </row>
    <row r="146" spans="1:28" s="124" customFormat="1" ht="30" x14ac:dyDescent="0.25">
      <c r="A146" s="89">
        <v>140</v>
      </c>
      <c r="B146" s="90" t="str">
        <f t="shared" ca="1" si="15"/>
        <v>1.3.17d</v>
      </c>
      <c r="C146" s="91">
        <f t="shared" ca="1" si="16"/>
        <v>6</v>
      </c>
      <c r="D146" s="21"/>
      <c r="E146" s="92" t="str">
        <f t="shared" ca="1" si="17"/>
        <v>1.3.17d</v>
      </c>
      <c r="F146" s="98" t="str">
        <f t="shared" ca="1" si="18"/>
        <v>Monitoring new (and existing) vulnerabilities during the cyber security attack?</v>
      </c>
      <c r="G146" s="107"/>
      <c r="H146" s="140" t="str">
        <f t="shared" ca="1" si="19"/>
        <v>x 4</v>
      </c>
      <c r="I146" s="140" t="str">
        <f t="shared" ca="1" si="20"/>
        <v/>
      </c>
      <c r="J146" s="254"/>
      <c r="K146" s="254"/>
      <c r="L146" s="91"/>
      <c r="M146" s="91"/>
      <c r="N146" s="91"/>
      <c r="O146" s="91"/>
      <c r="P146" s="91"/>
      <c r="Q146" s="91"/>
      <c r="R146" s="91"/>
      <c r="S146" s="91"/>
      <c r="T146" s="126"/>
      <c r="U146" s="91"/>
      <c r="V146" s="91"/>
      <c r="W146" s="156"/>
      <c r="X146" s="160"/>
      <c r="Y146" s="156"/>
      <c r="Z146" s="137"/>
      <c r="AA146" s="131">
        <v>1</v>
      </c>
      <c r="AB146" s="131" t="str">
        <f>VLOOKUP(AA146,detail_maturity_score,3,FALSE)</f>
        <v/>
      </c>
    </row>
    <row r="147" spans="1:28" s="124" customFormat="1" ht="30" customHeight="1" x14ac:dyDescent="0.25">
      <c r="A147" s="89">
        <v>141</v>
      </c>
      <c r="B147" s="90" t="str">
        <f t="shared" ca="1" si="15"/>
        <v>1.3.18</v>
      </c>
      <c r="C147" s="91">
        <f t="shared" ca="1" si="16"/>
        <v>4</v>
      </c>
      <c r="D147" s="21"/>
      <c r="E147" s="92" t="str">
        <f t="shared" ca="1" si="17"/>
        <v>1.3.18</v>
      </c>
      <c r="F147" s="93" t="str">
        <f t="shared" ca="1" si="18"/>
        <v>Has your cyber security incident response process been:</v>
      </c>
      <c r="G147" s="107"/>
      <c r="H147" s="140" t="str">
        <f t="shared" ca="1" si="19"/>
        <v/>
      </c>
      <c r="I147" s="140" t="str">
        <f t="shared" ca="1" si="20"/>
        <v/>
      </c>
      <c r="J147" s="254"/>
      <c r="K147" s="254"/>
      <c r="L147" s="91"/>
      <c r="M147" s="91"/>
      <c r="N147" s="91"/>
      <c r="O147" s="91"/>
      <c r="P147" s="91"/>
      <c r="Q147" s="91"/>
      <c r="R147" s="91"/>
      <c r="S147" s="91"/>
      <c r="T147" s="126"/>
      <c r="U147" s="91"/>
      <c r="V147" s="91"/>
      <c r="W147" s="156"/>
      <c r="X147" s="160"/>
      <c r="Y147" s="156"/>
      <c r="Z147" s="137"/>
      <c r="AA147" s="131"/>
      <c r="AB147" s="131"/>
    </row>
    <row r="148" spans="1:28" s="124" customFormat="1" ht="30" customHeight="1" x14ac:dyDescent="0.25">
      <c r="A148" s="89">
        <v>142</v>
      </c>
      <c r="B148" s="90" t="str">
        <f t="shared" ca="1" si="15"/>
        <v>1.3.18a</v>
      </c>
      <c r="C148" s="91">
        <f t="shared" ca="1" si="16"/>
        <v>6</v>
      </c>
      <c r="D148" s="21"/>
      <c r="E148" s="92" t="str">
        <f t="shared" ca="1" si="17"/>
        <v>1.3.18a</v>
      </c>
      <c r="F148" s="98" t="str">
        <f t="shared" ca="1" si="18"/>
        <v>Signed off by appropriate management?</v>
      </c>
      <c r="G148" s="107"/>
      <c r="H148" s="140" t="str">
        <f t="shared" ca="1" si="19"/>
        <v>x 2</v>
      </c>
      <c r="I148" s="140" t="str">
        <f t="shared" ca="1" si="20"/>
        <v/>
      </c>
      <c r="J148" s="254"/>
      <c r="K148" s="254"/>
      <c r="L148" s="91"/>
      <c r="M148" s="91"/>
      <c r="N148" s="91"/>
      <c r="O148" s="91"/>
      <c r="P148" s="91"/>
      <c r="Q148" s="91"/>
      <c r="R148" s="91"/>
      <c r="S148" s="91"/>
      <c r="T148" s="126"/>
      <c r="U148" s="91"/>
      <c r="V148" s="91"/>
      <c r="W148" s="156"/>
      <c r="X148" s="160"/>
      <c r="Y148" s="156"/>
      <c r="Z148" s="137"/>
      <c r="AA148" s="131">
        <v>1</v>
      </c>
      <c r="AB148" s="131" t="str">
        <f>VLOOKUP(AA148,detail_maturity_score,3,FALSE)</f>
        <v/>
      </c>
    </row>
    <row r="149" spans="1:28" s="124" customFormat="1" ht="30" customHeight="1" x14ac:dyDescent="0.25">
      <c r="A149" s="89">
        <v>143</v>
      </c>
      <c r="B149" s="90" t="str">
        <f t="shared" ca="1" si="15"/>
        <v>1.3.18b</v>
      </c>
      <c r="C149" s="91">
        <f t="shared" ca="1" si="16"/>
        <v>6</v>
      </c>
      <c r="D149" s="21"/>
      <c r="E149" s="92" t="str">
        <f t="shared" ca="1" si="17"/>
        <v>1.3.18b</v>
      </c>
      <c r="F149" s="98" t="str">
        <f t="shared" ca="1" si="18"/>
        <v>Kept up to date?</v>
      </c>
      <c r="G149" s="107"/>
      <c r="H149" s="140" t="str">
        <f t="shared" ca="1" si="19"/>
        <v>x 2</v>
      </c>
      <c r="I149" s="140" t="str">
        <f t="shared" ca="1" si="20"/>
        <v/>
      </c>
      <c r="J149" s="254"/>
      <c r="K149" s="254"/>
      <c r="L149" s="91"/>
      <c r="M149" s="91"/>
      <c r="N149" s="91"/>
      <c r="O149" s="91"/>
      <c r="P149" s="91"/>
      <c r="Q149" s="91"/>
      <c r="R149" s="91"/>
      <c r="S149" s="91"/>
      <c r="T149" s="126"/>
      <c r="U149" s="91"/>
      <c r="V149" s="91"/>
      <c r="W149" s="156"/>
      <c r="X149" s="160"/>
      <c r="Y149" s="156"/>
      <c r="Z149" s="137"/>
      <c r="AA149" s="131">
        <v>1</v>
      </c>
      <c r="AB149" s="131" t="str">
        <f>VLOOKUP(AA149,detail_maturity_score,3,FALSE)</f>
        <v/>
      </c>
    </row>
    <row r="150" spans="1:28" s="124" customFormat="1" ht="30" customHeight="1" x14ac:dyDescent="0.25">
      <c r="A150" s="89">
        <v>144</v>
      </c>
      <c r="B150" s="90" t="str">
        <f t="shared" ca="1" si="15"/>
        <v>1.3.18c</v>
      </c>
      <c r="C150" s="91">
        <f t="shared" ca="1" si="16"/>
        <v>6</v>
      </c>
      <c r="D150" s="21"/>
      <c r="E150" s="92" t="str">
        <f t="shared" ca="1" si="17"/>
        <v>1.3.18c</v>
      </c>
      <c r="F150" s="98" t="str">
        <f t="shared" ca="1" si="18"/>
        <v>Reviewed on a regular basis?</v>
      </c>
      <c r="G150" s="107"/>
      <c r="H150" s="140" t="str">
        <f t="shared" ca="1" si="19"/>
        <v>x 2</v>
      </c>
      <c r="I150" s="140" t="str">
        <f t="shared" ca="1" si="20"/>
        <v/>
      </c>
      <c r="J150" s="254"/>
      <c r="K150" s="254"/>
      <c r="L150" s="91"/>
      <c r="M150" s="91"/>
      <c r="N150" s="91"/>
      <c r="O150" s="91"/>
      <c r="P150" s="91"/>
      <c r="Q150" s="91"/>
      <c r="R150" s="91"/>
      <c r="S150" s="91"/>
      <c r="T150" s="126"/>
      <c r="U150" s="91"/>
      <c r="V150" s="91"/>
      <c r="W150" s="156"/>
      <c r="X150" s="160"/>
      <c r="Y150" s="156"/>
      <c r="Z150" s="137"/>
      <c r="AA150" s="131">
        <v>1</v>
      </c>
      <c r="AB150" s="131" t="str">
        <f>VLOOKUP(AA150,detail_maturity_score,3,FALSE)</f>
        <v/>
      </c>
    </row>
    <row r="151" spans="1:28" s="124" customFormat="1" ht="30" x14ac:dyDescent="0.25">
      <c r="A151" s="89">
        <v>145</v>
      </c>
      <c r="B151" s="90" t="str">
        <f t="shared" ca="1" si="15"/>
        <v>1.3.19</v>
      </c>
      <c r="C151" s="91">
        <f t="shared" ca="1" si="16"/>
        <v>4</v>
      </c>
      <c r="D151" s="21"/>
      <c r="E151" s="92" t="str">
        <f t="shared" ca="1" si="17"/>
        <v>1.3.19</v>
      </c>
      <c r="F151" s="93" t="str">
        <f t="shared" ca="1" si="18"/>
        <v>Does your cyber security incident response process enable you to respond to a cyber security incident:</v>
      </c>
      <c r="G151" s="107"/>
      <c r="H151" s="140" t="str">
        <f t="shared" ca="1" si="19"/>
        <v/>
      </c>
      <c r="I151" s="140" t="str">
        <f t="shared" ca="1" si="20"/>
        <v/>
      </c>
      <c r="J151" s="254"/>
      <c r="K151" s="254"/>
      <c r="L151" s="91"/>
      <c r="M151" s="91"/>
      <c r="N151" s="91"/>
      <c r="O151" s="91"/>
      <c r="P151" s="91"/>
      <c r="Q151" s="91"/>
      <c r="R151" s="91"/>
      <c r="S151" s="91"/>
      <c r="T151" s="126"/>
      <c r="U151" s="91"/>
      <c r="V151" s="91"/>
      <c r="W151" s="156"/>
      <c r="X151" s="160"/>
      <c r="Y151" s="156"/>
      <c r="Z151" s="137"/>
      <c r="AA151" s="131"/>
      <c r="AB151" s="131"/>
    </row>
    <row r="152" spans="1:28" s="124" customFormat="1" ht="30" customHeight="1" x14ac:dyDescent="0.25">
      <c r="A152" s="89">
        <v>146</v>
      </c>
      <c r="B152" s="90" t="str">
        <f t="shared" ca="1" si="15"/>
        <v>1.3.19a</v>
      </c>
      <c r="C152" s="91">
        <f t="shared" ca="1" si="16"/>
        <v>6</v>
      </c>
      <c r="D152" s="21"/>
      <c r="E152" s="92" t="str">
        <f t="shared" ca="1" si="17"/>
        <v>1.3.19a</v>
      </c>
      <c r="F152" s="98" t="str">
        <f t="shared" ca="1" si="18"/>
        <v>Quickly (ie within critical timescales)?</v>
      </c>
      <c r="G152" s="107"/>
      <c r="H152" s="140" t="str">
        <f t="shared" ca="1" si="19"/>
        <v>x 4</v>
      </c>
      <c r="I152" s="140" t="str">
        <f t="shared" ca="1" si="20"/>
        <v/>
      </c>
      <c r="J152" s="254"/>
      <c r="K152" s="254"/>
      <c r="L152" s="91"/>
      <c r="M152" s="91"/>
      <c r="N152" s="91"/>
      <c r="O152" s="91"/>
      <c r="P152" s="91"/>
      <c r="Q152" s="91"/>
      <c r="R152" s="91"/>
      <c r="S152" s="91"/>
      <c r="T152" s="126"/>
      <c r="U152" s="91"/>
      <c r="V152" s="91"/>
      <c r="W152" s="156"/>
      <c r="X152" s="160"/>
      <c r="Y152" s="156"/>
      <c r="Z152" s="137"/>
      <c r="AA152" s="131">
        <v>1</v>
      </c>
      <c r="AB152" s="131" t="str">
        <f>VLOOKUP(AA152,detail_maturity_score,3,FALSE)</f>
        <v/>
      </c>
    </row>
    <row r="153" spans="1:28" s="124" customFormat="1" ht="30" x14ac:dyDescent="0.25">
      <c r="A153" s="89">
        <v>147</v>
      </c>
      <c r="B153" s="90" t="str">
        <f t="shared" ca="1" si="15"/>
        <v>1.3.19b</v>
      </c>
      <c r="C153" s="91">
        <f t="shared" ca="1" si="16"/>
        <v>6</v>
      </c>
      <c r="D153" s="21"/>
      <c r="E153" s="92" t="str">
        <f t="shared" ca="1" si="17"/>
        <v>1.3.19b</v>
      </c>
      <c r="F153" s="98" t="str">
        <f t="shared" ca="1" si="18"/>
        <v>Effectively (ensuring that all services have been restored to working order)?</v>
      </c>
      <c r="G153" s="107"/>
      <c r="H153" s="140" t="str">
        <f t="shared" ca="1" si="19"/>
        <v>x 4</v>
      </c>
      <c r="I153" s="140" t="str">
        <f t="shared" ca="1" si="20"/>
        <v/>
      </c>
      <c r="J153" s="254"/>
      <c r="K153" s="254"/>
      <c r="L153" s="91"/>
      <c r="M153" s="91"/>
      <c r="N153" s="91"/>
      <c r="O153" s="91"/>
      <c r="P153" s="91"/>
      <c r="Q153" s="91"/>
      <c r="R153" s="91"/>
      <c r="S153" s="91"/>
      <c r="T153" s="126"/>
      <c r="U153" s="91"/>
      <c r="V153" s="91"/>
      <c r="W153" s="156"/>
      <c r="X153" s="160"/>
      <c r="Y153" s="156"/>
      <c r="Z153" s="137"/>
      <c r="AA153" s="131">
        <v>1</v>
      </c>
      <c r="AB153" s="131" t="str">
        <f>VLOOKUP(AA153,detail_maturity_score,3,FALSE)</f>
        <v/>
      </c>
    </row>
    <row r="154" spans="1:28" s="124" customFormat="1" ht="30" customHeight="1" x14ac:dyDescent="0.25">
      <c r="A154" s="89">
        <v>148</v>
      </c>
      <c r="B154" s="90" t="str">
        <f t="shared" ca="1" si="15"/>
        <v>1.3.19c</v>
      </c>
      <c r="C154" s="91">
        <f t="shared" ca="1" si="16"/>
        <v>6</v>
      </c>
      <c r="D154" s="21"/>
      <c r="E154" s="92" t="str">
        <f t="shared" ca="1" si="17"/>
        <v>1.3.19c</v>
      </c>
      <c r="F154" s="98" t="str">
        <f t="shared" ca="1" si="18"/>
        <v>In a consistent manner?</v>
      </c>
      <c r="G154" s="107"/>
      <c r="H154" s="140" t="str">
        <f t="shared" ca="1" si="19"/>
        <v>x 4</v>
      </c>
      <c r="I154" s="140" t="str">
        <f t="shared" ca="1" si="20"/>
        <v/>
      </c>
      <c r="J154" s="254"/>
      <c r="K154" s="254"/>
      <c r="L154" s="91"/>
      <c r="M154" s="91"/>
      <c r="N154" s="91"/>
      <c r="O154" s="91"/>
      <c r="P154" s="91"/>
      <c r="Q154" s="91"/>
      <c r="R154" s="91"/>
      <c r="S154" s="91"/>
      <c r="T154" s="126"/>
      <c r="U154" s="91"/>
      <c r="V154" s="91"/>
      <c r="W154" s="156"/>
      <c r="X154" s="160"/>
      <c r="Y154" s="156"/>
      <c r="Z154" s="137"/>
      <c r="AA154" s="131">
        <v>1</v>
      </c>
      <c r="AB154" s="131" t="str">
        <f>VLOOKUP(AA154,detail_maturity_score,3,FALSE)</f>
        <v/>
      </c>
    </row>
    <row r="155" spans="1:28" s="124" customFormat="1" ht="30" customHeight="1" x14ac:dyDescent="0.25">
      <c r="A155" s="89">
        <v>149</v>
      </c>
      <c r="B155" s="90" t="str">
        <f t="shared" ca="1" si="15"/>
        <v>1.3.20</v>
      </c>
      <c r="C155" s="91">
        <f t="shared" ca="1" si="16"/>
        <v>4</v>
      </c>
      <c r="D155" s="21"/>
      <c r="E155" s="92" t="str">
        <f t="shared" ca="1" si="17"/>
        <v>1.3.20</v>
      </c>
      <c r="F155" s="93" t="str">
        <f t="shared" ca="1" si="18"/>
        <v>Does your cyber security incident response process enable you to:</v>
      </c>
      <c r="G155" s="107"/>
      <c r="H155" s="140" t="str">
        <f t="shared" ca="1" si="19"/>
        <v/>
      </c>
      <c r="I155" s="140" t="str">
        <f t="shared" ca="1" si="20"/>
        <v/>
      </c>
      <c r="J155" s="254"/>
      <c r="K155" s="254"/>
      <c r="L155" s="91"/>
      <c r="M155" s="91"/>
      <c r="N155" s="91"/>
      <c r="O155" s="91"/>
      <c r="P155" s="91"/>
      <c r="Q155" s="91"/>
      <c r="R155" s="91"/>
      <c r="S155" s="91"/>
      <c r="T155" s="126"/>
      <c r="U155" s="91"/>
      <c r="V155" s="91"/>
      <c r="W155" s="156"/>
      <c r="X155" s="160"/>
      <c r="Y155" s="156"/>
      <c r="Z155" s="137"/>
      <c r="AA155" s="131"/>
      <c r="AB155" s="131"/>
    </row>
    <row r="156" spans="1:28" s="124" customFormat="1" ht="30" customHeight="1" x14ac:dyDescent="0.25">
      <c r="A156" s="89">
        <v>150</v>
      </c>
      <c r="B156" s="90" t="str">
        <f t="shared" ca="1" si="15"/>
        <v>1.3.20a</v>
      </c>
      <c r="C156" s="91">
        <f t="shared" ca="1" si="16"/>
        <v>6</v>
      </c>
      <c r="D156" s="21"/>
      <c r="E156" s="92" t="str">
        <f t="shared" ca="1" si="17"/>
        <v>1.3.20a</v>
      </c>
      <c r="F156" s="98" t="str">
        <f t="shared" ca="1" si="18"/>
        <v>Cope with many different scenarios?</v>
      </c>
      <c r="G156" s="107"/>
      <c r="H156" s="140" t="str">
        <f t="shared" ca="1" si="19"/>
        <v>x 4</v>
      </c>
      <c r="I156" s="140" t="str">
        <f t="shared" ca="1" si="20"/>
        <v/>
      </c>
      <c r="J156" s="254"/>
      <c r="K156" s="254"/>
      <c r="L156" s="91"/>
      <c r="M156" s="91"/>
      <c r="N156" s="91"/>
      <c r="O156" s="91"/>
      <c r="P156" s="91"/>
      <c r="Q156" s="91"/>
      <c r="R156" s="91"/>
      <c r="S156" s="91"/>
      <c r="T156" s="126"/>
      <c r="U156" s="91"/>
      <c r="V156" s="91"/>
      <c r="W156" s="156"/>
      <c r="X156" s="160"/>
      <c r="Y156" s="156"/>
      <c r="Z156" s="137"/>
      <c r="AA156" s="131">
        <v>1</v>
      </c>
      <c r="AB156" s="131" t="str">
        <f>VLOOKUP(AA156,detail_maturity_score,3,FALSE)</f>
        <v/>
      </c>
    </row>
    <row r="157" spans="1:28" s="124" customFormat="1" ht="30" customHeight="1" x14ac:dyDescent="0.25">
      <c r="A157" s="89">
        <v>151</v>
      </c>
      <c r="B157" s="90" t="str">
        <f t="shared" ca="1" si="15"/>
        <v>1.3.20b</v>
      </c>
      <c r="C157" s="91">
        <f t="shared" ca="1" si="16"/>
        <v>6</v>
      </c>
      <c r="D157" s="21"/>
      <c r="E157" s="92" t="str">
        <f t="shared" ca="1" si="17"/>
        <v>1.3.20b</v>
      </c>
      <c r="F157" s="98" t="str">
        <f t="shared" ca="1" si="18"/>
        <v>Proactively implement and adapt approaches as needed?</v>
      </c>
      <c r="G157" s="107"/>
      <c r="H157" s="140" t="str">
        <f t="shared" ca="1" si="19"/>
        <v>x 5</v>
      </c>
      <c r="I157" s="140" t="str">
        <f t="shared" ca="1" si="20"/>
        <v/>
      </c>
      <c r="J157" s="254"/>
      <c r="K157" s="254"/>
      <c r="L157" s="91"/>
      <c r="M157" s="91"/>
      <c r="N157" s="91"/>
      <c r="O157" s="91"/>
      <c r="P157" s="91"/>
      <c r="Q157" s="91"/>
      <c r="R157" s="91"/>
      <c r="S157" s="91"/>
      <c r="T157" s="126"/>
      <c r="U157" s="91"/>
      <c r="V157" s="91"/>
      <c r="W157" s="156"/>
      <c r="X157" s="160"/>
      <c r="Y157" s="156"/>
      <c r="Z157" s="137"/>
      <c r="AA157" s="131">
        <v>1</v>
      </c>
      <c r="AB157" s="131" t="str">
        <f>VLOOKUP(AA157,detail_maturity_score,3,FALSE)</f>
        <v/>
      </c>
    </row>
    <row r="158" spans="1:28" s="124" customFormat="1" ht="30" customHeight="1" x14ac:dyDescent="0.25">
      <c r="A158" s="89">
        <v>152</v>
      </c>
      <c r="B158" s="90" t="str">
        <f t="shared" ca="1" si="15"/>
        <v>1.3.21</v>
      </c>
      <c r="C158" s="91">
        <f t="shared" ca="1" si="16"/>
        <v>4</v>
      </c>
      <c r="D158" s="21"/>
      <c r="E158" s="92" t="str">
        <f t="shared" ca="1" si="17"/>
        <v>1.3.21</v>
      </c>
      <c r="F158" s="93" t="str">
        <f t="shared" ca="1" si="18"/>
        <v>Is your cyber security incident response process tested:</v>
      </c>
      <c r="G158" s="107"/>
      <c r="H158" s="140" t="str">
        <f t="shared" ca="1" si="19"/>
        <v/>
      </c>
      <c r="I158" s="140" t="str">
        <f t="shared" ca="1" si="20"/>
        <v/>
      </c>
      <c r="J158" s="254"/>
      <c r="K158" s="254"/>
      <c r="L158" s="91"/>
      <c r="M158" s="91"/>
      <c r="N158" s="91"/>
      <c r="O158" s="91"/>
      <c r="P158" s="91"/>
      <c r="Q158" s="91"/>
      <c r="R158" s="91"/>
      <c r="S158" s="91"/>
      <c r="T158" s="126"/>
      <c r="U158" s="91"/>
      <c r="V158" s="91"/>
      <c r="W158" s="156"/>
      <c r="X158" s="160"/>
      <c r="Y158" s="156"/>
      <c r="Z158" s="137"/>
      <c r="AA158" s="131"/>
      <c r="AB158" s="131"/>
    </row>
    <row r="159" spans="1:28" s="124" customFormat="1" ht="30" customHeight="1" x14ac:dyDescent="0.25">
      <c r="A159" s="89">
        <v>153</v>
      </c>
      <c r="B159" s="90" t="str">
        <f t="shared" ca="1" si="15"/>
        <v>1.3.21a</v>
      </c>
      <c r="C159" s="91">
        <f t="shared" ca="1" si="16"/>
        <v>6</v>
      </c>
      <c r="D159" s="21"/>
      <c r="E159" s="92" t="str">
        <f t="shared" ca="1" si="17"/>
        <v>1.3.21a</v>
      </c>
      <c r="F159" s="98" t="str">
        <f t="shared" ca="1" si="18"/>
        <v>Thoroughly using a range of different scenarios?</v>
      </c>
      <c r="G159" s="107"/>
      <c r="H159" s="140" t="str">
        <f t="shared" ca="1" si="19"/>
        <v>x 3</v>
      </c>
      <c r="I159" s="140" t="str">
        <f t="shared" ca="1" si="20"/>
        <v/>
      </c>
      <c r="J159" s="254"/>
      <c r="K159" s="254"/>
      <c r="L159" s="91"/>
      <c r="M159" s="91"/>
      <c r="N159" s="91"/>
      <c r="O159" s="91"/>
      <c r="P159" s="91"/>
      <c r="Q159" s="91"/>
      <c r="R159" s="91"/>
      <c r="S159" s="91"/>
      <c r="T159" s="126"/>
      <c r="U159" s="91"/>
      <c r="V159" s="91"/>
      <c r="W159" s="156"/>
      <c r="X159" s="160"/>
      <c r="Y159" s="156"/>
      <c r="Z159" s="137"/>
      <c r="AA159" s="131">
        <v>1</v>
      </c>
      <c r="AB159" s="131" t="str">
        <f>VLOOKUP(AA159,detail_maturity_score,3,FALSE)</f>
        <v/>
      </c>
    </row>
    <row r="160" spans="1:28" s="124" customFormat="1" ht="30" customHeight="1" x14ac:dyDescent="0.25">
      <c r="A160" s="89">
        <v>154</v>
      </c>
      <c r="B160" s="90" t="str">
        <f t="shared" ca="1" si="15"/>
        <v>1.3.21b</v>
      </c>
      <c r="C160" s="91">
        <f t="shared" ca="1" si="16"/>
        <v>6</v>
      </c>
      <c r="D160" s="21"/>
      <c r="E160" s="92" t="str">
        <f t="shared" ca="1" si="17"/>
        <v>1.3.21b</v>
      </c>
      <c r="F160" s="98" t="str">
        <f t="shared" ca="1" si="18"/>
        <v>On a regular basis?</v>
      </c>
      <c r="G160" s="107"/>
      <c r="H160" s="140" t="str">
        <f t="shared" ca="1" si="19"/>
        <v>x 2</v>
      </c>
      <c r="I160" s="140" t="str">
        <f t="shared" ca="1" si="20"/>
        <v/>
      </c>
      <c r="J160" s="254"/>
      <c r="K160" s="254"/>
      <c r="L160" s="91"/>
      <c r="M160" s="91"/>
      <c r="N160" s="91"/>
      <c r="O160" s="91"/>
      <c r="P160" s="91"/>
      <c r="Q160" s="91"/>
      <c r="R160" s="91"/>
      <c r="S160" s="91"/>
      <c r="T160" s="126"/>
      <c r="U160" s="91"/>
      <c r="V160" s="91"/>
      <c r="W160" s="156"/>
      <c r="X160" s="160"/>
      <c r="Y160" s="156"/>
      <c r="Z160" s="137"/>
      <c r="AA160" s="131">
        <v>1</v>
      </c>
      <c r="AB160" s="131" t="str">
        <f>VLOOKUP(AA160,detail_maturity_score,3,FALSE)</f>
        <v/>
      </c>
    </row>
    <row r="161" spans="1:28" s="124" customFormat="1" ht="30" customHeight="1" x14ac:dyDescent="0.25">
      <c r="A161" s="89">
        <v>155</v>
      </c>
      <c r="B161" s="90" t="str">
        <f t="shared" ca="1" si="15"/>
        <v>1.3.21c</v>
      </c>
      <c r="C161" s="91">
        <f t="shared" ca="1" si="16"/>
        <v>6</v>
      </c>
      <c r="D161" s="21"/>
      <c r="E161" s="92" t="str">
        <f t="shared" ca="1" si="17"/>
        <v>1.3.21c</v>
      </c>
      <c r="F161" s="98" t="str">
        <f t="shared" ca="1" si="18"/>
        <v>In conjunction with relevant third parties?</v>
      </c>
      <c r="G161" s="107"/>
      <c r="H161" s="140" t="str">
        <f t="shared" ca="1" si="19"/>
        <v>x 4</v>
      </c>
      <c r="I161" s="140" t="str">
        <f t="shared" ca="1" si="20"/>
        <v/>
      </c>
      <c r="J161" s="254"/>
      <c r="K161" s="254"/>
      <c r="L161" s="91"/>
      <c r="M161" s="91"/>
      <c r="N161" s="91"/>
      <c r="O161" s="91"/>
      <c r="P161" s="91"/>
      <c r="Q161" s="91"/>
      <c r="R161" s="91"/>
      <c r="S161" s="91"/>
      <c r="T161" s="126"/>
      <c r="U161" s="91"/>
      <c r="V161" s="91"/>
      <c r="W161" s="156"/>
      <c r="X161" s="160"/>
      <c r="Y161" s="156"/>
      <c r="Z161" s="137"/>
      <c r="AA161" s="131">
        <v>1</v>
      </c>
      <c r="AB161" s="131" t="str">
        <f>VLOOKUP(AA161,detail_maturity_score,3,FALSE)</f>
        <v/>
      </c>
    </row>
    <row r="162" spans="1:28" s="124" customFormat="1" ht="30" customHeight="1" x14ac:dyDescent="0.25">
      <c r="A162" s="89">
        <v>156</v>
      </c>
      <c r="B162" s="90" t="str">
        <f t="shared" ca="1" si="15"/>
        <v>1.3.22</v>
      </c>
      <c r="C162" s="91">
        <f t="shared" ca="1" si="16"/>
        <v>5</v>
      </c>
      <c r="D162" s="21"/>
      <c r="E162" s="92" t="str">
        <f t="shared" ca="1" si="17"/>
        <v>1.3.22</v>
      </c>
      <c r="F162" s="93" t="str">
        <f t="shared" ca="1" si="18"/>
        <v>Do you analyse the results of these tests?</v>
      </c>
      <c r="G162" s="107"/>
      <c r="H162" s="140" t="str">
        <f t="shared" ca="1" si="19"/>
        <v>x 4</v>
      </c>
      <c r="I162" s="140" t="str">
        <f t="shared" ca="1" si="20"/>
        <v/>
      </c>
      <c r="J162" s="254"/>
      <c r="K162" s="254"/>
      <c r="L162" s="91"/>
      <c r="M162" s="91"/>
      <c r="N162" s="91"/>
      <c r="O162" s="91"/>
      <c r="P162" s="91"/>
      <c r="Q162" s="91"/>
      <c r="R162" s="91"/>
      <c r="S162" s="91"/>
      <c r="T162" s="126"/>
      <c r="U162" s="91"/>
      <c r="V162" s="91"/>
      <c r="W162" s="156"/>
      <c r="X162" s="160"/>
      <c r="Y162" s="156"/>
      <c r="Z162" s="188"/>
      <c r="AA162" s="131">
        <v>1</v>
      </c>
      <c r="AB162" s="131" t="str">
        <f>VLOOKUP(AA162,detail_maturity_score,3,FALSE)</f>
        <v/>
      </c>
    </row>
    <row r="163" spans="1:28" s="124" customFormat="1" ht="30" customHeight="1" x14ac:dyDescent="0.25">
      <c r="A163" s="89">
        <v>157</v>
      </c>
      <c r="B163" s="90" t="str">
        <f t="shared" ca="1" si="15"/>
        <v>1.3.23</v>
      </c>
      <c r="C163" s="91">
        <f t="shared" ca="1" si="16"/>
        <v>5</v>
      </c>
      <c r="D163" s="21"/>
      <c r="E163" s="92" t="str">
        <f t="shared" ca="1" si="17"/>
        <v>1.3.23</v>
      </c>
      <c r="F163" s="93" t="str">
        <f t="shared" ca="1" si="18"/>
        <v>Do you address weaknesses identified during these tests?</v>
      </c>
      <c r="G163" s="107"/>
      <c r="H163" s="140" t="str">
        <f t="shared" ca="1" si="19"/>
        <v>x 4</v>
      </c>
      <c r="I163" s="140" t="str">
        <f t="shared" ca="1" si="20"/>
        <v/>
      </c>
      <c r="J163" s="254"/>
      <c r="K163" s="254"/>
      <c r="L163" s="91"/>
      <c r="M163" s="91"/>
      <c r="N163" s="91"/>
      <c r="O163" s="91"/>
      <c r="P163" s="91"/>
      <c r="Q163" s="91"/>
      <c r="R163" s="91"/>
      <c r="S163" s="91"/>
      <c r="T163" s="126"/>
      <c r="U163" s="91"/>
      <c r="V163" s="91"/>
      <c r="W163" s="156"/>
      <c r="X163" s="160"/>
      <c r="Y163" s="156"/>
      <c r="Z163" s="188"/>
      <c r="AA163" s="131">
        <v>1</v>
      </c>
      <c r="AB163" s="131" t="str">
        <f>VLOOKUP(AA163,detail_maturity_score,3,FALSE)</f>
        <v/>
      </c>
    </row>
    <row r="164" spans="1:28" s="124" customFormat="1" ht="18.75" customHeight="1" x14ac:dyDescent="0.25">
      <c r="A164" s="91">
        <v>158</v>
      </c>
      <c r="B164" s="91" t="str">
        <f t="shared" ca="1" si="15"/>
        <v/>
      </c>
      <c r="C164" s="91">
        <f t="shared" ca="1" si="16"/>
        <v>3</v>
      </c>
      <c r="D164" s="21"/>
      <c r="E164" s="96" t="str">
        <f t="shared" ca="1" si="17"/>
        <v/>
      </c>
      <c r="F164" s="97" t="str">
        <f t="shared" ca="1" si="18"/>
        <v>Technology</v>
      </c>
      <c r="G164" s="105"/>
      <c r="H164" s="140" t="str">
        <f t="shared" ca="1" si="19"/>
        <v/>
      </c>
      <c r="I164" s="140" t="str">
        <f t="shared" ca="1" si="20"/>
        <v/>
      </c>
      <c r="J164" s="254"/>
      <c r="K164" s="254"/>
      <c r="L164" s="91"/>
      <c r="M164" s="91"/>
      <c r="N164" s="91"/>
      <c r="O164" s="91"/>
      <c r="P164" s="91"/>
      <c r="Q164" s="91"/>
      <c r="R164" s="91"/>
      <c r="S164" s="91"/>
      <c r="T164" s="126"/>
      <c r="U164" s="91"/>
      <c r="V164" s="91"/>
      <c r="W164" s="156"/>
      <c r="X164" s="156"/>
      <c r="Y164" s="156"/>
      <c r="Z164" s="137"/>
      <c r="AA164" s="131"/>
      <c r="AB164" s="131"/>
    </row>
    <row r="165" spans="1:28" s="124" customFormat="1" ht="30" x14ac:dyDescent="0.25">
      <c r="A165" s="89">
        <v>159</v>
      </c>
      <c r="B165" s="90" t="str">
        <f t="shared" ca="1" si="15"/>
        <v>1.3.23</v>
      </c>
      <c r="C165" s="91">
        <f t="shared" ca="1" si="16"/>
        <v>5</v>
      </c>
      <c r="D165" s="21"/>
      <c r="E165" s="92" t="str">
        <f t="shared" ca="1" si="17"/>
        <v>1.3.23</v>
      </c>
      <c r="F165" s="93" t="str">
        <f t="shared" ca="1" si="18"/>
        <v>Do you have technical arrangements to support cyber security incident response?</v>
      </c>
      <c r="G165" s="107"/>
      <c r="H165" s="140" t="str">
        <f t="shared" ca="1" si="19"/>
        <v>x 4</v>
      </c>
      <c r="I165" s="140" t="str">
        <f t="shared" ca="1" si="20"/>
        <v/>
      </c>
      <c r="J165" s="254"/>
      <c r="K165" s="254"/>
      <c r="L165" s="91"/>
      <c r="M165" s="91"/>
      <c r="N165" s="91"/>
      <c r="O165" s="91"/>
      <c r="P165" s="91"/>
      <c r="Q165" s="91"/>
      <c r="R165" s="91"/>
      <c r="S165" s="91"/>
      <c r="T165" s="126"/>
      <c r="U165" s="91"/>
      <c r="V165" s="91"/>
      <c r="W165" s="156"/>
      <c r="X165" s="160"/>
      <c r="Y165" s="156"/>
      <c r="Z165" s="188"/>
      <c r="AA165" s="131">
        <v>1</v>
      </c>
      <c r="AB165" s="131" t="str">
        <f>VLOOKUP(AA165,detail_maturity_score,3,FALSE)</f>
        <v/>
      </c>
    </row>
    <row r="166" spans="1:28" s="124" customFormat="1" ht="45" x14ac:dyDescent="0.25">
      <c r="A166" s="89">
        <v>160</v>
      </c>
      <c r="B166" s="90" t="str">
        <f t="shared" ca="1" si="15"/>
        <v>1.3.24</v>
      </c>
      <c r="C166" s="91">
        <f t="shared" ca="1" si="16"/>
        <v>4</v>
      </c>
      <c r="D166" s="21"/>
      <c r="E166" s="92" t="str">
        <f t="shared" ca="1" si="17"/>
        <v>1.3.24</v>
      </c>
      <c r="F166" s="93" t="str">
        <f t="shared" ca="1" si="18"/>
        <v>Do your technical arrangements for supporting cyber security incident response provide you (and any relevant third parties) with sufficient understanding of:</v>
      </c>
      <c r="G166" s="107"/>
      <c r="H166" s="140" t="str">
        <f t="shared" ca="1" si="19"/>
        <v/>
      </c>
      <c r="I166" s="140" t="str">
        <f t="shared" ca="1" si="20"/>
        <v/>
      </c>
      <c r="J166" s="254"/>
      <c r="K166" s="254"/>
      <c r="L166" s="91"/>
      <c r="M166" s="91"/>
      <c r="N166" s="91"/>
      <c r="O166" s="91"/>
      <c r="P166" s="91"/>
      <c r="Q166" s="91"/>
      <c r="R166" s="91"/>
      <c r="S166" s="91"/>
      <c r="T166" s="126"/>
      <c r="U166" s="91"/>
      <c r="V166" s="91"/>
      <c r="W166" s="156"/>
      <c r="X166" s="160"/>
      <c r="Y166" s="156"/>
      <c r="Z166" s="137"/>
      <c r="AA166" s="131"/>
      <c r="AB166" s="131"/>
    </row>
    <row r="167" spans="1:28" s="124" customFormat="1" ht="30" customHeight="1" x14ac:dyDescent="0.25">
      <c r="A167" s="89">
        <v>161</v>
      </c>
      <c r="B167" s="90" t="str">
        <f t="shared" ca="1" si="15"/>
        <v>1.3.24a</v>
      </c>
      <c r="C167" s="91">
        <f t="shared" ca="1" si="16"/>
        <v>6</v>
      </c>
      <c r="D167" s="21"/>
      <c r="E167" s="92" t="str">
        <f t="shared" ca="1" si="17"/>
        <v>1.3.24a</v>
      </c>
      <c r="F167" s="98" t="str">
        <f t="shared" ca="1" si="18"/>
        <v>Your IT infrastructure?</v>
      </c>
      <c r="G167" s="107"/>
      <c r="H167" s="140" t="str">
        <f t="shared" ca="1" si="19"/>
        <v>x 3</v>
      </c>
      <c r="I167" s="140" t="str">
        <f t="shared" ca="1" si="20"/>
        <v/>
      </c>
      <c r="J167" s="254"/>
      <c r="K167" s="254"/>
      <c r="L167" s="91"/>
      <c r="M167" s="91"/>
      <c r="N167" s="91"/>
      <c r="O167" s="91"/>
      <c r="P167" s="91"/>
      <c r="Q167" s="91"/>
      <c r="R167" s="91"/>
      <c r="S167" s="91"/>
      <c r="T167" s="126"/>
      <c r="U167" s="91"/>
      <c r="V167" s="91"/>
      <c r="W167" s="156"/>
      <c r="X167" s="160"/>
      <c r="Y167" s="156"/>
      <c r="Z167" s="137"/>
      <c r="AA167" s="131">
        <v>1</v>
      </c>
      <c r="AB167" s="131" t="str">
        <f>VLOOKUP(AA167,detail_maturity_score,3,FALSE)</f>
        <v/>
      </c>
    </row>
    <row r="168" spans="1:28" s="124" customFormat="1" ht="30" customHeight="1" x14ac:dyDescent="0.25">
      <c r="A168" s="89">
        <v>162</v>
      </c>
      <c r="B168" s="90" t="str">
        <f t="shared" ca="1" si="15"/>
        <v>1.3.24b</v>
      </c>
      <c r="C168" s="91">
        <f t="shared" ca="1" si="16"/>
        <v>6</v>
      </c>
      <c r="D168" s="21"/>
      <c r="E168" s="92" t="str">
        <f t="shared" ca="1" si="17"/>
        <v>1.3.24b</v>
      </c>
      <c r="F168" s="98" t="str">
        <f t="shared" ca="1" si="18"/>
        <v>The topology of your networks (eg via a suitable network diagram)?</v>
      </c>
      <c r="G168" s="107"/>
      <c r="H168" s="140" t="str">
        <f t="shared" ca="1" si="19"/>
        <v>x 3</v>
      </c>
      <c r="I168" s="140" t="str">
        <f t="shared" ca="1" si="20"/>
        <v/>
      </c>
      <c r="J168" s="254"/>
      <c r="K168" s="254"/>
      <c r="L168" s="91"/>
      <c r="M168" s="91"/>
      <c r="N168" s="91"/>
      <c r="O168" s="91"/>
      <c r="P168" s="91"/>
      <c r="Q168" s="91"/>
      <c r="R168" s="91"/>
      <c r="S168" s="91"/>
      <c r="T168" s="126"/>
      <c r="U168" s="91"/>
      <c r="V168" s="91"/>
      <c r="W168" s="156"/>
      <c r="X168" s="160"/>
      <c r="Y168" s="156"/>
      <c r="Z168" s="137"/>
      <c r="AA168" s="131">
        <v>1</v>
      </c>
      <c r="AB168" s="131" t="str">
        <f>VLOOKUP(AA168,detail_maturity_score,3,FALSE)</f>
        <v/>
      </c>
    </row>
    <row r="169" spans="1:28" s="124" customFormat="1" ht="30" x14ac:dyDescent="0.25">
      <c r="A169" s="89">
        <v>163</v>
      </c>
      <c r="B169" s="90" t="str">
        <f t="shared" ca="1" si="15"/>
        <v>1.3.25</v>
      </c>
      <c r="C169" s="91">
        <f t="shared" ca="1" si="16"/>
        <v>4</v>
      </c>
      <c r="D169" s="21"/>
      <c r="E169" s="92" t="str">
        <f t="shared" ca="1" si="17"/>
        <v>1.3.25</v>
      </c>
      <c r="F169" s="93" t="str">
        <f t="shared" ca="1" si="18"/>
        <v>Do your technical arrangements for supporting cyber security incident response include:</v>
      </c>
      <c r="G169" s="107"/>
      <c r="H169" s="140" t="str">
        <f t="shared" ca="1" si="19"/>
        <v/>
      </c>
      <c r="I169" s="140" t="str">
        <f t="shared" ca="1" si="20"/>
        <v/>
      </c>
      <c r="J169" s="254"/>
      <c r="K169" s="254"/>
      <c r="L169" s="91"/>
      <c r="M169" s="91"/>
      <c r="N169" s="91"/>
      <c r="O169" s="91"/>
      <c r="P169" s="91"/>
      <c r="Q169" s="91"/>
      <c r="R169" s="91"/>
      <c r="S169" s="91"/>
      <c r="T169" s="126"/>
      <c r="U169" s="91"/>
      <c r="V169" s="91"/>
      <c r="W169" s="156"/>
      <c r="X169" s="160"/>
      <c r="Y169" s="156"/>
      <c r="Z169" s="137"/>
      <c r="AA169" s="131"/>
      <c r="AB169" s="131"/>
    </row>
    <row r="170" spans="1:28" s="124" customFormat="1" ht="30" customHeight="1" x14ac:dyDescent="0.25">
      <c r="A170" s="89">
        <v>164</v>
      </c>
      <c r="B170" s="90" t="str">
        <f t="shared" ca="1" si="15"/>
        <v>1.3.25a</v>
      </c>
      <c r="C170" s="91">
        <f t="shared" ca="1" si="16"/>
        <v>6</v>
      </c>
      <c r="D170" s="21"/>
      <c r="E170" s="92" t="str">
        <f t="shared" ca="1" si="17"/>
        <v>1.3.25a</v>
      </c>
      <c r="F170" s="98" t="str">
        <f t="shared" ca="1" si="18"/>
        <v>An appropriate set of incident response tools?</v>
      </c>
      <c r="G170" s="107"/>
      <c r="H170" s="140" t="str">
        <f t="shared" ca="1" si="19"/>
        <v>x 3</v>
      </c>
      <c r="I170" s="140" t="str">
        <f t="shared" ca="1" si="20"/>
        <v/>
      </c>
      <c r="J170" s="254"/>
      <c r="K170" s="254"/>
      <c r="L170" s="91"/>
      <c r="M170" s="91"/>
      <c r="N170" s="91"/>
      <c r="O170" s="91"/>
      <c r="P170" s="91"/>
      <c r="Q170" s="91"/>
      <c r="R170" s="91"/>
      <c r="S170" s="91"/>
      <c r="T170" s="126"/>
      <c r="U170" s="91"/>
      <c r="V170" s="91"/>
      <c r="W170" s="156"/>
      <c r="X170" s="160"/>
      <c r="Y170" s="156"/>
      <c r="Z170" s="137"/>
      <c r="AA170" s="131">
        <v>1</v>
      </c>
      <c r="AB170" s="131" t="str">
        <f t="shared" ref="AB170:AB176" si="21">VLOOKUP(AA170,detail_maturity_score,3,FALSE)</f>
        <v/>
      </c>
    </row>
    <row r="171" spans="1:28" s="124" customFormat="1" ht="45" x14ac:dyDescent="0.25">
      <c r="A171" s="89">
        <v>165</v>
      </c>
      <c r="B171" s="90" t="str">
        <f t="shared" ca="1" si="15"/>
        <v>1.3.25b</v>
      </c>
      <c r="C171" s="91">
        <f t="shared" ca="1" si="16"/>
        <v>6</v>
      </c>
      <c r="D171" s="21"/>
      <c r="E171" s="92" t="str">
        <f t="shared" ca="1" si="17"/>
        <v>1.3.25b</v>
      </c>
      <c r="F171" s="98" t="str">
        <f t="shared" ca="1" si="18"/>
        <v>Implementing technical controls like firewalls, mail filters and intrusion detection systems (IDS) or data loss prevention (DLP) technology?</v>
      </c>
      <c r="G171" s="107"/>
      <c r="H171" s="140" t="str">
        <f t="shared" ca="1" si="19"/>
        <v>x 4</v>
      </c>
      <c r="I171" s="140" t="str">
        <f t="shared" ca="1" si="20"/>
        <v/>
      </c>
      <c r="J171" s="254"/>
      <c r="K171" s="254"/>
      <c r="L171" s="91"/>
      <c r="M171" s="91"/>
      <c r="N171" s="91"/>
      <c r="O171" s="91"/>
      <c r="P171" s="91"/>
      <c r="Q171" s="91"/>
      <c r="R171" s="91"/>
      <c r="S171" s="91"/>
      <c r="T171" s="126"/>
      <c r="U171" s="91"/>
      <c r="V171" s="91"/>
      <c r="W171" s="156"/>
      <c r="X171" s="160"/>
      <c r="Y171" s="156"/>
      <c r="Z171" s="137"/>
      <c r="AA171" s="131">
        <v>1</v>
      </c>
      <c r="AB171" s="131" t="str">
        <f t="shared" si="21"/>
        <v/>
      </c>
    </row>
    <row r="172" spans="1:28" s="124" customFormat="1" ht="30" x14ac:dyDescent="0.25">
      <c r="A172" s="89">
        <v>166</v>
      </c>
      <c r="B172" s="90" t="str">
        <f t="shared" ca="1" si="15"/>
        <v>1.3.25c</v>
      </c>
      <c r="C172" s="91">
        <f t="shared" ca="1" si="16"/>
        <v>6</v>
      </c>
      <c r="D172" s="21"/>
      <c r="E172" s="92" t="str">
        <f t="shared" ca="1" si="17"/>
        <v>1.3.25c</v>
      </c>
      <c r="F172" s="98" t="str">
        <f t="shared" ca="1" si="18"/>
        <v>Logging the right events and turning on the appropriate logging features?</v>
      </c>
      <c r="G172" s="107"/>
      <c r="H172" s="140" t="str">
        <f t="shared" ca="1" si="19"/>
        <v>x 3</v>
      </c>
      <c r="I172" s="140" t="str">
        <f t="shared" ca="1" si="20"/>
        <v/>
      </c>
      <c r="J172" s="254"/>
      <c r="K172" s="254"/>
      <c r="L172" s="91"/>
      <c r="M172" s="91"/>
      <c r="N172" s="91"/>
      <c r="O172" s="91"/>
      <c r="P172" s="91"/>
      <c r="Q172" s="91"/>
      <c r="R172" s="91"/>
      <c r="S172" s="91"/>
      <c r="T172" s="126"/>
      <c r="U172" s="91"/>
      <c r="V172" s="91"/>
      <c r="W172" s="156"/>
      <c r="X172" s="160"/>
      <c r="Y172" s="156"/>
      <c r="Z172" s="137"/>
      <c r="AA172" s="131">
        <v>1</v>
      </c>
      <c r="AB172" s="131" t="str">
        <f t="shared" si="21"/>
        <v/>
      </c>
    </row>
    <row r="173" spans="1:28" s="124" customFormat="1" ht="30" x14ac:dyDescent="0.25">
      <c r="A173" s="89">
        <v>167</v>
      </c>
      <c r="B173" s="90" t="str">
        <f t="shared" ca="1" si="15"/>
        <v>1.3.25d</v>
      </c>
      <c r="C173" s="91">
        <f t="shared" ca="1" si="16"/>
        <v>6</v>
      </c>
      <c r="D173" s="21"/>
      <c r="E173" s="92" t="str">
        <f t="shared" ca="1" si="17"/>
        <v>1.3.25d</v>
      </c>
      <c r="F173" s="98" t="str">
        <f t="shared" ca="1" si="18"/>
        <v>Maintaining sufficient historical data (eg because logs are overwritten or you do not have sufficient storage space)?</v>
      </c>
      <c r="G173" s="107"/>
      <c r="H173" s="140" t="str">
        <f t="shared" ca="1" si="19"/>
        <v>x 4</v>
      </c>
      <c r="I173" s="140" t="str">
        <f t="shared" ca="1" si="20"/>
        <v/>
      </c>
      <c r="J173" s="254"/>
      <c r="K173" s="254"/>
      <c r="L173" s="91"/>
      <c r="M173" s="91"/>
      <c r="N173" s="91"/>
      <c r="O173" s="91"/>
      <c r="P173" s="91"/>
      <c r="Q173" s="91"/>
      <c r="R173" s="91"/>
      <c r="S173" s="91"/>
      <c r="T173" s="126"/>
      <c r="U173" s="91"/>
      <c r="V173" s="91"/>
      <c r="W173" s="156"/>
      <c r="X173" s="160"/>
      <c r="Y173" s="156"/>
      <c r="Z173" s="137"/>
      <c r="AA173" s="131">
        <v>1</v>
      </c>
      <c r="AB173" s="131" t="str">
        <f t="shared" si="21"/>
        <v/>
      </c>
    </row>
    <row r="174" spans="1:28" s="124" customFormat="1" ht="30" x14ac:dyDescent="0.25">
      <c r="A174" s="89">
        <v>168</v>
      </c>
      <c r="B174" s="90" t="str">
        <f t="shared" ca="1" si="15"/>
        <v>1.3.25e</v>
      </c>
      <c r="C174" s="91">
        <f t="shared" ca="1" si="16"/>
        <v>6</v>
      </c>
      <c r="D174" s="21"/>
      <c r="E174" s="92" t="str">
        <f t="shared" ca="1" si="17"/>
        <v>1.3.25e</v>
      </c>
      <c r="F174" s="98" t="str">
        <f t="shared" ca="1" si="18"/>
        <v>Deploying other suitable technical controls, as required, such as patching?</v>
      </c>
      <c r="G174" s="107"/>
      <c r="H174" s="140" t="str">
        <f t="shared" ca="1" si="19"/>
        <v>x 3</v>
      </c>
      <c r="I174" s="140" t="str">
        <f t="shared" ca="1" si="20"/>
        <v/>
      </c>
      <c r="J174" s="254"/>
      <c r="K174" s="254"/>
      <c r="L174" s="91"/>
      <c r="M174" s="91"/>
      <c r="N174" s="91"/>
      <c r="O174" s="91"/>
      <c r="P174" s="91"/>
      <c r="Q174" s="91"/>
      <c r="R174" s="91"/>
      <c r="S174" s="91"/>
      <c r="T174" s="126"/>
      <c r="U174" s="91"/>
      <c r="V174" s="91"/>
      <c r="W174" s="156"/>
      <c r="X174" s="160"/>
      <c r="Y174" s="156"/>
      <c r="Z174" s="137"/>
      <c r="AA174" s="131">
        <v>1</v>
      </c>
      <c r="AB174" s="131" t="str">
        <f t="shared" si="21"/>
        <v/>
      </c>
    </row>
    <row r="175" spans="1:28" s="124" customFormat="1" ht="30" customHeight="1" x14ac:dyDescent="0.25">
      <c r="A175" s="89">
        <v>169</v>
      </c>
      <c r="B175" s="90" t="str">
        <f t="shared" ca="1" si="15"/>
        <v>1.3.25f</v>
      </c>
      <c r="C175" s="91">
        <f t="shared" ca="1" si="16"/>
        <v>6</v>
      </c>
      <c r="D175" s="21"/>
      <c r="E175" s="92" t="str">
        <f t="shared" ca="1" si="17"/>
        <v>1.3.25f</v>
      </c>
      <c r="F175" s="98" t="str">
        <f t="shared" ca="1" si="18"/>
        <v>Identifying your Internet points of presence (‘touch points’)?</v>
      </c>
      <c r="G175" s="107"/>
      <c r="H175" s="140" t="str">
        <f t="shared" ca="1" si="19"/>
        <v>x 4</v>
      </c>
      <c r="I175" s="140" t="str">
        <f t="shared" ca="1" si="20"/>
        <v/>
      </c>
      <c r="J175" s="254"/>
      <c r="K175" s="254"/>
      <c r="L175" s="91"/>
      <c r="M175" s="91"/>
      <c r="N175" s="91"/>
      <c r="O175" s="91"/>
      <c r="P175" s="91"/>
      <c r="Q175" s="91"/>
      <c r="R175" s="91"/>
      <c r="S175" s="91"/>
      <c r="T175" s="126"/>
      <c r="U175" s="91"/>
      <c r="V175" s="91"/>
      <c r="W175" s="156"/>
      <c r="X175" s="160"/>
      <c r="Y175" s="156"/>
      <c r="Z175" s="137"/>
      <c r="AA175" s="131">
        <v>1</v>
      </c>
      <c r="AB175" s="131" t="str">
        <f t="shared" si="21"/>
        <v/>
      </c>
    </row>
    <row r="176" spans="1:28" s="124" customFormat="1" ht="45" x14ac:dyDescent="0.25">
      <c r="A176" s="89">
        <v>170</v>
      </c>
      <c r="B176" s="90" t="str">
        <f t="shared" ca="1" si="15"/>
        <v>1.3.26</v>
      </c>
      <c r="C176" s="91">
        <f t="shared" ca="1" si="16"/>
        <v>5</v>
      </c>
      <c r="D176" s="21"/>
      <c r="E176" s="92" t="str">
        <f t="shared" ca="1" si="17"/>
        <v>1.3.26</v>
      </c>
      <c r="F176" s="93" t="str">
        <f t="shared" ca="1" si="18"/>
        <v>Do your technical arrangements for support cyber security incident response provide you with enough relevant knowledge to conduct a suitable investigation?</v>
      </c>
      <c r="G176" s="107"/>
      <c r="H176" s="140" t="str">
        <f t="shared" ca="1" si="19"/>
        <v>x 5</v>
      </c>
      <c r="I176" s="140" t="str">
        <f t="shared" ca="1" si="20"/>
        <v/>
      </c>
      <c r="J176" s="254"/>
      <c r="K176" s="254"/>
      <c r="L176" s="91"/>
      <c r="M176" s="91"/>
      <c r="N176" s="91"/>
      <c r="O176" s="91"/>
      <c r="P176" s="91"/>
      <c r="Q176" s="91"/>
      <c r="R176" s="91"/>
      <c r="S176" s="91"/>
      <c r="T176" s="126"/>
      <c r="U176" s="91"/>
      <c r="V176" s="91"/>
      <c r="W176" s="156"/>
      <c r="X176" s="160"/>
      <c r="Y176" s="156"/>
      <c r="Z176" s="188"/>
      <c r="AA176" s="131">
        <v>1</v>
      </c>
      <c r="AB176" s="131" t="str">
        <f t="shared" si="21"/>
        <v/>
      </c>
    </row>
    <row r="177" spans="1:28" s="124" customFormat="1" ht="18.75" customHeight="1" x14ac:dyDescent="0.25">
      <c r="A177" s="91">
        <v>171</v>
      </c>
      <c r="B177" s="91" t="str">
        <f t="shared" ca="1" si="15"/>
        <v/>
      </c>
      <c r="C177" s="91">
        <f t="shared" ca="1" si="16"/>
        <v>3</v>
      </c>
      <c r="D177" s="21"/>
      <c r="E177" s="96" t="str">
        <f t="shared" ca="1" si="17"/>
        <v/>
      </c>
      <c r="F177" s="97" t="str">
        <f t="shared" ca="1" si="18"/>
        <v>Information</v>
      </c>
      <c r="G177" s="105"/>
      <c r="H177" s="140" t="str">
        <f t="shared" ca="1" si="19"/>
        <v/>
      </c>
      <c r="I177" s="140" t="str">
        <f t="shared" ca="1" si="20"/>
        <v/>
      </c>
      <c r="J177" s="254"/>
      <c r="K177" s="254"/>
      <c r="L177" s="91"/>
      <c r="M177" s="91"/>
      <c r="N177" s="91"/>
      <c r="O177" s="91"/>
      <c r="P177" s="91"/>
      <c r="Q177" s="91"/>
      <c r="R177" s="91"/>
      <c r="S177" s="91"/>
      <c r="T177" s="126"/>
      <c r="U177" s="91"/>
      <c r="V177" s="91"/>
      <c r="W177" s="156"/>
      <c r="X177" s="156"/>
      <c r="Y177" s="156"/>
      <c r="Z177" s="137"/>
      <c r="AA177" s="131"/>
      <c r="AB177" s="131"/>
    </row>
    <row r="178" spans="1:28" s="124" customFormat="1" ht="45" x14ac:dyDescent="0.25">
      <c r="A178" s="89">
        <v>172</v>
      </c>
      <c r="B178" s="90" t="str">
        <f t="shared" ca="1" si="15"/>
        <v>1.3.27</v>
      </c>
      <c r="C178" s="91">
        <f t="shared" ca="1" si="16"/>
        <v>5</v>
      </c>
      <c r="D178" s="21"/>
      <c r="E178" s="92" t="str">
        <f t="shared" ca="1" si="17"/>
        <v>1.3.27</v>
      </c>
      <c r="F178" s="93" t="str">
        <f t="shared" ca="1" si="18"/>
        <v>Do you have information readily available that will help the cyber security incident response team (including third party experts) to respond quickly and effectively?</v>
      </c>
      <c r="G178" s="107"/>
      <c r="H178" s="140" t="str">
        <f t="shared" ca="1" si="19"/>
        <v>x 3</v>
      </c>
      <c r="I178" s="140" t="str">
        <f t="shared" ca="1" si="20"/>
        <v/>
      </c>
      <c r="J178" s="254"/>
      <c r="K178" s="254"/>
      <c r="L178" s="91"/>
      <c r="M178" s="91"/>
      <c r="N178" s="91"/>
      <c r="O178" s="91"/>
      <c r="P178" s="91"/>
      <c r="Q178" s="91"/>
      <c r="R178" s="91"/>
      <c r="S178" s="91"/>
      <c r="T178" s="126"/>
      <c r="U178" s="91"/>
      <c r="V178" s="91"/>
      <c r="W178" s="156"/>
      <c r="X178" s="160"/>
      <c r="Y178" s="156"/>
      <c r="Z178" s="188"/>
      <c r="AA178" s="131">
        <v>1</v>
      </c>
      <c r="AB178" s="131" t="str">
        <f>VLOOKUP(AA178,detail_maturity_score,3,FALSE)</f>
        <v/>
      </c>
    </row>
    <row r="179" spans="1:28" s="124" customFormat="1" ht="30" customHeight="1" x14ac:dyDescent="0.25">
      <c r="A179" s="89">
        <v>173</v>
      </c>
      <c r="B179" s="90" t="str">
        <f t="shared" ca="1" si="15"/>
        <v>1.3.28</v>
      </c>
      <c r="C179" s="91">
        <f t="shared" ca="1" si="16"/>
        <v>4</v>
      </c>
      <c r="D179" s="21"/>
      <c r="E179" s="92" t="str">
        <f t="shared" ca="1" si="17"/>
        <v>1.3.28</v>
      </c>
      <c r="F179" s="93" t="str">
        <f t="shared" ca="1" si="18"/>
        <v>Does this information include relevant details about:</v>
      </c>
      <c r="G179" s="107"/>
      <c r="H179" s="140" t="str">
        <f t="shared" ca="1" si="19"/>
        <v/>
      </c>
      <c r="I179" s="140" t="str">
        <f t="shared" ca="1" si="20"/>
        <v/>
      </c>
      <c r="J179" s="254"/>
      <c r="K179" s="254"/>
      <c r="L179" s="91"/>
      <c r="M179" s="91"/>
      <c r="N179" s="91"/>
      <c r="O179" s="91"/>
      <c r="P179" s="91"/>
      <c r="Q179" s="91"/>
      <c r="R179" s="91"/>
      <c r="S179" s="91"/>
      <c r="T179" s="126"/>
      <c r="U179" s="91"/>
      <c r="V179" s="91"/>
      <c r="W179" s="156"/>
      <c r="X179" s="160"/>
      <c r="Y179" s="156"/>
      <c r="Z179" s="137"/>
      <c r="AA179" s="131"/>
      <c r="AB179" s="131"/>
    </row>
    <row r="180" spans="1:28" s="124" customFormat="1" ht="30" x14ac:dyDescent="0.25">
      <c r="A180" s="89">
        <v>174</v>
      </c>
      <c r="B180" s="90" t="str">
        <f t="shared" ca="1" si="15"/>
        <v>1.3.28a</v>
      </c>
      <c r="C180" s="91">
        <f t="shared" ca="1" si="16"/>
        <v>6</v>
      </c>
      <c r="D180" s="21"/>
      <c r="E180" s="92" t="str">
        <f t="shared" ca="1" si="17"/>
        <v>1.3.28a</v>
      </c>
      <c r="F180" s="98" t="str">
        <f t="shared" ca="1" si="18"/>
        <v>Business management (eg what the business does, main point(s) of contact, approach to business impact assessment)?</v>
      </c>
      <c r="G180" s="107"/>
      <c r="H180" s="140" t="str">
        <f t="shared" ca="1" si="19"/>
        <v>x 3</v>
      </c>
      <c r="I180" s="140" t="str">
        <f t="shared" ca="1" si="20"/>
        <v/>
      </c>
      <c r="J180" s="254"/>
      <c r="K180" s="254"/>
      <c r="L180" s="91"/>
      <c r="M180" s="91"/>
      <c r="N180" s="91"/>
      <c r="O180" s="91"/>
      <c r="P180" s="91"/>
      <c r="Q180" s="91"/>
      <c r="R180" s="91"/>
      <c r="S180" s="91"/>
      <c r="T180" s="126"/>
      <c r="U180" s="91"/>
      <c r="V180" s="91"/>
      <c r="W180" s="156"/>
      <c r="X180" s="160"/>
      <c r="Y180" s="156"/>
      <c r="Z180" s="137"/>
      <c r="AA180" s="131">
        <v>1</v>
      </c>
      <c r="AB180" s="131" t="str">
        <f>VLOOKUP(AA180,detail_maturity_score,3,FALSE)</f>
        <v/>
      </c>
    </row>
    <row r="181" spans="1:28" s="124" customFormat="1" ht="30" x14ac:dyDescent="0.25">
      <c r="A181" s="89">
        <v>175</v>
      </c>
      <c r="B181" s="90" t="str">
        <f t="shared" ca="1" si="15"/>
        <v>1.3.28b</v>
      </c>
      <c r="C181" s="91">
        <f t="shared" ca="1" si="16"/>
        <v>6</v>
      </c>
      <c r="D181" s="21"/>
      <c r="E181" s="92" t="str">
        <f t="shared" ca="1" si="17"/>
        <v>1.3.28b</v>
      </c>
      <c r="F181" s="98" t="str">
        <f t="shared" ca="1" si="18"/>
        <v>IT infrastructure (eg network diagrams, system architecture and layout)?</v>
      </c>
      <c r="G181" s="107"/>
      <c r="H181" s="140" t="str">
        <f t="shared" ca="1" si="19"/>
        <v>x 3</v>
      </c>
      <c r="I181" s="140" t="str">
        <f t="shared" ca="1" si="20"/>
        <v/>
      </c>
      <c r="J181" s="254"/>
      <c r="K181" s="254"/>
      <c r="L181" s="91"/>
      <c r="M181" s="91"/>
      <c r="N181" s="91"/>
      <c r="O181" s="91"/>
      <c r="P181" s="91"/>
      <c r="Q181" s="91"/>
      <c r="R181" s="91"/>
      <c r="S181" s="91"/>
      <c r="T181" s="126"/>
      <c r="U181" s="91"/>
      <c r="V181" s="91"/>
      <c r="W181" s="156"/>
      <c r="X181" s="160"/>
      <c r="Y181" s="156"/>
      <c r="Z181" s="137"/>
      <c r="AA181" s="131">
        <v>1</v>
      </c>
      <c r="AB181" s="131" t="str">
        <f>VLOOKUP(AA181,detail_maturity_score,3,FALSE)</f>
        <v/>
      </c>
    </row>
    <row r="182" spans="1:28" s="124" customFormat="1" ht="30" customHeight="1" x14ac:dyDescent="0.25">
      <c r="A182" s="89">
        <v>176</v>
      </c>
      <c r="B182" s="90" t="str">
        <f t="shared" ca="1" si="15"/>
        <v>1.3.28c</v>
      </c>
      <c r="C182" s="91">
        <f t="shared" ca="1" si="16"/>
        <v>6</v>
      </c>
      <c r="D182" s="21"/>
      <c r="E182" s="92" t="str">
        <f t="shared" ca="1" si="17"/>
        <v>1.3.28c</v>
      </c>
      <c r="F182" s="98" t="str">
        <f t="shared" ca="1" si="18"/>
        <v>Data (eg what type of information is processed, where and how)?</v>
      </c>
      <c r="G182" s="107"/>
      <c r="H182" s="140" t="str">
        <f t="shared" ca="1" si="19"/>
        <v>x 3</v>
      </c>
      <c r="I182" s="140" t="str">
        <f t="shared" ca="1" si="20"/>
        <v/>
      </c>
      <c r="J182" s="254"/>
      <c r="K182" s="254"/>
      <c r="L182" s="91"/>
      <c r="M182" s="91"/>
      <c r="N182" s="91"/>
      <c r="O182" s="91"/>
      <c r="P182" s="91"/>
      <c r="Q182" s="91"/>
      <c r="R182" s="91"/>
      <c r="S182" s="91"/>
      <c r="T182" s="126"/>
      <c r="U182" s="91"/>
      <c r="V182" s="91"/>
      <c r="W182" s="156"/>
      <c r="X182" s="160"/>
      <c r="Y182" s="156"/>
      <c r="Z182" s="137"/>
      <c r="AA182" s="131">
        <v>1</v>
      </c>
      <c r="AB182" s="131" t="str">
        <f>VLOOKUP(AA182,detail_maturity_score,3,FALSE)</f>
        <v/>
      </c>
    </row>
    <row r="183" spans="1:28" s="124" customFormat="1" ht="45" x14ac:dyDescent="0.25">
      <c r="A183" s="89">
        <v>177</v>
      </c>
      <c r="B183" s="90" t="str">
        <f t="shared" ca="1" si="15"/>
        <v>1.3.28d</v>
      </c>
      <c r="C183" s="91">
        <f t="shared" ca="1" si="16"/>
        <v>6</v>
      </c>
      <c r="D183" s="21"/>
      <c r="E183" s="92" t="str">
        <f t="shared" ca="1" si="17"/>
        <v>1.3.28d</v>
      </c>
      <c r="F183" s="98" t="str">
        <f t="shared" ca="1" si="18"/>
        <v>Event logging (eg what types of data and events are logged; on which systems; how and when; as well as how this data is collated and analysed)?</v>
      </c>
      <c r="G183" s="107"/>
      <c r="H183" s="140" t="str">
        <f t="shared" ca="1" si="19"/>
        <v>x 3</v>
      </c>
      <c r="I183" s="140" t="str">
        <f t="shared" ca="1" si="20"/>
        <v/>
      </c>
      <c r="J183" s="254"/>
      <c r="K183" s="254"/>
      <c r="L183" s="91"/>
      <c r="M183" s="91"/>
      <c r="N183" s="91"/>
      <c r="O183" s="91"/>
      <c r="P183" s="91"/>
      <c r="Q183" s="91"/>
      <c r="R183" s="91"/>
      <c r="S183" s="91"/>
      <c r="T183" s="126"/>
      <c r="U183" s="91"/>
      <c r="V183" s="91"/>
      <c r="W183" s="156"/>
      <c r="X183" s="160"/>
      <c r="Y183" s="156"/>
      <c r="Z183" s="137"/>
      <c r="AA183" s="131">
        <v>1</v>
      </c>
      <c r="AB183" s="131" t="str">
        <f>VLOOKUP(AA183,detail_maturity_score,3,FALSE)</f>
        <v/>
      </c>
    </row>
    <row r="184" spans="1:28" s="124" customFormat="1" ht="30" x14ac:dyDescent="0.25">
      <c r="A184" s="89">
        <v>178</v>
      </c>
      <c r="B184" s="90" t="str">
        <f t="shared" ca="1" si="15"/>
        <v>1.3.29</v>
      </c>
      <c r="C184" s="91">
        <f t="shared" ca="1" si="16"/>
        <v>4</v>
      </c>
      <c r="D184" s="21"/>
      <c r="E184" s="92" t="str">
        <f t="shared" ca="1" si="17"/>
        <v>1.3.29</v>
      </c>
      <c r="F184" s="93" t="str">
        <f t="shared" ca="1" si="18"/>
        <v>In the event of a cyber security incident are you able to quickly get relevant information from:</v>
      </c>
      <c r="G184" s="107"/>
      <c r="H184" s="140" t="str">
        <f t="shared" ca="1" si="19"/>
        <v/>
      </c>
      <c r="I184" s="140" t="str">
        <f t="shared" ca="1" si="20"/>
        <v/>
      </c>
      <c r="J184" s="254"/>
      <c r="K184" s="254"/>
      <c r="L184" s="91"/>
      <c r="M184" s="91"/>
      <c r="N184" s="91"/>
      <c r="O184" s="91"/>
      <c r="P184" s="91"/>
      <c r="Q184" s="91"/>
      <c r="R184" s="91"/>
      <c r="S184" s="91"/>
      <c r="T184" s="126"/>
      <c r="U184" s="91"/>
      <c r="V184" s="91"/>
      <c r="W184" s="156"/>
      <c r="X184" s="160"/>
      <c r="Y184" s="156"/>
      <c r="Z184" s="137"/>
      <c r="AA184" s="131"/>
      <c r="AB184" s="131"/>
    </row>
    <row r="185" spans="1:28" s="124" customFormat="1" ht="30" customHeight="1" x14ac:dyDescent="0.25">
      <c r="A185" s="89">
        <v>179</v>
      </c>
      <c r="B185" s="90" t="str">
        <f t="shared" ca="1" si="15"/>
        <v>1.3.29a</v>
      </c>
      <c r="C185" s="91">
        <f t="shared" ca="1" si="16"/>
        <v>6</v>
      </c>
      <c r="D185" s="21"/>
      <c r="E185" s="92" t="str">
        <f t="shared" ca="1" si="17"/>
        <v>1.3.29a</v>
      </c>
      <c r="F185" s="98" t="str">
        <f t="shared" ca="1" si="18"/>
        <v>Technical security specialists?</v>
      </c>
      <c r="G185" s="107"/>
      <c r="H185" s="140" t="str">
        <f t="shared" ca="1" si="19"/>
        <v>x 3</v>
      </c>
      <c r="I185" s="140" t="str">
        <f t="shared" ca="1" si="20"/>
        <v/>
      </c>
      <c r="J185" s="254"/>
      <c r="K185" s="254"/>
      <c r="L185" s="91"/>
      <c r="M185" s="91"/>
      <c r="N185" s="91"/>
      <c r="O185" s="91"/>
      <c r="P185" s="91"/>
      <c r="Q185" s="91"/>
      <c r="R185" s="91"/>
      <c r="S185" s="91"/>
      <c r="T185" s="126"/>
      <c r="U185" s="91"/>
      <c r="V185" s="91"/>
      <c r="W185" s="156"/>
      <c r="X185" s="160"/>
      <c r="Y185" s="156"/>
      <c r="Z185" s="137"/>
      <c r="AA185" s="131">
        <v>1</v>
      </c>
      <c r="AB185" s="131" t="str">
        <f>VLOOKUP(AA185,detail_maturity_score,3,FALSE)</f>
        <v/>
      </c>
    </row>
    <row r="186" spans="1:28" s="124" customFormat="1" ht="30" customHeight="1" x14ac:dyDescent="0.25">
      <c r="A186" s="89">
        <v>180</v>
      </c>
      <c r="B186" s="90" t="str">
        <f t="shared" ca="1" si="15"/>
        <v>1.3.29b</v>
      </c>
      <c r="C186" s="91">
        <f t="shared" ca="1" si="16"/>
        <v>6</v>
      </c>
      <c r="D186" s="21"/>
      <c r="E186" s="92" t="str">
        <f t="shared" ca="1" si="17"/>
        <v>1.3.29b</v>
      </c>
      <c r="F186" s="98" t="str">
        <f t="shared" ca="1" si="18"/>
        <v>Relevant business representatives?</v>
      </c>
      <c r="G186" s="107"/>
      <c r="H186" s="140" t="str">
        <f t="shared" ca="1" si="19"/>
        <v>x 3</v>
      </c>
      <c r="I186" s="140" t="str">
        <f t="shared" ca="1" si="20"/>
        <v/>
      </c>
      <c r="J186" s="254"/>
      <c r="K186" s="254"/>
      <c r="L186" s="91"/>
      <c r="M186" s="91"/>
      <c r="N186" s="91"/>
      <c r="O186" s="91"/>
      <c r="P186" s="91"/>
      <c r="Q186" s="91"/>
      <c r="R186" s="91"/>
      <c r="S186" s="91"/>
      <c r="T186" s="126"/>
      <c r="U186" s="91"/>
      <c r="V186" s="91"/>
      <c r="W186" s="156"/>
      <c r="X186" s="160"/>
      <c r="Y186" s="156"/>
      <c r="Z186" s="137"/>
      <c r="AA186" s="131">
        <v>1</v>
      </c>
      <c r="AB186" s="131" t="str">
        <f>VLOOKUP(AA186,detail_maturity_score,3,FALSE)</f>
        <v/>
      </c>
    </row>
    <row r="187" spans="1:28" s="124" customFormat="1" ht="30" customHeight="1" x14ac:dyDescent="0.25">
      <c r="A187" s="89">
        <v>181</v>
      </c>
      <c r="B187" s="90" t="str">
        <f t="shared" ca="1" si="15"/>
        <v>1.3.29c</v>
      </c>
      <c r="C187" s="91">
        <f t="shared" ca="1" si="16"/>
        <v>6</v>
      </c>
      <c r="D187" s="21"/>
      <c r="E187" s="92" t="str">
        <f t="shared" ca="1" si="17"/>
        <v>1.3.29c</v>
      </c>
      <c r="F187" s="98" t="str">
        <f t="shared" ca="1" si="18"/>
        <v>Your Crisis Management Team?</v>
      </c>
      <c r="G187" s="107"/>
      <c r="H187" s="140" t="str">
        <f t="shared" ca="1" si="19"/>
        <v>x 3</v>
      </c>
      <c r="I187" s="140" t="str">
        <f t="shared" ca="1" si="20"/>
        <v/>
      </c>
      <c r="J187" s="254"/>
      <c r="K187" s="254"/>
      <c r="L187" s="91"/>
      <c r="M187" s="91"/>
      <c r="N187" s="91"/>
      <c r="O187" s="91"/>
      <c r="P187" s="91"/>
      <c r="Q187" s="91"/>
      <c r="R187" s="91"/>
      <c r="S187" s="91"/>
      <c r="T187" s="126"/>
      <c r="U187" s="91"/>
      <c r="V187" s="91"/>
      <c r="W187" s="156"/>
      <c r="X187" s="160"/>
      <c r="Y187" s="156"/>
      <c r="Z187" s="137"/>
      <c r="AA187" s="131">
        <v>1</v>
      </c>
      <c r="AB187" s="131" t="str">
        <f>VLOOKUP(AA187,detail_maturity_score,3,FALSE)</f>
        <v/>
      </c>
    </row>
    <row r="188" spans="1:28" s="124" customFormat="1" ht="30" customHeight="1" x14ac:dyDescent="0.25">
      <c r="A188" s="89">
        <v>182</v>
      </c>
      <c r="B188" s="90" t="str">
        <f t="shared" ca="1" si="15"/>
        <v>1.3.29d</v>
      </c>
      <c r="C188" s="91">
        <f t="shared" ca="1" si="16"/>
        <v>6</v>
      </c>
      <c r="D188" s="21"/>
      <c r="E188" s="92" t="str">
        <f t="shared" ca="1" si="17"/>
        <v>1.3.29d</v>
      </c>
      <c r="F188" s="98" t="str">
        <f t="shared" ca="1" si="18"/>
        <v>Legal or HR specialists?</v>
      </c>
      <c r="G188" s="107"/>
      <c r="H188" s="140" t="str">
        <f t="shared" ca="1" si="19"/>
        <v>x 3</v>
      </c>
      <c r="I188" s="140" t="str">
        <f t="shared" ca="1" si="20"/>
        <v/>
      </c>
      <c r="J188" s="254"/>
      <c r="K188" s="254"/>
      <c r="L188" s="91"/>
      <c r="M188" s="91"/>
      <c r="N188" s="91"/>
      <c r="O188" s="91"/>
      <c r="P188" s="91"/>
      <c r="Q188" s="91"/>
      <c r="R188" s="91"/>
      <c r="S188" s="91"/>
      <c r="T188" s="126"/>
      <c r="U188" s="91"/>
      <c r="V188" s="91"/>
      <c r="W188" s="156"/>
      <c r="X188" s="160"/>
      <c r="Y188" s="156"/>
      <c r="Z188" s="137"/>
      <c r="AA188" s="131">
        <v>1</v>
      </c>
      <c r="AB188" s="131" t="str">
        <f>VLOOKUP(AA188,detail_maturity_score,3,FALSE)</f>
        <v/>
      </c>
    </row>
    <row r="189" spans="1:28" s="124" customFormat="1" ht="30" customHeight="1" x14ac:dyDescent="0.25">
      <c r="A189" s="89">
        <v>183</v>
      </c>
      <c r="B189" s="90" t="str">
        <f t="shared" ca="1" si="15"/>
        <v>1.3.30</v>
      </c>
      <c r="C189" s="91">
        <f t="shared" ca="1" si="16"/>
        <v>4</v>
      </c>
      <c r="D189" s="21"/>
      <c r="E189" s="92" t="str">
        <f t="shared" ca="1" si="17"/>
        <v>1.3.30</v>
      </c>
      <c r="F189" s="93" t="str">
        <f t="shared" ca="1" si="18"/>
        <v>In the event of a cyber security incident are you able to:</v>
      </c>
      <c r="G189" s="107"/>
      <c r="H189" s="140" t="str">
        <f t="shared" ca="1" si="19"/>
        <v/>
      </c>
      <c r="I189" s="140" t="str">
        <f t="shared" ca="1" si="20"/>
        <v/>
      </c>
      <c r="J189" s="254"/>
      <c r="K189" s="254"/>
      <c r="L189" s="91"/>
      <c r="M189" s="91"/>
      <c r="N189" s="91"/>
      <c r="O189" s="91"/>
      <c r="P189" s="91"/>
      <c r="Q189" s="91"/>
      <c r="R189" s="91"/>
      <c r="S189" s="91"/>
      <c r="T189" s="126"/>
      <c r="U189" s="91"/>
      <c r="V189" s="91"/>
      <c r="W189" s="156"/>
      <c r="X189" s="160"/>
      <c r="Y189" s="156"/>
      <c r="Z189" s="137"/>
      <c r="AA189" s="131"/>
      <c r="AB189" s="131"/>
    </row>
    <row r="190" spans="1:28" s="124" customFormat="1" ht="30" x14ac:dyDescent="0.25">
      <c r="A190" s="89">
        <v>184</v>
      </c>
      <c r="B190" s="90" t="str">
        <f t="shared" ca="1" si="15"/>
        <v>1.3.30a</v>
      </c>
      <c r="C190" s="91">
        <f t="shared" ca="1" si="16"/>
        <v>6</v>
      </c>
      <c r="D190" s="21"/>
      <c r="E190" s="92" t="str">
        <f t="shared" ca="1" si="17"/>
        <v>1.3.30a</v>
      </c>
      <c r="F190" s="98" t="str">
        <f t="shared" ca="1" si="18"/>
        <v>Gain fast access to facilities at your outsourced service providers (ie access to premises or equipment)?</v>
      </c>
      <c r="G190" s="107"/>
      <c r="H190" s="140" t="str">
        <f t="shared" ca="1" si="19"/>
        <v>x 5</v>
      </c>
      <c r="I190" s="140" t="str">
        <f t="shared" ca="1" si="20"/>
        <v/>
      </c>
      <c r="J190" s="254"/>
      <c r="K190" s="254"/>
      <c r="L190" s="91"/>
      <c r="M190" s="91"/>
      <c r="N190" s="91"/>
      <c r="O190" s="91"/>
      <c r="P190" s="91"/>
      <c r="Q190" s="91"/>
      <c r="R190" s="91"/>
      <c r="S190" s="91"/>
      <c r="T190" s="126"/>
      <c r="U190" s="91"/>
      <c r="V190" s="91"/>
      <c r="W190" s="156"/>
      <c r="X190" s="160"/>
      <c r="Y190" s="156"/>
      <c r="Z190" s="137"/>
      <c r="AA190" s="131">
        <v>1</v>
      </c>
      <c r="AB190" s="131" t="str">
        <f>VLOOKUP(AA190,detail_maturity_score,3,FALSE)</f>
        <v/>
      </c>
    </row>
    <row r="191" spans="1:28" s="124" customFormat="1" ht="60" x14ac:dyDescent="0.25">
      <c r="A191" s="89">
        <v>185</v>
      </c>
      <c r="B191" s="90" t="str">
        <f t="shared" ca="1" si="15"/>
        <v>1.3.30b</v>
      </c>
      <c r="C191" s="91">
        <f t="shared" ca="1" si="16"/>
        <v>6</v>
      </c>
      <c r="D191" s="21"/>
      <c r="E191" s="92" t="str">
        <f t="shared" ca="1" si="17"/>
        <v>1.3.30b</v>
      </c>
      <c r="F191" s="98" t="str">
        <f t="shared" ca="1" si="18"/>
        <v>Obtain essential supporting information (eg event logs) from all your third party suppliers (eg cloud service suppliers, infrastructure outsourcers and managed service providers) in a timely and suitable manner?</v>
      </c>
      <c r="G191" s="107"/>
      <c r="H191" s="140" t="str">
        <f t="shared" ca="1" si="19"/>
        <v>x 5</v>
      </c>
      <c r="I191" s="140" t="str">
        <f t="shared" ca="1" si="20"/>
        <v/>
      </c>
      <c r="J191" s="254"/>
      <c r="K191" s="254"/>
      <c r="L191" s="91"/>
      <c r="M191" s="91"/>
      <c r="N191" s="91"/>
      <c r="O191" s="91"/>
      <c r="P191" s="91"/>
      <c r="Q191" s="91"/>
      <c r="R191" s="91"/>
      <c r="S191" s="91"/>
      <c r="T191" s="126"/>
      <c r="U191" s="91"/>
      <c r="V191" s="91"/>
      <c r="W191" s="156"/>
      <c r="X191" s="160"/>
      <c r="Y191" s="156"/>
      <c r="Z191" s="137"/>
      <c r="AA191" s="131">
        <v>1</v>
      </c>
      <c r="AB191" s="131" t="str">
        <f>VLOOKUP(AA191,detail_maturity_score,3,FALSE)</f>
        <v/>
      </c>
    </row>
    <row r="192" spans="1:28" s="124" customFormat="1" ht="30" x14ac:dyDescent="0.25">
      <c r="A192" s="89">
        <v>186</v>
      </c>
      <c r="B192" s="90" t="str">
        <f t="shared" ca="1" si="15"/>
        <v>1.3.30c</v>
      </c>
      <c r="C192" s="91">
        <f t="shared" ca="1" si="16"/>
        <v>6</v>
      </c>
      <c r="D192" s="21"/>
      <c r="E192" s="100" t="str">
        <f t="shared" ca="1" si="17"/>
        <v>1.3.30c</v>
      </c>
      <c r="F192" s="101" t="str">
        <f t="shared" ca="1" si="18"/>
        <v>Contact relevant people in third parties who would be impacted if your organisation had to operate in a degraded capacity?</v>
      </c>
      <c r="G192" s="216"/>
      <c r="H192" s="141" t="str">
        <f t="shared" ca="1" si="19"/>
        <v>x 4</v>
      </c>
      <c r="I192" s="141" t="str">
        <f t="shared" ca="1" si="20"/>
        <v/>
      </c>
      <c r="J192" s="255"/>
      <c r="K192" s="255"/>
      <c r="L192" s="99"/>
      <c r="M192" s="99"/>
      <c r="N192" s="99"/>
      <c r="O192" s="99"/>
      <c r="P192" s="99"/>
      <c r="Q192" s="99"/>
      <c r="R192" s="99"/>
      <c r="S192" s="99"/>
      <c r="T192" s="152"/>
      <c r="U192" s="99"/>
      <c r="V192" s="99"/>
      <c r="W192" s="157"/>
      <c r="X192" s="161"/>
      <c r="Y192" s="157"/>
      <c r="Z192" s="231"/>
      <c r="AA192" s="129">
        <v>1</v>
      </c>
      <c r="AB192" s="129" t="str">
        <f>VLOOKUP(AA192,detail_maturity_score,3,FALSE)</f>
        <v/>
      </c>
    </row>
    <row r="193" spans="1:28" s="123" customFormat="1" ht="30" customHeight="1" x14ac:dyDescent="0.25">
      <c r="A193" s="89">
        <v>187</v>
      </c>
      <c r="B193" s="90" t="str">
        <f t="shared" ca="1" si="15"/>
        <v>1.4</v>
      </c>
      <c r="C193" s="91">
        <f t="shared" ca="1" si="16"/>
        <v>2</v>
      </c>
      <c r="D193" s="21"/>
      <c r="E193" s="88" t="str">
        <f t="shared" ca="1" si="17"/>
        <v>Step 4</v>
      </c>
      <c r="F193" s="66" t="str">
        <f t="shared" ca="1" si="18"/>
        <v>Control environment</v>
      </c>
      <c r="G193" s="55"/>
      <c r="H193" s="68" t="str">
        <f t="shared" ca="1" si="19"/>
        <v/>
      </c>
      <c r="I193" s="68" t="str">
        <f t="shared" ca="1" si="20"/>
        <v/>
      </c>
      <c r="J193" s="68"/>
      <c r="K193" s="68"/>
      <c r="L193" s="68"/>
      <c r="M193" s="55"/>
      <c r="N193" s="55"/>
      <c r="O193" s="55"/>
      <c r="P193" s="55"/>
      <c r="Q193" s="55"/>
      <c r="R193" s="55"/>
      <c r="S193" s="55"/>
      <c r="T193" s="55"/>
      <c r="U193" s="55"/>
      <c r="V193" s="55"/>
      <c r="W193" s="154"/>
      <c r="X193" s="154"/>
      <c r="Y193" s="158"/>
      <c r="Z193" s="135"/>
      <c r="AA193" s="129"/>
      <c r="AB193" s="129"/>
    </row>
    <row r="194" spans="1:28" s="124" customFormat="1" ht="30" x14ac:dyDescent="0.25">
      <c r="A194" s="89">
        <v>188</v>
      </c>
      <c r="B194" s="90" t="str">
        <f t="shared" ca="1" si="15"/>
        <v>1.4.01</v>
      </c>
      <c r="C194" s="91">
        <f t="shared" ca="1" si="16"/>
        <v>5</v>
      </c>
      <c r="D194" s="21"/>
      <c r="E194" s="106" t="str">
        <f t="shared" ca="1" si="17"/>
        <v>1.4.01</v>
      </c>
      <c r="F194" s="107" t="str">
        <f t="shared" ca="1" si="18"/>
        <v>Do you have a set of controls to help reduce the frequency and impact of cyber security incidents?</v>
      </c>
      <c r="G194" s="107"/>
      <c r="H194" s="142" t="str">
        <f t="shared" ca="1" si="19"/>
        <v>x 1</v>
      </c>
      <c r="I194" s="142" t="str">
        <f t="shared" ca="1" si="20"/>
        <v/>
      </c>
      <c r="J194" s="253"/>
      <c r="K194" s="253"/>
      <c r="L194" s="105"/>
      <c r="M194" s="105"/>
      <c r="N194" s="105"/>
      <c r="O194" s="105"/>
      <c r="P194" s="105"/>
      <c r="Q194" s="105"/>
      <c r="R194" s="105"/>
      <c r="S194" s="105"/>
      <c r="T194" s="153"/>
      <c r="U194" s="105"/>
      <c r="V194" s="105"/>
      <c r="W194" s="155"/>
      <c r="X194" s="159"/>
      <c r="Y194" s="155"/>
      <c r="Z194" s="136"/>
      <c r="AA194" s="131">
        <v>1</v>
      </c>
      <c r="AB194" s="131" t="str">
        <f>VLOOKUP(AA194,detail_maturity_score,3,FALSE)</f>
        <v/>
      </c>
    </row>
    <row r="195" spans="1:28" s="124" customFormat="1" ht="30" x14ac:dyDescent="0.25">
      <c r="A195" s="89">
        <v>189</v>
      </c>
      <c r="B195" s="90" t="str">
        <f t="shared" ca="1" si="15"/>
        <v>1.4.02</v>
      </c>
      <c r="C195" s="91">
        <f t="shared" ca="1" si="16"/>
        <v>4</v>
      </c>
      <c r="D195" s="21"/>
      <c r="E195" s="92" t="str">
        <f t="shared" ca="1" si="17"/>
        <v>1.4.02</v>
      </c>
      <c r="F195" s="93" t="str">
        <f t="shared" ca="1" si="18"/>
        <v>Does your control set include basic controls to help support cyber security incident investigations, including:</v>
      </c>
      <c r="G195" s="107"/>
      <c r="H195" s="140" t="str">
        <f t="shared" ca="1" si="19"/>
        <v/>
      </c>
      <c r="I195" s="140" t="str">
        <f t="shared" ca="1" si="20"/>
        <v/>
      </c>
      <c r="J195" s="254"/>
      <c r="K195" s="254"/>
      <c r="L195" s="91"/>
      <c r="M195" s="91"/>
      <c r="N195" s="91"/>
      <c r="O195" s="91"/>
      <c r="P195" s="91"/>
      <c r="Q195" s="91"/>
      <c r="R195" s="91"/>
      <c r="S195" s="91"/>
      <c r="T195" s="126"/>
      <c r="U195" s="91"/>
      <c r="V195" s="91"/>
      <c r="W195" s="156"/>
      <c r="X195" s="160"/>
      <c r="Y195" s="156"/>
      <c r="Z195" s="137"/>
      <c r="AA195" s="131"/>
      <c r="AB195" s="131"/>
    </row>
    <row r="196" spans="1:28" s="124" customFormat="1" ht="30" customHeight="1" x14ac:dyDescent="0.25">
      <c r="A196" s="89">
        <v>190</v>
      </c>
      <c r="B196" s="90" t="str">
        <f t="shared" ca="1" si="15"/>
        <v>1.4.02a</v>
      </c>
      <c r="C196" s="91">
        <f t="shared" ca="1" si="16"/>
        <v>6</v>
      </c>
      <c r="D196" s="21"/>
      <c r="E196" s="92" t="str">
        <f t="shared" ca="1" si="17"/>
        <v>1.4.02a</v>
      </c>
      <c r="F196" s="98" t="str">
        <f t="shared" ca="1" si="18"/>
        <v>Information classification, labelling and handling techniques?</v>
      </c>
      <c r="G196" s="107"/>
      <c r="H196" s="140" t="str">
        <f t="shared" ca="1" si="19"/>
        <v>x 2</v>
      </c>
      <c r="I196" s="140" t="str">
        <f t="shared" ca="1" si="20"/>
        <v/>
      </c>
      <c r="J196" s="254"/>
      <c r="K196" s="254"/>
      <c r="L196" s="91"/>
      <c r="M196" s="91"/>
      <c r="N196" s="91"/>
      <c r="O196" s="91"/>
      <c r="P196" s="91"/>
      <c r="Q196" s="91"/>
      <c r="R196" s="91"/>
      <c r="S196" s="91"/>
      <c r="T196" s="126"/>
      <c r="U196" s="91"/>
      <c r="V196" s="91"/>
      <c r="W196" s="156"/>
      <c r="X196" s="160"/>
      <c r="Y196" s="156"/>
      <c r="Z196" s="137"/>
      <c r="AA196" s="131">
        <v>1</v>
      </c>
      <c r="AB196" s="131" t="str">
        <f t="shared" ref="AB196:AB202" si="22">VLOOKUP(AA196,detail_maturity_score,3,FALSE)</f>
        <v/>
      </c>
    </row>
    <row r="197" spans="1:28" s="124" customFormat="1" ht="30" customHeight="1" x14ac:dyDescent="0.25">
      <c r="A197" s="89">
        <v>191</v>
      </c>
      <c r="B197" s="90" t="str">
        <f t="shared" ca="1" si="15"/>
        <v>1.4.02b</v>
      </c>
      <c r="C197" s="91">
        <f t="shared" ca="1" si="16"/>
        <v>6</v>
      </c>
      <c r="D197" s="21"/>
      <c r="E197" s="92" t="str">
        <f t="shared" ca="1" si="17"/>
        <v>1.4.02b</v>
      </c>
      <c r="F197" s="98" t="str">
        <f t="shared" ca="1" si="18"/>
        <v>Access control arrangements?</v>
      </c>
      <c r="G197" s="107"/>
      <c r="H197" s="140" t="str">
        <f t="shared" ca="1" si="19"/>
        <v>x 2</v>
      </c>
      <c r="I197" s="140" t="str">
        <f t="shared" ca="1" si="20"/>
        <v/>
      </c>
      <c r="J197" s="254"/>
      <c r="K197" s="254"/>
      <c r="L197" s="91"/>
      <c r="M197" s="91"/>
      <c r="N197" s="91"/>
      <c r="O197" s="91"/>
      <c r="P197" s="91"/>
      <c r="Q197" s="91"/>
      <c r="R197" s="91"/>
      <c r="S197" s="91"/>
      <c r="T197" s="126"/>
      <c r="U197" s="91"/>
      <c r="V197" s="91"/>
      <c r="W197" s="156"/>
      <c r="X197" s="160"/>
      <c r="Y197" s="156"/>
      <c r="Z197" s="137"/>
      <c r="AA197" s="131">
        <v>1</v>
      </c>
      <c r="AB197" s="131" t="str">
        <f t="shared" si="22"/>
        <v/>
      </c>
    </row>
    <row r="198" spans="1:28" s="124" customFormat="1" ht="30" customHeight="1" x14ac:dyDescent="0.25">
      <c r="A198" s="89">
        <v>192</v>
      </c>
      <c r="B198" s="90" t="str">
        <f t="shared" ca="1" si="15"/>
        <v>1.4.02c</v>
      </c>
      <c r="C198" s="91">
        <f t="shared" ca="1" si="16"/>
        <v>6</v>
      </c>
      <c r="D198" s="21"/>
      <c r="E198" s="92" t="str">
        <f t="shared" ca="1" si="17"/>
        <v>1.4.02c</v>
      </c>
      <c r="F198" s="98" t="str">
        <f t="shared" ca="1" si="18"/>
        <v>Patch management?</v>
      </c>
      <c r="G198" s="107"/>
      <c r="H198" s="140" t="str">
        <f t="shared" ca="1" si="19"/>
        <v>x 2</v>
      </c>
      <c r="I198" s="140" t="str">
        <f t="shared" ca="1" si="20"/>
        <v/>
      </c>
      <c r="J198" s="254"/>
      <c r="K198" s="254"/>
      <c r="L198" s="91"/>
      <c r="M198" s="91"/>
      <c r="N198" s="91"/>
      <c r="O198" s="91"/>
      <c r="P198" s="91"/>
      <c r="Q198" s="91"/>
      <c r="R198" s="91"/>
      <c r="S198" s="91"/>
      <c r="T198" s="126"/>
      <c r="U198" s="91"/>
      <c r="V198" s="91"/>
      <c r="W198" s="156"/>
      <c r="X198" s="160"/>
      <c r="Y198" s="156"/>
      <c r="Z198" s="137"/>
      <c r="AA198" s="131">
        <v>1</v>
      </c>
      <c r="AB198" s="131" t="str">
        <f t="shared" si="22"/>
        <v/>
      </c>
    </row>
    <row r="199" spans="1:28" s="124" customFormat="1" ht="30" customHeight="1" x14ac:dyDescent="0.25">
      <c r="A199" s="89">
        <v>193</v>
      </c>
      <c r="B199" s="90" t="str">
        <f t="shared" ca="1" si="15"/>
        <v>1.4.02d</v>
      </c>
      <c r="C199" s="91">
        <f t="shared" ca="1" si="16"/>
        <v>6</v>
      </c>
      <c r="D199" s="21"/>
      <c r="E199" s="92" t="str">
        <f t="shared" ca="1" si="17"/>
        <v>1.4.02d</v>
      </c>
      <c r="F199" s="98" t="str">
        <f t="shared" ca="1" si="18"/>
        <v>Firewalls?</v>
      </c>
      <c r="G199" s="107"/>
      <c r="H199" s="140" t="str">
        <f t="shared" ca="1" si="19"/>
        <v>x 2</v>
      </c>
      <c r="I199" s="140" t="str">
        <f t="shared" ca="1" si="20"/>
        <v/>
      </c>
      <c r="J199" s="254"/>
      <c r="K199" s="254"/>
      <c r="L199" s="91"/>
      <c r="M199" s="91"/>
      <c r="N199" s="91"/>
      <c r="O199" s="91"/>
      <c r="P199" s="91"/>
      <c r="Q199" s="91"/>
      <c r="R199" s="91"/>
      <c r="S199" s="91"/>
      <c r="T199" s="126"/>
      <c r="U199" s="91"/>
      <c r="V199" s="91"/>
      <c r="W199" s="156"/>
      <c r="X199" s="160"/>
      <c r="Y199" s="156"/>
      <c r="Z199" s="137"/>
      <c r="AA199" s="131">
        <v>1</v>
      </c>
      <c r="AB199" s="131" t="str">
        <f t="shared" si="22"/>
        <v/>
      </c>
    </row>
    <row r="200" spans="1:28" s="124" customFormat="1" ht="30" customHeight="1" x14ac:dyDescent="0.25">
      <c r="A200" s="89">
        <v>194</v>
      </c>
      <c r="B200" s="90" t="str">
        <f t="shared" ref="B200:B263" ca="1" si="23">VLOOKUP(A200,Contents_Text,2,FALSE)</f>
        <v>1.4.02e</v>
      </c>
      <c r="C200" s="91">
        <f t="shared" ref="C200:C266" ca="1" si="24">VLOOKUP(A200,Contents_Text,15,FALSE)</f>
        <v>6</v>
      </c>
      <c r="D200" s="21"/>
      <c r="E200" s="92" t="str">
        <f t="shared" ref="E200:E266" ca="1" si="25">IF(C200=1,"Phase "&amp;B200,IF(C200=2,"Step "&amp;VLOOKUP(A200,Contents_Text,4,FALSE),B200))</f>
        <v>1.4.02e</v>
      </c>
      <c r="F200" s="98" t="str">
        <f t="shared" ref="F200:F266" ca="1" si="26">VLOOKUP(A200,Contents_Text,7,FALSE)</f>
        <v>Malware protection?</v>
      </c>
      <c r="G200" s="107"/>
      <c r="H200" s="140" t="str">
        <f t="shared" ref="H200:H266" ca="1" si="27">IF(ISERROR(VLOOKUP(E200,Weightings_Ref,6,FALSE)),"",IF(VLOOKUP(E200,Weightings_Ref,6,FALSE)=0,"",VLOOKUP(E200,Weightings_Ref,6,FALSE)))</f>
        <v>x 2</v>
      </c>
      <c r="I200" s="140" t="str">
        <f t="shared" ref="I200:I263" ca="1" si="28">IF(ISERROR(VLOOKUP(AA200,detail_maturity_score,3,FALSE)*VLOOKUP(H200,weighting_scores,2,FALSE)),"",VLOOKUP(AA200,detail_maturity_score,3,FALSE)*VLOOKUP(H200,weighting_scores,2,FALSE))</f>
        <v/>
      </c>
      <c r="J200" s="254"/>
      <c r="K200" s="254"/>
      <c r="L200" s="91"/>
      <c r="M200" s="91"/>
      <c r="N200" s="91"/>
      <c r="O200" s="91"/>
      <c r="P200" s="91"/>
      <c r="Q200" s="91"/>
      <c r="R200" s="91"/>
      <c r="S200" s="91"/>
      <c r="T200" s="126"/>
      <c r="U200" s="91"/>
      <c r="V200" s="91"/>
      <c r="W200" s="156"/>
      <c r="X200" s="160"/>
      <c r="Y200" s="156"/>
      <c r="Z200" s="137"/>
      <c r="AA200" s="131">
        <v>1</v>
      </c>
      <c r="AB200" s="131" t="str">
        <f t="shared" si="22"/>
        <v/>
      </c>
    </row>
    <row r="201" spans="1:28" s="124" customFormat="1" ht="30" customHeight="1" x14ac:dyDescent="0.25">
      <c r="A201" s="89">
        <v>195</v>
      </c>
      <c r="B201" s="90" t="str">
        <f t="shared" ca="1" si="23"/>
        <v>1.4.02f</v>
      </c>
      <c r="C201" s="91">
        <f t="shared" ca="1" si="24"/>
        <v>6</v>
      </c>
      <c r="D201" s="21"/>
      <c r="E201" s="92" t="str">
        <f t="shared" ca="1" si="25"/>
        <v>1.4.02f</v>
      </c>
      <c r="F201" s="98" t="str">
        <f t="shared" ca="1" si="26"/>
        <v>‘Secure’ configuration of servers and connected devices?</v>
      </c>
      <c r="G201" s="107"/>
      <c r="H201" s="140" t="str">
        <f t="shared" ca="1" si="27"/>
        <v>x 2</v>
      </c>
      <c r="I201" s="140" t="str">
        <f t="shared" ca="1" si="28"/>
        <v/>
      </c>
      <c r="J201" s="254"/>
      <c r="K201" s="254"/>
      <c r="L201" s="91"/>
      <c r="M201" s="91"/>
      <c r="N201" s="91"/>
      <c r="O201" s="91"/>
      <c r="P201" s="91"/>
      <c r="Q201" s="91"/>
      <c r="R201" s="91"/>
      <c r="S201" s="91"/>
      <c r="T201" s="126"/>
      <c r="U201" s="91"/>
      <c r="V201" s="91"/>
      <c r="W201" s="156"/>
      <c r="X201" s="160"/>
      <c r="Y201" s="156"/>
      <c r="Z201" s="137"/>
      <c r="AA201" s="131">
        <v>1</v>
      </c>
      <c r="AB201" s="131" t="str">
        <f t="shared" si="22"/>
        <v/>
      </c>
    </row>
    <row r="202" spans="1:28" s="124" customFormat="1" ht="30" customHeight="1" x14ac:dyDescent="0.25">
      <c r="A202" s="89">
        <v>196</v>
      </c>
      <c r="B202" s="90" t="str">
        <f t="shared" ca="1" si="23"/>
        <v>1.4.02g</v>
      </c>
      <c r="C202" s="91">
        <f t="shared" ca="1" si="24"/>
        <v>6</v>
      </c>
      <c r="D202" s="21"/>
      <c r="E202" s="92" t="str">
        <f t="shared" ca="1" si="25"/>
        <v>1.4.02g</v>
      </c>
      <c r="F202" s="98" t="str">
        <f t="shared" ca="1" si="26"/>
        <v>Backups?</v>
      </c>
      <c r="G202" s="107"/>
      <c r="H202" s="140" t="str">
        <f t="shared" ca="1" si="27"/>
        <v>x 2</v>
      </c>
      <c r="I202" s="140" t="str">
        <f t="shared" ca="1" si="28"/>
        <v/>
      </c>
      <c r="J202" s="254"/>
      <c r="K202" s="254"/>
      <c r="L202" s="91"/>
      <c r="M202" s="91"/>
      <c r="N202" s="91"/>
      <c r="O202" s="91"/>
      <c r="P202" s="91"/>
      <c r="Q202" s="91"/>
      <c r="R202" s="91"/>
      <c r="S202" s="91"/>
      <c r="T202" s="126"/>
      <c r="U202" s="91"/>
      <c r="V202" s="91"/>
      <c r="W202" s="156"/>
      <c r="X202" s="160"/>
      <c r="Y202" s="156"/>
      <c r="Z202" s="137"/>
      <c r="AA202" s="131">
        <v>1</v>
      </c>
      <c r="AB202" s="131" t="str">
        <f t="shared" si="22"/>
        <v/>
      </c>
    </row>
    <row r="203" spans="1:28" s="124" customFormat="1" ht="30" customHeight="1" x14ac:dyDescent="0.25">
      <c r="A203" s="89">
        <v>197</v>
      </c>
      <c r="B203" s="90" t="str">
        <f t="shared" ca="1" si="23"/>
        <v>1.4.03</v>
      </c>
      <c r="C203" s="91">
        <f t="shared" ca="1" si="24"/>
        <v>4</v>
      </c>
      <c r="D203" s="21"/>
      <c r="E203" s="92" t="str">
        <f t="shared" ca="1" si="25"/>
        <v>1.4.03</v>
      </c>
      <c r="F203" s="93" t="str">
        <f t="shared" ca="1" si="26"/>
        <v>Is your cyber security control set:</v>
      </c>
      <c r="G203" s="107"/>
      <c r="H203" s="140" t="str">
        <f t="shared" ca="1" si="27"/>
        <v/>
      </c>
      <c r="I203" s="140" t="str">
        <f t="shared" ca="1" si="28"/>
        <v/>
      </c>
      <c r="J203" s="254"/>
      <c r="K203" s="254"/>
      <c r="L203" s="91"/>
      <c r="M203" s="91"/>
      <c r="N203" s="91"/>
      <c r="O203" s="91"/>
      <c r="P203" s="91"/>
      <c r="Q203" s="91"/>
      <c r="R203" s="91"/>
      <c r="S203" s="91"/>
      <c r="T203" s="126"/>
      <c r="U203" s="91"/>
      <c r="V203" s="91"/>
      <c r="W203" s="156"/>
      <c r="X203" s="160"/>
      <c r="Y203" s="156"/>
      <c r="Z203" s="137"/>
      <c r="AA203" s="131"/>
      <c r="AB203" s="131"/>
    </row>
    <row r="204" spans="1:28" s="124" customFormat="1" ht="45" x14ac:dyDescent="0.25">
      <c r="A204" s="89">
        <v>198</v>
      </c>
      <c r="B204" s="90" t="str">
        <f t="shared" ca="1" si="23"/>
        <v>1.4.03a</v>
      </c>
      <c r="C204" s="91">
        <f t="shared" ca="1" si="24"/>
        <v>6</v>
      </c>
      <c r="D204" s="21"/>
      <c r="E204" s="92" t="str">
        <f t="shared" ca="1" si="25"/>
        <v>1.4.03a</v>
      </c>
      <c r="F204" s="98" t="str">
        <f t="shared" ca="1" si="26"/>
        <v>Based on a formal cyber security framework, such as the SANS top 20 cyber security controls or the CESG 10 Steps to Cyber Security or PAS 55?</v>
      </c>
      <c r="G204" s="107"/>
      <c r="H204" s="140" t="str">
        <f t="shared" ca="1" si="27"/>
        <v>x 3</v>
      </c>
      <c r="I204" s="140" t="str">
        <f t="shared" ca="1" si="28"/>
        <v/>
      </c>
      <c r="J204" s="254"/>
      <c r="K204" s="254"/>
      <c r="L204" s="91"/>
      <c r="M204" s="91"/>
      <c r="N204" s="91"/>
      <c r="O204" s="91"/>
      <c r="P204" s="91"/>
      <c r="Q204" s="91"/>
      <c r="R204" s="91"/>
      <c r="S204" s="91"/>
      <c r="T204" s="126"/>
      <c r="U204" s="91"/>
      <c r="V204" s="91"/>
      <c r="W204" s="156"/>
      <c r="X204" s="160"/>
      <c r="Y204" s="156"/>
      <c r="Z204" s="137"/>
      <c r="AA204" s="131">
        <v>1</v>
      </c>
      <c r="AB204" s="131" t="str">
        <f t="shared" ref="AB204:AB210" si="29">VLOOKUP(AA204,detail_maturity_score,3,FALSE)</f>
        <v/>
      </c>
    </row>
    <row r="205" spans="1:28" s="124" customFormat="1" ht="30" customHeight="1" x14ac:dyDescent="0.25">
      <c r="A205" s="89">
        <v>199</v>
      </c>
      <c r="B205" s="90" t="str">
        <f t="shared" ca="1" si="23"/>
        <v>1.4.03b</v>
      </c>
      <c r="C205" s="91">
        <f t="shared" ca="1" si="24"/>
        <v>6</v>
      </c>
      <c r="D205" s="21"/>
      <c r="E205" s="92" t="str">
        <f t="shared" ca="1" si="25"/>
        <v>1.4.03b</v>
      </c>
      <c r="F205" s="98" t="str">
        <f t="shared" ca="1" si="26"/>
        <v>Signed-off by senior management?</v>
      </c>
      <c r="G205" s="107"/>
      <c r="H205" s="140" t="str">
        <f t="shared" ca="1" si="27"/>
        <v>x 2</v>
      </c>
      <c r="I205" s="140" t="str">
        <f t="shared" ca="1" si="28"/>
        <v/>
      </c>
      <c r="J205" s="254"/>
      <c r="K205" s="254"/>
      <c r="L205" s="91"/>
      <c r="M205" s="91"/>
      <c r="N205" s="91"/>
      <c r="O205" s="91"/>
      <c r="P205" s="91"/>
      <c r="Q205" s="91"/>
      <c r="R205" s="91"/>
      <c r="S205" s="91"/>
      <c r="T205" s="126"/>
      <c r="U205" s="91"/>
      <c r="V205" s="91"/>
      <c r="W205" s="156"/>
      <c r="X205" s="160"/>
      <c r="Y205" s="156"/>
      <c r="Z205" s="137"/>
      <c r="AA205" s="131">
        <v>1</v>
      </c>
      <c r="AB205" s="131" t="str">
        <f t="shared" si="29"/>
        <v/>
      </c>
    </row>
    <row r="206" spans="1:28" s="124" customFormat="1" ht="30" customHeight="1" x14ac:dyDescent="0.25">
      <c r="A206" s="89">
        <v>200</v>
      </c>
      <c r="B206" s="90" t="str">
        <f t="shared" ca="1" si="23"/>
        <v>1.4.03c</v>
      </c>
      <c r="C206" s="91">
        <f t="shared" ca="1" si="24"/>
        <v>6</v>
      </c>
      <c r="D206" s="21"/>
      <c r="E206" s="92" t="str">
        <f t="shared" ca="1" si="25"/>
        <v>1.4.03c</v>
      </c>
      <c r="F206" s="98" t="str">
        <f t="shared" ca="1" si="26"/>
        <v>Kept-up-to date?</v>
      </c>
      <c r="G206" s="107"/>
      <c r="H206" s="140" t="str">
        <f t="shared" ca="1" si="27"/>
        <v>x 2</v>
      </c>
      <c r="I206" s="140" t="str">
        <f t="shared" ca="1" si="28"/>
        <v/>
      </c>
      <c r="J206" s="254"/>
      <c r="K206" s="254"/>
      <c r="L206" s="91"/>
      <c r="M206" s="91"/>
      <c r="N206" s="91"/>
      <c r="O206" s="91"/>
      <c r="P206" s="91"/>
      <c r="Q206" s="91"/>
      <c r="R206" s="91"/>
      <c r="S206" s="91"/>
      <c r="T206" s="126"/>
      <c r="U206" s="91"/>
      <c r="V206" s="91"/>
      <c r="W206" s="156"/>
      <c r="X206" s="160"/>
      <c r="Y206" s="156"/>
      <c r="Z206" s="137"/>
      <c r="AA206" s="131">
        <v>1</v>
      </c>
      <c r="AB206" s="131" t="str">
        <f t="shared" si="29"/>
        <v/>
      </c>
    </row>
    <row r="207" spans="1:28" s="124" customFormat="1" ht="30" customHeight="1" x14ac:dyDescent="0.25">
      <c r="A207" s="89">
        <v>201</v>
      </c>
      <c r="B207" s="90" t="str">
        <f t="shared" ca="1" si="23"/>
        <v>1.4.03d</v>
      </c>
      <c r="C207" s="91">
        <f t="shared" ca="1" si="24"/>
        <v>6</v>
      </c>
      <c r="D207" s="21"/>
      <c r="E207" s="92" t="str">
        <f t="shared" ca="1" si="25"/>
        <v>1.4.03d</v>
      </c>
      <c r="F207" s="98" t="str">
        <f t="shared" ca="1" si="26"/>
        <v>Monitored for effectiveness?</v>
      </c>
      <c r="G207" s="107"/>
      <c r="H207" s="140" t="str">
        <f t="shared" ca="1" si="27"/>
        <v>x 3</v>
      </c>
      <c r="I207" s="140" t="str">
        <f t="shared" ca="1" si="28"/>
        <v/>
      </c>
      <c r="J207" s="254"/>
      <c r="K207" s="254"/>
      <c r="L207" s="91"/>
      <c r="M207" s="91"/>
      <c r="N207" s="91"/>
      <c r="O207" s="91"/>
      <c r="P207" s="91"/>
      <c r="Q207" s="91"/>
      <c r="R207" s="91"/>
      <c r="S207" s="91"/>
      <c r="T207" s="126"/>
      <c r="U207" s="91"/>
      <c r="V207" s="91"/>
      <c r="W207" s="156"/>
      <c r="X207" s="160"/>
      <c r="Y207" s="156"/>
      <c r="Z207" s="137"/>
      <c r="AA207" s="131">
        <v>1</v>
      </c>
      <c r="AB207" s="131" t="str">
        <f t="shared" si="29"/>
        <v/>
      </c>
    </row>
    <row r="208" spans="1:28" s="124" customFormat="1" ht="30" customHeight="1" x14ac:dyDescent="0.25">
      <c r="A208" s="89">
        <v>202</v>
      </c>
      <c r="B208" s="90" t="str">
        <f t="shared" ca="1" si="23"/>
        <v>1.4.03e</v>
      </c>
      <c r="C208" s="91">
        <f t="shared" ca="1" si="24"/>
        <v>6</v>
      </c>
      <c r="D208" s="21"/>
      <c r="E208" s="92" t="str">
        <f t="shared" ca="1" si="25"/>
        <v>1.4.03e</v>
      </c>
      <c r="F208" s="98" t="str">
        <f t="shared" ca="1" si="26"/>
        <v>Reviewed on a regular basis?</v>
      </c>
      <c r="G208" s="107"/>
      <c r="H208" s="140" t="str">
        <f t="shared" ca="1" si="27"/>
        <v>x 2</v>
      </c>
      <c r="I208" s="140" t="str">
        <f t="shared" ca="1" si="28"/>
        <v/>
      </c>
      <c r="J208" s="254"/>
      <c r="K208" s="254"/>
      <c r="L208" s="91"/>
      <c r="M208" s="91"/>
      <c r="N208" s="91"/>
      <c r="O208" s="91"/>
      <c r="P208" s="91"/>
      <c r="Q208" s="91"/>
      <c r="R208" s="91"/>
      <c r="S208" s="91"/>
      <c r="T208" s="126"/>
      <c r="U208" s="91"/>
      <c r="V208" s="91"/>
      <c r="W208" s="156"/>
      <c r="X208" s="160"/>
      <c r="Y208" s="156"/>
      <c r="Z208" s="137"/>
      <c r="AA208" s="131">
        <v>1</v>
      </c>
      <c r="AB208" s="131" t="str">
        <f t="shared" si="29"/>
        <v/>
      </c>
    </row>
    <row r="209" spans="1:28" s="124" customFormat="1" ht="30" x14ac:dyDescent="0.25">
      <c r="A209" s="89">
        <v>203</v>
      </c>
      <c r="B209" s="90" t="str">
        <f t="shared" ca="1" si="23"/>
        <v>1.4.04</v>
      </c>
      <c r="C209" s="91">
        <f t="shared" ca="1" si="24"/>
        <v>5</v>
      </c>
      <c r="D209" s="21"/>
      <c r="E209" s="92" t="str">
        <f t="shared" ca="1" si="25"/>
        <v>1.4.04</v>
      </c>
      <c r="F209" s="93" t="str">
        <f t="shared" ca="1" si="26"/>
        <v>Do you provide internet access through a central corporate gateway, rather than locally?</v>
      </c>
      <c r="G209" s="107"/>
      <c r="H209" s="140" t="str">
        <f t="shared" ca="1" si="27"/>
        <v>x 4</v>
      </c>
      <c r="I209" s="140" t="str">
        <f t="shared" ca="1" si="28"/>
        <v/>
      </c>
      <c r="J209" s="254"/>
      <c r="K209" s="254"/>
      <c r="L209" s="91"/>
      <c r="M209" s="91"/>
      <c r="N209" s="91"/>
      <c r="O209" s="91"/>
      <c r="P209" s="91"/>
      <c r="Q209" s="91"/>
      <c r="R209" s="91"/>
      <c r="S209" s="91"/>
      <c r="T209" s="126"/>
      <c r="U209" s="91"/>
      <c r="V209" s="91"/>
      <c r="W209" s="156"/>
      <c r="X209" s="160"/>
      <c r="Y209" s="156"/>
      <c r="Z209" s="188"/>
      <c r="AA209" s="131">
        <v>1</v>
      </c>
      <c r="AB209" s="131" t="str">
        <f t="shared" si="29"/>
        <v/>
      </c>
    </row>
    <row r="210" spans="1:28" s="124" customFormat="1" ht="30" customHeight="1" x14ac:dyDescent="0.25">
      <c r="A210" s="89">
        <v>204</v>
      </c>
      <c r="B210" s="90" t="str">
        <f t="shared" ca="1" si="23"/>
        <v>1.4.05</v>
      </c>
      <c r="C210" s="91">
        <f t="shared" ca="1" si="24"/>
        <v>5</v>
      </c>
      <c r="D210" s="21"/>
      <c r="E210" s="92" t="str">
        <f t="shared" ca="1" si="25"/>
        <v>1.4.05</v>
      </c>
      <c r="F210" s="93" t="str">
        <f t="shared" ca="1" si="26"/>
        <v>Do you deploy technical security monitoring tools?</v>
      </c>
      <c r="G210" s="107"/>
      <c r="H210" s="140" t="str">
        <f t="shared" ca="1" si="27"/>
        <v>x 3</v>
      </c>
      <c r="I210" s="140" t="str">
        <f t="shared" ca="1" si="28"/>
        <v/>
      </c>
      <c r="J210" s="254"/>
      <c r="K210" s="254"/>
      <c r="L210" s="91"/>
      <c r="M210" s="91"/>
      <c r="N210" s="91"/>
      <c r="O210" s="91"/>
      <c r="P210" s="91"/>
      <c r="Q210" s="91"/>
      <c r="R210" s="91"/>
      <c r="S210" s="91"/>
      <c r="T210" s="126"/>
      <c r="U210" s="91"/>
      <c r="V210" s="91"/>
      <c r="W210" s="156"/>
      <c r="X210" s="160"/>
      <c r="Y210" s="156"/>
      <c r="Z210" s="188"/>
      <c r="AA210" s="131">
        <v>1</v>
      </c>
      <c r="AB210" s="131" t="str">
        <f t="shared" si="29"/>
        <v/>
      </c>
    </row>
    <row r="211" spans="1:28" s="124" customFormat="1" ht="30" customHeight="1" x14ac:dyDescent="0.25">
      <c r="A211" s="89">
        <v>205</v>
      </c>
      <c r="B211" s="90" t="str">
        <f t="shared" ca="1" si="23"/>
        <v>1.4.06</v>
      </c>
      <c r="C211" s="91">
        <f t="shared" ca="1" si="24"/>
        <v>4</v>
      </c>
      <c r="D211" s="21"/>
      <c r="E211" s="92" t="str">
        <f t="shared" ca="1" si="25"/>
        <v>1.4.06</v>
      </c>
      <c r="F211" s="93" t="str">
        <f t="shared" ca="1" si="26"/>
        <v>Do your technical security monitoring tools include:</v>
      </c>
      <c r="G211" s="107"/>
      <c r="H211" s="140" t="str">
        <f t="shared" ca="1" si="27"/>
        <v/>
      </c>
      <c r="I211" s="140" t="str">
        <f t="shared" ca="1" si="28"/>
        <v/>
      </c>
      <c r="J211" s="254"/>
      <c r="K211" s="254"/>
      <c r="L211" s="91"/>
      <c r="M211" s="91"/>
      <c r="N211" s="91"/>
      <c r="O211" s="91"/>
      <c r="P211" s="91"/>
      <c r="Q211" s="91"/>
      <c r="R211" s="91"/>
      <c r="S211" s="91"/>
      <c r="T211" s="126"/>
      <c r="U211" s="91"/>
      <c r="V211" s="91"/>
      <c r="W211" s="156"/>
      <c r="X211" s="160"/>
      <c r="Y211" s="156"/>
      <c r="Z211" s="137"/>
      <c r="AA211" s="131"/>
      <c r="AB211" s="131"/>
    </row>
    <row r="212" spans="1:28" s="124" customFormat="1" ht="30" customHeight="1" x14ac:dyDescent="0.25">
      <c r="A212" s="89">
        <v>206</v>
      </c>
      <c r="B212" s="90" t="str">
        <f t="shared" ca="1" si="23"/>
        <v>1.4.06a</v>
      </c>
      <c r="C212" s="91">
        <f t="shared" ca="1" si="24"/>
        <v>6</v>
      </c>
      <c r="D212" s="21"/>
      <c r="E212" s="92" t="str">
        <f t="shared" ca="1" si="25"/>
        <v>1.4.06a</v>
      </c>
      <c r="F212" s="98" t="str">
        <f t="shared" ca="1" si="26"/>
        <v>Intrusion prevention systems (IPS)?</v>
      </c>
      <c r="G212" s="107"/>
      <c r="H212" s="140" t="str">
        <f t="shared" ca="1" si="27"/>
        <v>x 4</v>
      </c>
      <c r="I212" s="140" t="str">
        <f t="shared" ca="1" si="28"/>
        <v/>
      </c>
      <c r="J212" s="254"/>
      <c r="K212" s="254"/>
      <c r="L212" s="91"/>
      <c r="M212" s="91"/>
      <c r="N212" s="91"/>
      <c r="O212" s="91"/>
      <c r="P212" s="91"/>
      <c r="Q212" s="91"/>
      <c r="R212" s="91"/>
      <c r="S212" s="91"/>
      <c r="T212" s="126"/>
      <c r="U212" s="91"/>
      <c r="V212" s="91"/>
      <c r="W212" s="156"/>
      <c r="X212" s="160"/>
      <c r="Y212" s="156"/>
      <c r="Z212" s="137"/>
      <c r="AA212" s="131">
        <v>1</v>
      </c>
      <c r="AB212" s="131" t="str">
        <f t="shared" ref="AB212:AB217" si="30">VLOOKUP(AA212,detail_maturity_score,3,FALSE)</f>
        <v/>
      </c>
    </row>
    <row r="213" spans="1:28" s="124" customFormat="1" ht="30" customHeight="1" x14ac:dyDescent="0.25">
      <c r="A213" s="89">
        <v>207</v>
      </c>
      <c r="B213" s="90" t="str">
        <f t="shared" ca="1" si="23"/>
        <v>1.4.06b</v>
      </c>
      <c r="C213" s="91">
        <f t="shared" ca="1" si="24"/>
        <v>6</v>
      </c>
      <c r="D213" s="21"/>
      <c r="E213" s="92" t="str">
        <f t="shared" ca="1" si="25"/>
        <v>1.4.06b</v>
      </c>
      <c r="F213" s="98" t="str">
        <f t="shared" ca="1" si="26"/>
        <v>Intrusion detection systems (IDS)?</v>
      </c>
      <c r="G213" s="107"/>
      <c r="H213" s="140" t="str">
        <f t="shared" ca="1" si="27"/>
        <v>x 4</v>
      </c>
      <c r="I213" s="140" t="str">
        <f t="shared" ca="1" si="28"/>
        <v/>
      </c>
      <c r="J213" s="254"/>
      <c r="K213" s="254"/>
      <c r="L213" s="91"/>
      <c r="M213" s="91"/>
      <c r="N213" s="91"/>
      <c r="O213" s="91"/>
      <c r="P213" s="91"/>
      <c r="Q213" s="91"/>
      <c r="R213" s="91"/>
      <c r="S213" s="91"/>
      <c r="T213" s="126"/>
      <c r="U213" s="91"/>
      <c r="V213" s="91"/>
      <c r="W213" s="156"/>
      <c r="X213" s="160"/>
      <c r="Y213" s="156"/>
      <c r="Z213" s="137"/>
      <c r="AA213" s="131">
        <v>1</v>
      </c>
      <c r="AB213" s="131" t="str">
        <f t="shared" si="30"/>
        <v/>
      </c>
    </row>
    <row r="214" spans="1:28" s="124" customFormat="1" ht="30" customHeight="1" x14ac:dyDescent="0.25">
      <c r="A214" s="89">
        <v>208</v>
      </c>
      <c r="B214" s="90" t="str">
        <f t="shared" ca="1" si="23"/>
        <v>1.4.06c</v>
      </c>
      <c r="C214" s="91">
        <f t="shared" ca="1" si="24"/>
        <v>6</v>
      </c>
      <c r="D214" s="21"/>
      <c r="E214" s="92" t="str">
        <f t="shared" ca="1" si="25"/>
        <v>1.4.06c</v>
      </c>
      <c r="F214" s="98" t="str">
        <f t="shared" ca="1" si="26"/>
        <v>Data loss preventions (DLP) systems?</v>
      </c>
      <c r="G214" s="107"/>
      <c r="H214" s="140" t="str">
        <f t="shared" ca="1" si="27"/>
        <v>x 3</v>
      </c>
      <c r="I214" s="140" t="str">
        <f t="shared" ca="1" si="28"/>
        <v/>
      </c>
      <c r="J214" s="254"/>
      <c r="K214" s="254"/>
      <c r="L214" s="91"/>
      <c r="M214" s="91"/>
      <c r="N214" s="91"/>
      <c r="O214" s="91"/>
      <c r="P214" s="91"/>
      <c r="Q214" s="91"/>
      <c r="R214" s="91"/>
      <c r="S214" s="91"/>
      <c r="T214" s="126"/>
      <c r="U214" s="91"/>
      <c r="V214" s="91"/>
      <c r="W214" s="156"/>
      <c r="X214" s="160"/>
      <c r="Y214" s="156"/>
      <c r="Z214" s="137"/>
      <c r="AA214" s="131">
        <v>1</v>
      </c>
      <c r="AB214" s="131" t="str">
        <f t="shared" si="30"/>
        <v/>
      </c>
    </row>
    <row r="215" spans="1:28" s="124" customFormat="1" ht="30" customHeight="1" x14ac:dyDescent="0.25">
      <c r="A215" s="89">
        <v>209</v>
      </c>
      <c r="B215" s="90" t="str">
        <f t="shared" ca="1" si="23"/>
        <v>1.4.06d</v>
      </c>
      <c r="C215" s="91">
        <f t="shared" ca="1" si="24"/>
        <v>6</v>
      </c>
      <c r="D215" s="21"/>
      <c r="E215" s="92" t="str">
        <f t="shared" ca="1" si="25"/>
        <v>1.4.06d</v>
      </c>
      <c r="F215" s="98" t="str">
        <f t="shared" ca="1" si="26"/>
        <v>A searchable incident event repository (SIEM)?</v>
      </c>
      <c r="G215" s="107"/>
      <c r="H215" s="140" t="str">
        <f t="shared" ca="1" si="27"/>
        <v>x 4</v>
      </c>
      <c r="I215" s="140" t="str">
        <f t="shared" ca="1" si="28"/>
        <v/>
      </c>
      <c r="J215" s="254"/>
      <c r="K215" s="254"/>
      <c r="L215" s="91"/>
      <c r="M215" s="91"/>
      <c r="N215" s="91"/>
      <c r="O215" s="91"/>
      <c r="P215" s="91"/>
      <c r="Q215" s="91"/>
      <c r="R215" s="91"/>
      <c r="S215" s="91"/>
      <c r="T215" s="126"/>
      <c r="U215" s="91"/>
      <c r="V215" s="91"/>
      <c r="W215" s="156"/>
      <c r="X215" s="160"/>
      <c r="Y215" s="156"/>
      <c r="Z215" s="137"/>
      <c r="AA215" s="131">
        <v>1</v>
      </c>
      <c r="AB215" s="131" t="str">
        <f t="shared" si="30"/>
        <v/>
      </c>
    </row>
    <row r="216" spans="1:28" s="124" customFormat="1" ht="30" customHeight="1" x14ac:dyDescent="0.25">
      <c r="A216" s="89">
        <v>210</v>
      </c>
      <c r="B216" s="90" t="str">
        <f t="shared" ca="1" si="23"/>
        <v>1.4.06e</v>
      </c>
      <c r="C216" s="91">
        <f t="shared" ca="1" si="24"/>
        <v>6</v>
      </c>
      <c r="D216" s="21"/>
      <c r="E216" s="92" t="str">
        <f t="shared" ca="1" si="25"/>
        <v>1.4.06e</v>
      </c>
      <c r="F216" s="98" t="str">
        <f t="shared" ca="1" si="26"/>
        <v>Commercial APT prevention tools?</v>
      </c>
      <c r="G216" s="107"/>
      <c r="H216" s="140" t="str">
        <f t="shared" ca="1" si="27"/>
        <v>x 5</v>
      </c>
      <c r="I216" s="140" t="str">
        <f t="shared" ca="1" si="28"/>
        <v/>
      </c>
      <c r="J216" s="254"/>
      <c r="K216" s="254"/>
      <c r="L216" s="91"/>
      <c r="M216" s="91"/>
      <c r="N216" s="91"/>
      <c r="O216" s="91"/>
      <c r="P216" s="91"/>
      <c r="Q216" s="91"/>
      <c r="R216" s="91"/>
      <c r="S216" s="91"/>
      <c r="T216" s="126"/>
      <c r="U216" s="91"/>
      <c r="V216" s="91"/>
      <c r="W216" s="156"/>
      <c r="X216" s="160"/>
      <c r="Y216" s="156"/>
      <c r="Z216" s="137"/>
      <c r="AA216" s="131">
        <v>1</v>
      </c>
      <c r="AB216" s="131" t="str">
        <f t="shared" si="30"/>
        <v/>
      </c>
    </row>
    <row r="217" spans="1:28" s="124" customFormat="1" ht="30" x14ac:dyDescent="0.25">
      <c r="A217" s="89">
        <v>211</v>
      </c>
      <c r="B217" s="90" t="str">
        <f t="shared" ca="1" si="23"/>
        <v>1.4.07</v>
      </c>
      <c r="C217" s="91">
        <f t="shared" ca="1" si="24"/>
        <v>5</v>
      </c>
      <c r="D217" s="21"/>
      <c r="E217" s="92" t="str">
        <f t="shared" ca="1" si="25"/>
        <v>1.4.07</v>
      </c>
      <c r="F217" s="93" t="str">
        <f t="shared" ca="1" si="26"/>
        <v>Is your cyber security control set supplemented by specialised cyber security controls?</v>
      </c>
      <c r="G217" s="107"/>
      <c r="H217" s="140" t="str">
        <f t="shared" ca="1" si="27"/>
        <v>x 4</v>
      </c>
      <c r="I217" s="140" t="str">
        <f t="shared" ca="1" si="28"/>
        <v/>
      </c>
      <c r="J217" s="254"/>
      <c r="K217" s="254"/>
      <c r="L217" s="91"/>
      <c r="M217" s="91"/>
      <c r="N217" s="91"/>
      <c r="O217" s="91"/>
      <c r="P217" s="91"/>
      <c r="Q217" s="91"/>
      <c r="R217" s="91"/>
      <c r="S217" s="91"/>
      <c r="T217" s="126"/>
      <c r="U217" s="91"/>
      <c r="V217" s="91"/>
      <c r="W217" s="156"/>
      <c r="X217" s="160"/>
      <c r="Y217" s="156"/>
      <c r="Z217" s="188"/>
      <c r="AA217" s="131">
        <v>1</v>
      </c>
      <c r="AB217" s="131" t="str">
        <f t="shared" si="30"/>
        <v/>
      </c>
    </row>
    <row r="218" spans="1:28" s="124" customFormat="1" ht="30" customHeight="1" x14ac:dyDescent="0.25">
      <c r="A218" s="89">
        <v>212</v>
      </c>
      <c r="B218" s="90" t="str">
        <f t="shared" ca="1" si="23"/>
        <v>1.4.08</v>
      </c>
      <c r="C218" s="91">
        <f t="shared" ca="1" si="24"/>
        <v>4</v>
      </c>
      <c r="D218" s="21"/>
      <c r="E218" s="92" t="str">
        <f t="shared" ca="1" si="25"/>
        <v>1.4.08</v>
      </c>
      <c r="F218" s="93" t="str">
        <f t="shared" ca="1" si="26"/>
        <v>Do your specialised cyber security controls include:</v>
      </c>
      <c r="G218" s="107"/>
      <c r="H218" s="140" t="str">
        <f t="shared" ca="1" si="27"/>
        <v/>
      </c>
      <c r="I218" s="140" t="str">
        <f t="shared" ca="1" si="28"/>
        <v/>
      </c>
      <c r="J218" s="254"/>
      <c r="K218" s="254"/>
      <c r="L218" s="91"/>
      <c r="M218" s="91"/>
      <c r="N218" s="91"/>
      <c r="O218" s="91"/>
      <c r="P218" s="91"/>
      <c r="Q218" s="91"/>
      <c r="R218" s="91"/>
      <c r="S218" s="91"/>
      <c r="T218" s="126"/>
      <c r="U218" s="91"/>
      <c r="V218" s="91"/>
      <c r="W218" s="156"/>
      <c r="X218" s="160"/>
      <c r="Y218" s="156"/>
      <c r="Z218" s="137"/>
      <c r="AA218" s="131"/>
      <c r="AB218" s="131"/>
    </row>
    <row r="219" spans="1:28" s="124" customFormat="1" ht="30" x14ac:dyDescent="0.25">
      <c r="A219" s="89">
        <v>213</v>
      </c>
      <c r="B219" s="90" t="str">
        <f t="shared" ca="1" si="23"/>
        <v>1.4.08a</v>
      </c>
      <c r="C219" s="91">
        <f t="shared" ca="1" si="24"/>
        <v>6</v>
      </c>
      <c r="D219" s="21"/>
      <c r="E219" s="92" t="str">
        <f t="shared" ca="1" si="25"/>
        <v>1.4.08a</v>
      </c>
      <c r="F219" s="98" t="str">
        <f t="shared" ca="1" si="26"/>
        <v>Multi factor authentication - something you know (eg a User ID and password) and something you have (eg an access, bank or smart card)?</v>
      </c>
      <c r="G219" s="107"/>
      <c r="H219" s="140" t="str">
        <f t="shared" ca="1" si="27"/>
        <v>x 4</v>
      </c>
      <c r="I219" s="140" t="str">
        <f t="shared" ca="1" si="28"/>
        <v/>
      </c>
      <c r="J219" s="254"/>
      <c r="K219" s="254"/>
      <c r="L219" s="91"/>
      <c r="M219" s="91"/>
      <c r="N219" s="91"/>
      <c r="O219" s="91"/>
      <c r="P219" s="91"/>
      <c r="Q219" s="91"/>
      <c r="R219" s="91"/>
      <c r="S219" s="91"/>
      <c r="T219" s="126"/>
      <c r="U219" s="91"/>
      <c r="V219" s="91"/>
      <c r="W219" s="156"/>
      <c r="X219" s="160"/>
      <c r="Y219" s="156"/>
      <c r="Z219" s="137"/>
      <c r="AA219" s="131">
        <v>1</v>
      </c>
      <c r="AB219" s="131" t="str">
        <f>VLOOKUP(AA219,detail_maturity_score,3,FALSE)</f>
        <v/>
      </c>
    </row>
    <row r="220" spans="1:28" s="124" customFormat="1" ht="30" x14ac:dyDescent="0.25">
      <c r="A220" s="89">
        <v>214</v>
      </c>
      <c r="B220" s="90" t="str">
        <f t="shared" ca="1" si="23"/>
        <v>1.4.08b</v>
      </c>
      <c r="C220" s="91">
        <f t="shared" ca="1" si="24"/>
        <v>6</v>
      </c>
      <c r="D220" s="21"/>
      <c r="E220" s="92" t="str">
        <f t="shared" ca="1" si="25"/>
        <v>1.4.08b</v>
      </c>
      <c r="F220" s="98" t="str">
        <f t="shared" ca="1" si="26"/>
        <v>Digital certificates used to “sign” code from a vendor so that the code can be trusted?</v>
      </c>
      <c r="G220" s="107"/>
      <c r="H220" s="140" t="str">
        <f t="shared" ca="1" si="27"/>
        <v>x 4</v>
      </c>
      <c r="I220" s="140" t="str">
        <f t="shared" ca="1" si="28"/>
        <v/>
      </c>
      <c r="J220" s="254"/>
      <c r="K220" s="254"/>
      <c r="L220" s="91"/>
      <c r="M220" s="91"/>
      <c r="N220" s="91"/>
      <c r="O220" s="91"/>
      <c r="P220" s="91"/>
      <c r="Q220" s="91"/>
      <c r="R220" s="91"/>
      <c r="S220" s="91"/>
      <c r="T220" s="126"/>
      <c r="U220" s="91"/>
      <c r="V220" s="91"/>
      <c r="W220" s="156"/>
      <c r="X220" s="160"/>
      <c r="Y220" s="156"/>
      <c r="Z220" s="137"/>
      <c r="AA220" s="131">
        <v>1</v>
      </c>
      <c r="AB220" s="131" t="str">
        <f>VLOOKUP(AA220,detail_maturity_score,3,FALSE)</f>
        <v/>
      </c>
    </row>
    <row r="221" spans="1:28" s="124" customFormat="1" ht="45" x14ac:dyDescent="0.25">
      <c r="A221" s="89">
        <v>215</v>
      </c>
      <c r="B221" s="90" t="str">
        <f t="shared" ca="1" si="23"/>
        <v>1.4.08c</v>
      </c>
      <c r="C221" s="91">
        <f t="shared" ca="1" si="24"/>
        <v>6</v>
      </c>
      <c r="D221" s="21"/>
      <c r="E221" s="92" t="str">
        <f t="shared" ca="1" si="25"/>
        <v>1.4.08c</v>
      </c>
      <c r="F221" s="98" t="str">
        <f t="shared" ca="1" si="26"/>
        <v>Whitelisting (defining all acceptable ports, addresses or similar – and preventing all other access) or blacklisting (preventing access from specific sites, or addresses)?</v>
      </c>
      <c r="G221" s="107"/>
      <c r="H221" s="140" t="str">
        <f t="shared" ca="1" si="27"/>
        <v>x 4</v>
      </c>
      <c r="I221" s="140" t="str">
        <f t="shared" ca="1" si="28"/>
        <v/>
      </c>
      <c r="J221" s="254"/>
      <c r="K221" s="254"/>
      <c r="L221" s="91"/>
      <c r="M221" s="91"/>
      <c r="N221" s="91"/>
      <c r="O221" s="91"/>
      <c r="P221" s="91"/>
      <c r="Q221" s="91"/>
      <c r="R221" s="91"/>
      <c r="S221" s="91"/>
      <c r="T221" s="126"/>
      <c r="U221" s="91"/>
      <c r="V221" s="91"/>
      <c r="W221" s="156"/>
      <c r="X221" s="160"/>
      <c r="Y221" s="156"/>
      <c r="Z221" s="137"/>
      <c r="AA221" s="131">
        <v>1</v>
      </c>
      <c r="AB221" s="131" t="str">
        <f>VLOOKUP(AA221,detail_maturity_score,3,FALSE)</f>
        <v/>
      </c>
    </row>
    <row r="222" spans="1:28" s="124" customFormat="1" ht="30" x14ac:dyDescent="0.25">
      <c r="A222" s="89">
        <v>216</v>
      </c>
      <c r="B222" s="90" t="str">
        <f t="shared" ca="1" si="23"/>
        <v>1.4.09</v>
      </c>
      <c r="C222" s="91">
        <f t="shared" ca="1" si="24"/>
        <v>5</v>
      </c>
      <c r="D222" s="21"/>
      <c r="E222" s="92" t="str">
        <f t="shared" ca="1" si="25"/>
        <v>1.4.09</v>
      </c>
      <c r="F222" s="93" t="str">
        <f t="shared" ca="1" si="26"/>
        <v>Is your cyber security control set supplemented by advanced cyber security controls?</v>
      </c>
      <c r="G222" s="107"/>
      <c r="H222" s="140" t="str">
        <f t="shared" ca="1" si="27"/>
        <v>x 5</v>
      </c>
      <c r="I222" s="140" t="str">
        <f t="shared" ca="1" si="28"/>
        <v/>
      </c>
      <c r="J222" s="254"/>
      <c r="K222" s="254"/>
      <c r="L222" s="91"/>
      <c r="M222" s="91"/>
      <c r="N222" s="91"/>
      <c r="O222" s="91"/>
      <c r="P222" s="91"/>
      <c r="Q222" s="91"/>
      <c r="R222" s="91"/>
      <c r="S222" s="91"/>
      <c r="T222" s="126"/>
      <c r="U222" s="91"/>
      <c r="V222" s="91"/>
      <c r="W222" s="156"/>
      <c r="X222" s="160"/>
      <c r="Y222" s="156"/>
      <c r="Z222" s="188"/>
      <c r="AA222" s="131">
        <v>1</v>
      </c>
      <c r="AB222" s="131" t="str">
        <f>VLOOKUP(AA222,detail_maturity_score,3,FALSE)</f>
        <v/>
      </c>
    </row>
    <row r="223" spans="1:28" s="124" customFormat="1" ht="30" customHeight="1" x14ac:dyDescent="0.25">
      <c r="A223" s="89">
        <v>217</v>
      </c>
      <c r="B223" s="90" t="str">
        <f t="shared" ca="1" si="23"/>
        <v>1.4.10</v>
      </c>
      <c r="C223" s="91">
        <f t="shared" ca="1" si="24"/>
        <v>4</v>
      </c>
      <c r="D223" s="21"/>
      <c r="E223" s="92" t="str">
        <f t="shared" ca="1" si="25"/>
        <v>1.4.10</v>
      </c>
      <c r="F223" s="93" t="str">
        <f t="shared" ca="1" si="26"/>
        <v>Do your advanced cyber security controls include:</v>
      </c>
      <c r="G223" s="107"/>
      <c r="H223" s="140" t="str">
        <f t="shared" ca="1" si="27"/>
        <v/>
      </c>
      <c r="I223" s="140" t="str">
        <f t="shared" ca="1" si="28"/>
        <v/>
      </c>
      <c r="J223" s="254"/>
      <c r="K223" s="254"/>
      <c r="L223" s="91"/>
      <c r="M223" s="91"/>
      <c r="N223" s="91"/>
      <c r="O223" s="91"/>
      <c r="P223" s="91"/>
      <c r="Q223" s="91"/>
      <c r="R223" s="91"/>
      <c r="S223" s="91"/>
      <c r="T223" s="126"/>
      <c r="U223" s="91"/>
      <c r="V223" s="91"/>
      <c r="W223" s="156"/>
      <c r="X223" s="160"/>
      <c r="Y223" s="156"/>
      <c r="Z223" s="137"/>
      <c r="AA223" s="131"/>
      <c r="AB223" s="131"/>
    </row>
    <row r="224" spans="1:28" s="124" customFormat="1" ht="30" customHeight="1" x14ac:dyDescent="0.25">
      <c r="A224" s="89">
        <v>218</v>
      </c>
      <c r="B224" s="90" t="str">
        <f t="shared" ca="1" si="23"/>
        <v>1.4.10a</v>
      </c>
      <c r="C224" s="91">
        <f t="shared" ca="1" si="24"/>
        <v>6</v>
      </c>
      <c r="D224" s="21"/>
      <c r="E224" s="92" t="str">
        <f t="shared" ca="1" si="25"/>
        <v>1.4.10a</v>
      </c>
      <c r="F224" s="98" t="str">
        <f t="shared" ca="1" si="26"/>
        <v>Continuous monitoring (eg via a Security Operations centre (SOC)?</v>
      </c>
      <c r="G224" s="107"/>
      <c r="H224" s="140" t="str">
        <f t="shared" ca="1" si="27"/>
        <v>x 5</v>
      </c>
      <c r="I224" s="140" t="str">
        <f t="shared" ca="1" si="28"/>
        <v/>
      </c>
      <c r="J224" s="254"/>
      <c r="K224" s="254"/>
      <c r="L224" s="91"/>
      <c r="M224" s="91"/>
      <c r="N224" s="91"/>
      <c r="O224" s="91"/>
      <c r="P224" s="91"/>
      <c r="Q224" s="91"/>
      <c r="R224" s="91"/>
      <c r="S224" s="91"/>
      <c r="T224" s="126"/>
      <c r="U224" s="91"/>
      <c r="V224" s="91"/>
      <c r="W224" s="156"/>
      <c r="X224" s="160"/>
      <c r="Y224" s="156"/>
      <c r="Z224" s="137"/>
      <c r="AA224" s="131">
        <v>1</v>
      </c>
      <c r="AB224" s="131" t="str">
        <f t="shared" ref="AB224:AB229" si="31">VLOOKUP(AA224,detail_maturity_score,3,FALSE)</f>
        <v/>
      </c>
    </row>
    <row r="225" spans="1:28" s="124" customFormat="1" ht="30" customHeight="1" x14ac:dyDescent="0.25">
      <c r="A225" s="89">
        <v>219</v>
      </c>
      <c r="B225" s="90" t="str">
        <f t="shared" ca="1" si="23"/>
        <v>1.4.10b</v>
      </c>
      <c r="C225" s="91">
        <f t="shared" ca="1" si="24"/>
        <v>6</v>
      </c>
      <c r="D225" s="21"/>
      <c r="E225" s="92" t="str">
        <f t="shared" ca="1" si="25"/>
        <v>1.4.10b</v>
      </c>
      <c r="F225" s="98" t="str">
        <f t="shared" ca="1" si="26"/>
        <v>Proactive APT assessments?</v>
      </c>
      <c r="G225" s="107"/>
      <c r="H225" s="140" t="str">
        <f t="shared" ca="1" si="27"/>
        <v>x 5</v>
      </c>
      <c r="I225" s="140" t="str">
        <f t="shared" ca="1" si="28"/>
        <v/>
      </c>
      <c r="J225" s="254"/>
      <c r="K225" s="254"/>
      <c r="L225" s="91"/>
      <c r="M225" s="91"/>
      <c r="N225" s="91"/>
      <c r="O225" s="91"/>
      <c r="P225" s="91"/>
      <c r="Q225" s="91"/>
      <c r="R225" s="91"/>
      <c r="S225" s="91"/>
      <c r="T225" s="126"/>
      <c r="U225" s="91"/>
      <c r="V225" s="91"/>
      <c r="W225" s="156"/>
      <c r="X225" s="160"/>
      <c r="Y225" s="156"/>
      <c r="Z225" s="137"/>
      <c r="AA225" s="131">
        <v>1</v>
      </c>
      <c r="AB225" s="131" t="str">
        <f t="shared" si="31"/>
        <v/>
      </c>
    </row>
    <row r="226" spans="1:28" s="124" customFormat="1" ht="30" customHeight="1" x14ac:dyDescent="0.25">
      <c r="A226" s="89">
        <v>220</v>
      </c>
      <c r="B226" s="90" t="str">
        <f t="shared" ca="1" si="23"/>
        <v>1.4.10c</v>
      </c>
      <c r="C226" s="91">
        <f t="shared" ca="1" si="24"/>
        <v>6</v>
      </c>
      <c r="D226" s="21"/>
      <c r="E226" s="92" t="str">
        <f t="shared" ca="1" si="25"/>
        <v>1.4.10c</v>
      </c>
      <c r="F226" s="98" t="str">
        <f t="shared" ca="1" si="26"/>
        <v>Outbound gateway consolidation?</v>
      </c>
      <c r="G226" s="107"/>
      <c r="H226" s="140" t="str">
        <f t="shared" ca="1" si="27"/>
        <v>x 5</v>
      </c>
      <c r="I226" s="140" t="str">
        <f t="shared" ca="1" si="28"/>
        <v/>
      </c>
      <c r="J226" s="254"/>
      <c r="K226" s="254"/>
      <c r="L226" s="91"/>
      <c r="M226" s="91"/>
      <c r="N226" s="91"/>
      <c r="O226" s="91"/>
      <c r="P226" s="91"/>
      <c r="Q226" s="91"/>
      <c r="R226" s="91"/>
      <c r="S226" s="91"/>
      <c r="T226" s="126"/>
      <c r="U226" s="91"/>
      <c r="V226" s="91"/>
      <c r="W226" s="156"/>
      <c r="X226" s="160"/>
      <c r="Y226" s="156"/>
      <c r="Z226" s="137"/>
      <c r="AA226" s="131">
        <v>1</v>
      </c>
      <c r="AB226" s="131" t="str">
        <f t="shared" si="31"/>
        <v/>
      </c>
    </row>
    <row r="227" spans="1:28" s="124" customFormat="1" ht="30" customHeight="1" x14ac:dyDescent="0.25">
      <c r="A227" s="89">
        <v>221</v>
      </c>
      <c r="B227" s="90" t="str">
        <f t="shared" ca="1" si="23"/>
        <v>1.4.10d</v>
      </c>
      <c r="C227" s="91">
        <f t="shared" ca="1" si="24"/>
        <v>6</v>
      </c>
      <c r="D227" s="21"/>
      <c r="E227" s="92" t="str">
        <f t="shared" ca="1" si="25"/>
        <v>1.4.10d</v>
      </c>
      <c r="F227" s="98" t="str">
        <f t="shared" ca="1" si="26"/>
        <v>System virtualisation?</v>
      </c>
      <c r="G227" s="107"/>
      <c r="H227" s="140" t="str">
        <f t="shared" ca="1" si="27"/>
        <v>x 5</v>
      </c>
      <c r="I227" s="140" t="str">
        <f t="shared" ca="1" si="28"/>
        <v/>
      </c>
      <c r="J227" s="254"/>
      <c r="K227" s="254"/>
      <c r="L227" s="91"/>
      <c r="M227" s="91"/>
      <c r="N227" s="91"/>
      <c r="O227" s="91"/>
      <c r="P227" s="91"/>
      <c r="Q227" s="91"/>
      <c r="R227" s="91"/>
      <c r="S227" s="91"/>
      <c r="T227" s="126"/>
      <c r="U227" s="91"/>
      <c r="V227" s="91"/>
      <c r="W227" s="156"/>
      <c r="X227" s="160"/>
      <c r="Y227" s="156"/>
      <c r="Z227" s="137"/>
      <c r="AA227" s="131">
        <v>1</v>
      </c>
      <c r="AB227" s="131" t="str">
        <f t="shared" si="31"/>
        <v/>
      </c>
    </row>
    <row r="228" spans="1:28" s="124" customFormat="1" ht="30" customHeight="1" x14ac:dyDescent="0.25">
      <c r="A228" s="89">
        <v>222</v>
      </c>
      <c r="B228" s="90" t="str">
        <f t="shared" ca="1" si="23"/>
        <v>1.4.10e</v>
      </c>
      <c r="C228" s="91">
        <f t="shared" ca="1" si="24"/>
        <v>6</v>
      </c>
      <c r="D228" s="21"/>
      <c r="E228" s="92" t="str">
        <f t="shared" ca="1" si="25"/>
        <v>1.4.10e</v>
      </c>
      <c r="F228" s="98" t="str">
        <f t="shared" ca="1" si="26"/>
        <v>Sensitive network or data segregation?</v>
      </c>
      <c r="G228" s="107"/>
      <c r="H228" s="140" t="str">
        <f t="shared" ca="1" si="27"/>
        <v>x 5</v>
      </c>
      <c r="I228" s="140" t="str">
        <f t="shared" ca="1" si="28"/>
        <v/>
      </c>
      <c r="J228" s="254"/>
      <c r="K228" s="254"/>
      <c r="L228" s="91"/>
      <c r="M228" s="91"/>
      <c r="N228" s="91"/>
      <c r="O228" s="91"/>
      <c r="P228" s="91"/>
      <c r="Q228" s="91"/>
      <c r="R228" s="91"/>
      <c r="S228" s="91"/>
      <c r="T228" s="126"/>
      <c r="U228" s="91"/>
      <c r="V228" s="91"/>
      <c r="W228" s="156"/>
      <c r="X228" s="160"/>
      <c r="Y228" s="156"/>
      <c r="Z228" s="137"/>
      <c r="AA228" s="131">
        <v>1</v>
      </c>
      <c r="AB228" s="131" t="str">
        <f t="shared" si="31"/>
        <v/>
      </c>
    </row>
    <row r="229" spans="1:28" s="124" customFormat="1" ht="30" customHeight="1" x14ac:dyDescent="0.25">
      <c r="A229" s="89">
        <v>223</v>
      </c>
      <c r="B229" s="90" t="str">
        <f t="shared" ca="1" si="23"/>
        <v>1.4.10f</v>
      </c>
      <c r="C229" s="91">
        <f t="shared" ca="1" si="24"/>
        <v>6</v>
      </c>
      <c r="D229" s="21"/>
      <c r="E229" s="92" t="str">
        <f t="shared" ca="1" si="25"/>
        <v>1.4.10f</v>
      </c>
      <c r="F229" s="98" t="str">
        <f t="shared" ca="1" si="26"/>
        <v>Counterintelligence operations?</v>
      </c>
      <c r="G229" s="107"/>
      <c r="H229" s="140" t="str">
        <f t="shared" ca="1" si="27"/>
        <v>x 5</v>
      </c>
      <c r="I229" s="140" t="str">
        <f t="shared" ca="1" si="28"/>
        <v/>
      </c>
      <c r="J229" s="254"/>
      <c r="K229" s="254"/>
      <c r="L229" s="91"/>
      <c r="M229" s="91"/>
      <c r="N229" s="91"/>
      <c r="O229" s="91"/>
      <c r="P229" s="91"/>
      <c r="Q229" s="91"/>
      <c r="R229" s="91"/>
      <c r="S229" s="91"/>
      <c r="T229" s="126"/>
      <c r="U229" s="91"/>
      <c r="V229" s="91"/>
      <c r="W229" s="156"/>
      <c r="X229" s="160"/>
      <c r="Y229" s="156"/>
      <c r="Z229" s="137"/>
      <c r="AA229" s="131">
        <v>1</v>
      </c>
      <c r="AB229" s="131" t="str">
        <f t="shared" si="31"/>
        <v/>
      </c>
    </row>
    <row r="230" spans="1:28" s="124" customFormat="1" ht="30" customHeight="1" x14ac:dyDescent="0.25">
      <c r="A230" s="89">
        <v>224</v>
      </c>
      <c r="B230" s="90" t="str">
        <f t="shared" ca="1" si="23"/>
        <v>1.4.11</v>
      </c>
      <c r="C230" s="91">
        <f t="shared" ca="1" si="24"/>
        <v>4</v>
      </c>
      <c r="D230" s="21"/>
      <c r="E230" s="92" t="str">
        <f t="shared" ca="1" si="25"/>
        <v>1.4.11</v>
      </c>
      <c r="F230" s="93" t="str">
        <f t="shared" ca="1" si="26"/>
        <v>Does your cyber security control set help you to:</v>
      </c>
      <c r="G230" s="107"/>
      <c r="H230" s="140" t="str">
        <f t="shared" ca="1" si="27"/>
        <v/>
      </c>
      <c r="I230" s="140" t="str">
        <f t="shared" ca="1" si="28"/>
        <v/>
      </c>
      <c r="J230" s="254"/>
      <c r="K230" s="254"/>
      <c r="L230" s="91"/>
      <c r="M230" s="91"/>
      <c r="N230" s="91"/>
      <c r="O230" s="91"/>
      <c r="P230" s="91"/>
      <c r="Q230" s="91"/>
      <c r="R230" s="91"/>
      <c r="S230" s="91"/>
      <c r="T230" s="126"/>
      <c r="U230" s="91"/>
      <c r="V230" s="91"/>
      <c r="W230" s="156"/>
      <c r="X230" s="160"/>
      <c r="Y230" s="156"/>
      <c r="Z230" s="137"/>
      <c r="AA230" s="131"/>
      <c r="AB230" s="131"/>
    </row>
    <row r="231" spans="1:28" s="124" customFormat="1" ht="30" customHeight="1" x14ac:dyDescent="0.25">
      <c r="A231" s="89">
        <v>225</v>
      </c>
      <c r="B231" s="90" t="str">
        <f t="shared" ca="1" si="23"/>
        <v>1.4.11a</v>
      </c>
      <c r="C231" s="91">
        <f t="shared" ca="1" si="24"/>
        <v>6</v>
      </c>
      <c r="D231" s="21"/>
      <c r="E231" s="92" t="str">
        <f t="shared" ca="1" si="25"/>
        <v>1.4.11a</v>
      </c>
      <c r="F231" s="98" t="str">
        <f t="shared" ca="1" si="26"/>
        <v>Make it more difficult for attackers to be successful?</v>
      </c>
      <c r="G231" s="107"/>
      <c r="H231" s="140" t="str">
        <f t="shared" ca="1" si="27"/>
        <v>x 4</v>
      </c>
      <c r="I231" s="140" t="str">
        <f t="shared" ca="1" si="28"/>
        <v/>
      </c>
      <c r="J231" s="254"/>
      <c r="K231" s="254"/>
      <c r="L231" s="91"/>
      <c r="M231" s="91"/>
      <c r="N231" s="91"/>
      <c r="O231" s="91"/>
      <c r="P231" s="91"/>
      <c r="Q231" s="91"/>
      <c r="R231" s="91"/>
      <c r="S231" s="91"/>
      <c r="T231" s="126"/>
      <c r="U231" s="91"/>
      <c r="V231" s="91"/>
      <c r="W231" s="156"/>
      <c r="X231" s="160"/>
      <c r="Y231" s="156"/>
      <c r="Z231" s="137"/>
      <c r="AA231" s="131">
        <v>1</v>
      </c>
      <c r="AB231" s="131" t="str">
        <f>VLOOKUP(AA231,detail_maturity_score,3,FALSE)</f>
        <v/>
      </c>
    </row>
    <row r="232" spans="1:28" s="124" customFormat="1" ht="30" x14ac:dyDescent="0.25">
      <c r="A232" s="89">
        <v>226</v>
      </c>
      <c r="B232" s="90" t="str">
        <f t="shared" ca="1" si="23"/>
        <v>1.4.11b</v>
      </c>
      <c r="C232" s="91">
        <f t="shared" ca="1" si="24"/>
        <v>6</v>
      </c>
      <c r="D232" s="21"/>
      <c r="E232" s="100" t="str">
        <f t="shared" ca="1" si="25"/>
        <v>1.4.11b</v>
      </c>
      <c r="F232" s="101" t="str">
        <f t="shared" ca="1" si="26"/>
        <v>Detect that a cyber security attack is being planned - or is already underway?</v>
      </c>
      <c r="G232" s="216"/>
      <c r="H232" s="141" t="str">
        <f t="shared" ca="1" si="27"/>
        <v>x 4</v>
      </c>
      <c r="I232" s="141" t="str">
        <f t="shared" ca="1" si="28"/>
        <v/>
      </c>
      <c r="J232" s="255"/>
      <c r="K232" s="255"/>
      <c r="L232" s="99"/>
      <c r="M232" s="99"/>
      <c r="N232" s="99"/>
      <c r="O232" s="99"/>
      <c r="P232" s="99"/>
      <c r="Q232" s="99"/>
      <c r="R232" s="99"/>
      <c r="S232" s="99"/>
      <c r="T232" s="152"/>
      <c r="U232" s="99"/>
      <c r="V232" s="99"/>
      <c r="W232" s="157"/>
      <c r="X232" s="161"/>
      <c r="Y232" s="157"/>
      <c r="Z232" s="231"/>
      <c r="AA232" s="129">
        <v>1</v>
      </c>
      <c r="AB232" s="129" t="str">
        <f>VLOOKUP(AA232,detail_maturity_score,3,FALSE)</f>
        <v/>
      </c>
    </row>
    <row r="233" spans="1:28" s="123" customFormat="1" ht="30" customHeight="1" x14ac:dyDescent="0.25">
      <c r="A233" s="89">
        <v>227</v>
      </c>
      <c r="B233" s="90" t="str">
        <f t="shared" ca="1" si="23"/>
        <v>1.5</v>
      </c>
      <c r="C233" s="91">
        <f t="shared" ca="1" si="24"/>
        <v>2</v>
      </c>
      <c r="D233" s="21"/>
      <c r="E233" s="88" t="str">
        <f t="shared" ca="1" si="25"/>
        <v>Step 5</v>
      </c>
      <c r="F233" s="66" t="str">
        <f t="shared" ca="1" si="26"/>
        <v>Maturity assessment</v>
      </c>
      <c r="G233" s="55"/>
      <c r="H233" s="68" t="str">
        <f t="shared" ca="1" si="27"/>
        <v/>
      </c>
      <c r="I233" s="68" t="str">
        <f t="shared" ca="1" si="28"/>
        <v/>
      </c>
      <c r="J233" s="68"/>
      <c r="K233" s="68"/>
      <c r="L233" s="68"/>
      <c r="M233" s="55"/>
      <c r="N233" s="55"/>
      <c r="O233" s="55"/>
      <c r="P233" s="55"/>
      <c r="Q233" s="55"/>
      <c r="R233" s="55"/>
      <c r="S233" s="55"/>
      <c r="T233" s="55"/>
      <c r="U233" s="55"/>
      <c r="V233" s="55"/>
      <c r="W233" s="154"/>
      <c r="X233" s="154"/>
      <c r="Y233" s="158"/>
      <c r="Z233" s="135"/>
      <c r="AA233" s="129"/>
      <c r="AB233" s="129"/>
    </row>
    <row r="234" spans="1:28" s="124" customFormat="1" ht="30" x14ac:dyDescent="0.25">
      <c r="A234" s="89">
        <v>228</v>
      </c>
      <c r="B234" s="90" t="str">
        <f t="shared" ca="1" si="23"/>
        <v>1.5.01</v>
      </c>
      <c r="C234" s="91">
        <f t="shared" ca="1" si="24"/>
        <v>5</v>
      </c>
      <c r="D234" s="21"/>
      <c r="E234" s="106" t="str">
        <f t="shared" ca="1" si="25"/>
        <v>1.5.01</v>
      </c>
      <c r="F234" s="107" t="str">
        <f t="shared" ca="1" si="26"/>
        <v>Have you created an organisation-specific definition of the term “cyber security incident” so that the scope of the term is clear?</v>
      </c>
      <c r="G234" s="107"/>
      <c r="H234" s="142" t="str">
        <f t="shared" ca="1" si="27"/>
        <v>x 3</v>
      </c>
      <c r="I234" s="142" t="str">
        <f t="shared" ca="1" si="28"/>
        <v/>
      </c>
      <c r="J234" s="253"/>
      <c r="K234" s="253"/>
      <c r="L234" s="105"/>
      <c r="M234" s="105"/>
      <c r="N234" s="105"/>
      <c r="O234" s="105"/>
      <c r="P234" s="105"/>
      <c r="Q234" s="105"/>
      <c r="R234" s="105"/>
      <c r="S234" s="105"/>
      <c r="T234" s="153"/>
      <c r="U234" s="105"/>
      <c r="V234" s="105"/>
      <c r="W234" s="155"/>
      <c r="X234" s="159"/>
      <c r="Y234" s="155"/>
      <c r="Z234" s="136"/>
      <c r="AA234" s="131">
        <v>1</v>
      </c>
      <c r="AB234" s="131" t="str">
        <f>VLOOKUP(AA234,detail_maturity_score,3,FALSE)</f>
        <v/>
      </c>
    </row>
    <row r="235" spans="1:28" s="124" customFormat="1" ht="30" x14ac:dyDescent="0.25">
      <c r="A235" s="89">
        <v>229</v>
      </c>
      <c r="B235" s="90" t="str">
        <f t="shared" ca="1" si="23"/>
        <v>1.5.02</v>
      </c>
      <c r="C235" s="91">
        <f t="shared" ca="1" si="24"/>
        <v>4</v>
      </c>
      <c r="D235" s="21"/>
      <c r="E235" s="92" t="str">
        <f t="shared" ca="1" si="25"/>
        <v>1.5.02</v>
      </c>
      <c r="F235" s="93" t="str">
        <f t="shared" ca="1" si="26"/>
        <v>Does your definition of the term “cyber security incident” take account of the:</v>
      </c>
      <c r="G235" s="107"/>
      <c r="H235" s="140" t="str">
        <f t="shared" ca="1" si="27"/>
        <v/>
      </c>
      <c r="I235" s="140" t="str">
        <f t="shared" ca="1" si="28"/>
        <v/>
      </c>
      <c r="J235" s="254"/>
      <c r="K235" s="254"/>
      <c r="L235" s="91"/>
      <c r="M235" s="91"/>
      <c r="N235" s="91"/>
      <c r="O235" s="91"/>
      <c r="P235" s="91"/>
      <c r="Q235" s="91"/>
      <c r="R235" s="91"/>
      <c r="S235" s="91"/>
      <c r="T235" s="126"/>
      <c r="U235" s="91"/>
      <c r="V235" s="91"/>
      <c r="W235" s="156"/>
      <c r="X235" s="160"/>
      <c r="Y235" s="156"/>
      <c r="Z235" s="137"/>
      <c r="AA235" s="131"/>
      <c r="AB235" s="131"/>
    </row>
    <row r="236" spans="1:28" s="124" customFormat="1" ht="30" x14ac:dyDescent="0.25">
      <c r="A236" s="89">
        <v>230</v>
      </c>
      <c r="B236" s="90" t="str">
        <f t="shared" ca="1" si="23"/>
        <v>1.5.02a</v>
      </c>
      <c r="C236" s="91">
        <f t="shared" ca="1" si="24"/>
        <v>6</v>
      </c>
      <c r="D236" s="21"/>
      <c r="E236" s="92" t="str">
        <f t="shared" ca="1" si="25"/>
        <v>1.5.02a</v>
      </c>
      <c r="F236" s="98" t="str">
        <f t="shared" ca="1" si="26"/>
        <v>Different types of cyber security incident (eg hacking, malware or social engineering)?</v>
      </c>
      <c r="G236" s="107"/>
      <c r="H236" s="140" t="str">
        <f t="shared" ca="1" si="27"/>
        <v>x 3</v>
      </c>
      <c r="I236" s="140" t="str">
        <f t="shared" ca="1" si="28"/>
        <v/>
      </c>
      <c r="J236" s="254"/>
      <c r="K236" s="254"/>
      <c r="L236" s="91"/>
      <c r="M236" s="91"/>
      <c r="N236" s="91"/>
      <c r="O236" s="91"/>
      <c r="P236" s="91"/>
      <c r="Q236" s="91"/>
      <c r="R236" s="91"/>
      <c r="S236" s="91"/>
      <c r="T236" s="126"/>
      <c r="U236" s="91"/>
      <c r="V236" s="91"/>
      <c r="W236" s="156"/>
      <c r="X236" s="160"/>
      <c r="Y236" s="156"/>
      <c r="Z236" s="137"/>
      <c r="AA236" s="131">
        <v>1</v>
      </c>
      <c r="AB236" s="131" t="str">
        <f t="shared" ref="AB236:AB241" si="32">VLOOKUP(AA236,detail_maturity_score,3,FALSE)</f>
        <v/>
      </c>
    </row>
    <row r="237" spans="1:28" s="124" customFormat="1" ht="45" x14ac:dyDescent="0.25">
      <c r="A237" s="89">
        <v>231</v>
      </c>
      <c r="B237" s="90" t="str">
        <f t="shared" ca="1" si="23"/>
        <v>1.5.02b</v>
      </c>
      <c r="C237" s="91">
        <f t="shared" ca="1" si="24"/>
        <v>6</v>
      </c>
      <c r="D237" s="21"/>
      <c r="E237" s="92" t="str">
        <f t="shared" ca="1" si="25"/>
        <v>1.5.02b</v>
      </c>
      <c r="F237" s="98" t="str">
        <f t="shared" ca="1" si="26"/>
        <v>Sources of cyber security incidents (eg petty criminals, insiders, hacktivists, an organised crime syndicate, extremist group or state-sponsored body)?</v>
      </c>
      <c r="G237" s="107"/>
      <c r="H237" s="140" t="str">
        <f t="shared" ca="1" si="27"/>
        <v>x 3</v>
      </c>
      <c r="I237" s="140" t="str">
        <f t="shared" ca="1" si="28"/>
        <v/>
      </c>
      <c r="J237" s="254"/>
      <c r="K237" s="254"/>
      <c r="L237" s="91"/>
      <c r="M237" s="91"/>
      <c r="N237" s="91"/>
      <c r="O237" s="91"/>
      <c r="P237" s="91"/>
      <c r="Q237" s="91"/>
      <c r="R237" s="91"/>
      <c r="S237" s="91"/>
      <c r="T237" s="126"/>
      <c r="U237" s="91"/>
      <c r="V237" s="91"/>
      <c r="W237" s="156"/>
      <c r="X237" s="160"/>
      <c r="Y237" s="156"/>
      <c r="Z237" s="137"/>
      <c r="AA237" s="131">
        <v>1</v>
      </c>
      <c r="AB237" s="131" t="str">
        <f t="shared" si="32"/>
        <v/>
      </c>
    </row>
    <row r="238" spans="1:28" s="124" customFormat="1" ht="30" x14ac:dyDescent="0.25">
      <c r="A238" s="89">
        <v>232</v>
      </c>
      <c r="B238" s="90" t="str">
        <f t="shared" ca="1" si="23"/>
        <v>1.5.02c</v>
      </c>
      <c r="C238" s="91">
        <f t="shared" ca="1" si="24"/>
        <v>6</v>
      </c>
      <c r="D238" s="21"/>
      <c r="E238" s="92" t="str">
        <f t="shared" ca="1" si="25"/>
        <v>1.5.02c</v>
      </c>
      <c r="F238" s="98" t="str">
        <f t="shared" ca="1" si="26"/>
        <v>Basic cyber security incidents (eg minor crime, localised disruption and theft)?</v>
      </c>
      <c r="G238" s="107"/>
      <c r="H238" s="140" t="str">
        <f t="shared" ca="1" si="27"/>
        <v>x 3</v>
      </c>
      <c r="I238" s="140" t="str">
        <f t="shared" ca="1" si="28"/>
        <v/>
      </c>
      <c r="J238" s="254"/>
      <c r="K238" s="254"/>
      <c r="L238" s="91"/>
      <c r="M238" s="91"/>
      <c r="N238" s="91"/>
      <c r="O238" s="91"/>
      <c r="P238" s="91"/>
      <c r="Q238" s="91"/>
      <c r="R238" s="91"/>
      <c r="S238" s="91"/>
      <c r="T238" s="126"/>
      <c r="U238" s="91"/>
      <c r="V238" s="91"/>
      <c r="W238" s="156"/>
      <c r="X238" s="160"/>
      <c r="Y238" s="156"/>
      <c r="Z238" s="137"/>
      <c r="AA238" s="131">
        <v>1</v>
      </c>
      <c r="AB238" s="131" t="str">
        <f t="shared" si="32"/>
        <v/>
      </c>
    </row>
    <row r="239" spans="1:28" s="124" customFormat="1" ht="45" x14ac:dyDescent="0.25">
      <c r="A239" s="89">
        <v>233</v>
      </c>
      <c r="B239" s="90" t="str">
        <f t="shared" ca="1" si="23"/>
        <v>1.5.02d</v>
      </c>
      <c r="C239" s="91">
        <f t="shared" ca="1" si="24"/>
        <v>6</v>
      </c>
      <c r="D239" s="21"/>
      <c r="E239" s="92" t="str">
        <f t="shared" ca="1" si="25"/>
        <v>1.5.02d</v>
      </c>
      <c r="F239" s="98" t="str">
        <f t="shared" ca="1" si="26"/>
        <v>Sophisticated cyber security attacks (eg major organised crime, widespread disruption, critical damage to national infrastructure and even warfare)?</v>
      </c>
      <c r="G239" s="107"/>
      <c r="H239" s="140" t="str">
        <f t="shared" ca="1" si="27"/>
        <v>x 3</v>
      </c>
      <c r="I239" s="140" t="str">
        <f t="shared" ca="1" si="28"/>
        <v/>
      </c>
      <c r="J239" s="254"/>
      <c r="K239" s="254"/>
      <c r="L239" s="91"/>
      <c r="M239" s="91"/>
      <c r="N239" s="91"/>
      <c r="O239" s="91"/>
      <c r="P239" s="91"/>
      <c r="Q239" s="91"/>
      <c r="R239" s="91"/>
      <c r="S239" s="91"/>
      <c r="T239" s="126"/>
      <c r="U239" s="91"/>
      <c r="V239" s="91"/>
      <c r="W239" s="156"/>
      <c r="X239" s="160"/>
      <c r="Y239" s="156"/>
      <c r="Z239" s="137"/>
      <c r="AA239" s="131">
        <v>1</v>
      </c>
      <c r="AB239" s="131" t="str">
        <f t="shared" si="32"/>
        <v/>
      </c>
    </row>
    <row r="240" spans="1:28" s="124" customFormat="1" ht="30" x14ac:dyDescent="0.25">
      <c r="A240" s="89">
        <v>234</v>
      </c>
      <c r="B240" s="90" t="str">
        <f t="shared" ca="1" si="23"/>
        <v>1.5.02e</v>
      </c>
      <c r="C240" s="91">
        <f t="shared" ca="1" si="24"/>
        <v>6</v>
      </c>
      <c r="D240" s="21"/>
      <c r="E240" s="92" t="str">
        <f t="shared" ca="1" si="25"/>
        <v>1.5.02e</v>
      </c>
      <c r="F240" s="98" t="str">
        <f t="shared" ca="1" si="26"/>
        <v>Difference between a cyber security and a traditional IT or information security incident (if any)?</v>
      </c>
      <c r="G240" s="107"/>
      <c r="H240" s="140" t="str">
        <f t="shared" ca="1" si="27"/>
        <v>x 4</v>
      </c>
      <c r="I240" s="140" t="str">
        <f t="shared" ca="1" si="28"/>
        <v/>
      </c>
      <c r="J240" s="254"/>
      <c r="K240" s="254"/>
      <c r="L240" s="91"/>
      <c r="M240" s="91"/>
      <c r="N240" s="91"/>
      <c r="O240" s="91"/>
      <c r="P240" s="91"/>
      <c r="Q240" s="91"/>
      <c r="R240" s="91"/>
      <c r="S240" s="91"/>
      <c r="T240" s="126"/>
      <c r="U240" s="91"/>
      <c r="V240" s="91"/>
      <c r="W240" s="156"/>
      <c r="X240" s="160"/>
      <c r="Y240" s="156"/>
      <c r="Z240" s="137"/>
      <c r="AA240" s="131">
        <v>1</v>
      </c>
      <c r="AB240" s="131" t="str">
        <f t="shared" si="32"/>
        <v/>
      </c>
    </row>
    <row r="241" spans="1:28" s="124" customFormat="1" ht="30" x14ac:dyDescent="0.25">
      <c r="A241" s="89">
        <v>235</v>
      </c>
      <c r="B241" s="90" t="str">
        <f t="shared" ca="1" si="23"/>
        <v>1.5.03</v>
      </c>
      <c r="C241" s="91">
        <f t="shared" ca="1" si="24"/>
        <v>5</v>
      </c>
      <c r="D241" s="21"/>
      <c r="E241" s="92" t="str">
        <f t="shared" ca="1" si="25"/>
        <v>1.5.03</v>
      </c>
      <c r="F241" s="93" t="str">
        <f t="shared" ca="1" si="26"/>
        <v>Do you maintain an appropriate cyber security incident response capability?</v>
      </c>
      <c r="G241" s="107"/>
      <c r="H241" s="140" t="str">
        <f t="shared" ca="1" si="27"/>
        <v>x 2</v>
      </c>
      <c r="I241" s="140" t="str">
        <f t="shared" ca="1" si="28"/>
        <v/>
      </c>
      <c r="J241" s="254"/>
      <c r="K241" s="254"/>
      <c r="L241" s="91"/>
      <c r="M241" s="91"/>
      <c r="N241" s="91"/>
      <c r="O241" s="91"/>
      <c r="P241" s="91"/>
      <c r="Q241" s="91"/>
      <c r="R241" s="91"/>
      <c r="S241" s="91"/>
      <c r="T241" s="126"/>
      <c r="U241" s="91"/>
      <c r="V241" s="91"/>
      <c r="W241" s="156"/>
      <c r="X241" s="160"/>
      <c r="Y241" s="156"/>
      <c r="Z241" s="188"/>
      <c r="AA241" s="131">
        <v>1</v>
      </c>
      <c r="AB241" s="131" t="str">
        <f t="shared" si="32"/>
        <v/>
      </c>
    </row>
    <row r="242" spans="1:28" s="124" customFormat="1" ht="30" customHeight="1" x14ac:dyDescent="0.25">
      <c r="A242" s="89">
        <v>236</v>
      </c>
      <c r="B242" s="90" t="str">
        <f t="shared" ca="1" si="23"/>
        <v>1.5.04</v>
      </c>
      <c r="C242" s="91">
        <f t="shared" ca="1" si="24"/>
        <v>4</v>
      </c>
      <c r="D242" s="21"/>
      <c r="E242" s="92" t="str">
        <f t="shared" ca="1" si="25"/>
        <v>1.5.04</v>
      </c>
      <c r="F242" s="93" t="str">
        <f t="shared" ca="1" si="26"/>
        <v>Does your cyber security incident response capability include:</v>
      </c>
      <c r="G242" s="107"/>
      <c r="H242" s="140" t="str">
        <f t="shared" ca="1" si="27"/>
        <v/>
      </c>
      <c r="I242" s="140" t="str">
        <f t="shared" ca="1" si="28"/>
        <v/>
      </c>
      <c r="J242" s="254"/>
      <c r="K242" s="254"/>
      <c r="L242" s="91"/>
      <c r="M242" s="91"/>
      <c r="N242" s="91"/>
      <c r="O242" s="91"/>
      <c r="P242" s="91"/>
      <c r="Q242" s="91"/>
      <c r="R242" s="91"/>
      <c r="S242" s="91"/>
      <c r="T242" s="126"/>
      <c r="U242" s="91"/>
      <c r="V242" s="91"/>
      <c r="W242" s="156"/>
      <c r="X242" s="160"/>
      <c r="Y242" s="156"/>
      <c r="Z242" s="137"/>
      <c r="AA242" s="131"/>
      <c r="AB242" s="131"/>
    </row>
    <row r="243" spans="1:28" s="124" customFormat="1" ht="30" x14ac:dyDescent="0.25">
      <c r="A243" s="89">
        <v>237</v>
      </c>
      <c r="B243" s="90" t="str">
        <f t="shared" ca="1" si="23"/>
        <v>1.5.04a</v>
      </c>
      <c r="C243" s="91">
        <f t="shared" ca="1" si="24"/>
        <v>6</v>
      </c>
      <c r="D243" s="21"/>
      <c r="E243" s="92" t="str">
        <f t="shared" ca="1" si="25"/>
        <v>1.5.04a</v>
      </c>
      <c r="F243" s="98" t="str">
        <f t="shared" ca="1" si="26"/>
        <v>Appointing a cyber security incident response team (internal and / or external) and determining what services they should provide?</v>
      </c>
      <c r="G243" s="107"/>
      <c r="H243" s="140" t="str">
        <f t="shared" ca="1" si="27"/>
        <v>x 2</v>
      </c>
      <c r="I243" s="140" t="str">
        <f t="shared" ca="1" si="28"/>
        <v/>
      </c>
      <c r="J243" s="254"/>
      <c r="K243" s="254"/>
      <c r="L243" s="91"/>
      <c r="M243" s="91"/>
      <c r="N243" s="91"/>
      <c r="O243" s="91"/>
      <c r="P243" s="91"/>
      <c r="Q243" s="91"/>
      <c r="R243" s="91"/>
      <c r="S243" s="91"/>
      <c r="T243" s="126"/>
      <c r="U243" s="91"/>
      <c r="V243" s="91"/>
      <c r="W243" s="156"/>
      <c r="X243" s="160"/>
      <c r="Y243" s="156"/>
      <c r="Z243" s="137"/>
      <c r="AA243" s="131">
        <v>1</v>
      </c>
      <c r="AB243" s="131" t="str">
        <f t="shared" ref="AB243:AB248" si="33">VLOOKUP(AA243,detail_maturity_score,3,FALSE)</f>
        <v/>
      </c>
    </row>
    <row r="244" spans="1:28" s="124" customFormat="1" ht="30" x14ac:dyDescent="0.25">
      <c r="A244" s="89">
        <v>238</v>
      </c>
      <c r="B244" s="90" t="str">
        <f t="shared" ca="1" si="23"/>
        <v>1.5.04b</v>
      </c>
      <c r="C244" s="91">
        <f t="shared" ca="1" si="24"/>
        <v>6</v>
      </c>
      <c r="D244" s="21"/>
      <c r="E244" s="92" t="str">
        <f t="shared" ca="1" si="25"/>
        <v>1.5.04b</v>
      </c>
      <c r="F244" s="98" t="str">
        <f t="shared" ca="1" si="26"/>
        <v>Raising awareness about the need for an effective cyber security response capability?</v>
      </c>
      <c r="G244" s="107"/>
      <c r="H244" s="140" t="str">
        <f t="shared" ca="1" si="27"/>
        <v>x 2</v>
      </c>
      <c r="I244" s="140" t="str">
        <f t="shared" ca="1" si="28"/>
        <v/>
      </c>
      <c r="J244" s="254"/>
      <c r="K244" s="254"/>
      <c r="L244" s="91"/>
      <c r="M244" s="91"/>
      <c r="N244" s="91"/>
      <c r="O244" s="91"/>
      <c r="P244" s="91"/>
      <c r="Q244" s="91"/>
      <c r="R244" s="91"/>
      <c r="S244" s="91"/>
      <c r="T244" s="126"/>
      <c r="U244" s="91"/>
      <c r="V244" s="91"/>
      <c r="W244" s="156"/>
      <c r="X244" s="160"/>
      <c r="Y244" s="156"/>
      <c r="Z244" s="137"/>
      <c r="AA244" s="131">
        <v>1</v>
      </c>
      <c r="AB244" s="131" t="str">
        <f t="shared" si="33"/>
        <v/>
      </c>
    </row>
    <row r="245" spans="1:28" s="124" customFormat="1" ht="60" x14ac:dyDescent="0.25">
      <c r="A245" s="89">
        <v>239</v>
      </c>
      <c r="B245" s="90" t="str">
        <f t="shared" ca="1" si="23"/>
        <v>1.5.04c</v>
      </c>
      <c r="C245" s="91">
        <f t="shared" ca="1" si="24"/>
        <v>6</v>
      </c>
      <c r="D245" s="21"/>
      <c r="E245" s="92" t="str">
        <f t="shared" ca="1" si="25"/>
        <v>1.5.04c</v>
      </c>
      <c r="F245" s="98" t="str">
        <f t="shared" ca="1" si="26"/>
        <v>Developing a consistent, repeatable cyber security incident response process or methodology for handling cyber security incidents (or suspected incidents) as they occur, so that the appropriate actions are taken?</v>
      </c>
      <c r="G245" s="107"/>
      <c r="H245" s="140" t="str">
        <f t="shared" ca="1" si="27"/>
        <v>x 3</v>
      </c>
      <c r="I245" s="140" t="str">
        <f t="shared" ca="1" si="28"/>
        <v/>
      </c>
      <c r="J245" s="254"/>
      <c r="K245" s="254"/>
      <c r="L245" s="91"/>
      <c r="M245" s="91"/>
      <c r="N245" s="91"/>
      <c r="O245" s="91"/>
      <c r="P245" s="91"/>
      <c r="Q245" s="91"/>
      <c r="R245" s="91"/>
      <c r="S245" s="91"/>
      <c r="T245" s="126"/>
      <c r="U245" s="91"/>
      <c r="V245" s="91"/>
      <c r="W245" s="156"/>
      <c r="X245" s="160"/>
      <c r="Y245" s="156"/>
      <c r="Z245" s="137"/>
      <c r="AA245" s="131">
        <v>1</v>
      </c>
      <c r="AB245" s="131" t="str">
        <f t="shared" si="33"/>
        <v/>
      </c>
    </row>
    <row r="246" spans="1:28" s="124" customFormat="1" ht="30" customHeight="1" x14ac:dyDescent="0.25">
      <c r="A246" s="89">
        <v>240</v>
      </c>
      <c r="B246" s="90" t="str">
        <f t="shared" ca="1" si="23"/>
        <v>1.5.04d</v>
      </c>
      <c r="C246" s="91">
        <f t="shared" ca="1" si="24"/>
        <v>6</v>
      </c>
      <c r="D246" s="21"/>
      <c r="E246" s="92" t="str">
        <f t="shared" ca="1" si="25"/>
        <v>1.5.04d</v>
      </c>
      <c r="F246" s="98" t="str">
        <f t="shared" ca="1" si="26"/>
        <v>Making effective use of relevant technologies?</v>
      </c>
      <c r="G246" s="107"/>
      <c r="H246" s="140" t="str">
        <f t="shared" ca="1" si="27"/>
        <v>x 3</v>
      </c>
      <c r="I246" s="140" t="str">
        <f t="shared" ca="1" si="28"/>
        <v/>
      </c>
      <c r="J246" s="254"/>
      <c r="K246" s="254"/>
      <c r="L246" s="91"/>
      <c r="M246" s="91"/>
      <c r="N246" s="91"/>
      <c r="O246" s="91"/>
      <c r="P246" s="91"/>
      <c r="Q246" s="91"/>
      <c r="R246" s="91"/>
      <c r="S246" s="91"/>
      <c r="T246" s="126"/>
      <c r="U246" s="91"/>
      <c r="V246" s="91"/>
      <c r="W246" s="156"/>
      <c r="X246" s="160"/>
      <c r="Y246" s="156"/>
      <c r="Z246" s="137"/>
      <c r="AA246" s="131">
        <v>1</v>
      </c>
      <c r="AB246" s="131" t="str">
        <f t="shared" si="33"/>
        <v/>
      </c>
    </row>
    <row r="247" spans="1:28" s="124" customFormat="1" ht="30" x14ac:dyDescent="0.25">
      <c r="A247" s="89">
        <v>241</v>
      </c>
      <c r="B247" s="90" t="str">
        <f t="shared" ca="1" si="23"/>
        <v>1.5.04e</v>
      </c>
      <c r="C247" s="91">
        <f t="shared" ca="1" si="24"/>
        <v>6</v>
      </c>
      <c r="D247" s="21"/>
      <c r="E247" s="92" t="str">
        <f t="shared" ca="1" si="25"/>
        <v>1.5.04e</v>
      </c>
      <c r="F247" s="98" t="str">
        <f t="shared" ca="1" si="26"/>
        <v>Ensuring that cyber security incidents are properly followed up once they have been responded to effectively?</v>
      </c>
      <c r="G247" s="107"/>
      <c r="H247" s="140" t="str">
        <f t="shared" ca="1" si="27"/>
        <v>x 3</v>
      </c>
      <c r="I247" s="140" t="str">
        <f t="shared" ca="1" si="28"/>
        <v/>
      </c>
      <c r="J247" s="254"/>
      <c r="K247" s="254"/>
      <c r="L247" s="91"/>
      <c r="M247" s="91"/>
      <c r="N247" s="91"/>
      <c r="O247" s="91"/>
      <c r="P247" s="91"/>
      <c r="Q247" s="91"/>
      <c r="R247" s="91"/>
      <c r="S247" s="91"/>
      <c r="T247" s="126"/>
      <c r="U247" s="91"/>
      <c r="V247" s="91"/>
      <c r="W247" s="156"/>
      <c r="X247" s="160"/>
      <c r="Y247" s="156"/>
      <c r="Z247" s="137"/>
      <c r="AA247" s="131">
        <v>1</v>
      </c>
      <c r="AB247" s="131" t="str">
        <f t="shared" si="33"/>
        <v/>
      </c>
    </row>
    <row r="248" spans="1:28" s="124" customFormat="1" ht="30" x14ac:dyDescent="0.25">
      <c r="A248" s="89">
        <v>242</v>
      </c>
      <c r="B248" s="90" t="str">
        <f t="shared" ca="1" si="23"/>
        <v>1.5.05</v>
      </c>
      <c r="C248" s="91">
        <f t="shared" ca="1" si="24"/>
        <v>5</v>
      </c>
      <c r="D248" s="21"/>
      <c r="E248" s="92" t="str">
        <f t="shared" ca="1" si="25"/>
        <v>1.5.05</v>
      </c>
      <c r="F248" s="93" t="str">
        <f t="shared" ca="1" si="26"/>
        <v>Have you obtained senior management commitment for your cyber security incident response capability?</v>
      </c>
      <c r="G248" s="107"/>
      <c r="H248" s="140" t="str">
        <f t="shared" ca="1" si="27"/>
        <v>x 4</v>
      </c>
      <c r="I248" s="140" t="str">
        <f t="shared" ca="1" si="28"/>
        <v/>
      </c>
      <c r="J248" s="254"/>
      <c r="K248" s="254"/>
      <c r="L248" s="91"/>
      <c r="M248" s="91"/>
      <c r="N248" s="91"/>
      <c r="O248" s="91"/>
      <c r="P248" s="91"/>
      <c r="Q248" s="91"/>
      <c r="R248" s="91"/>
      <c r="S248" s="91"/>
      <c r="T248" s="126"/>
      <c r="U248" s="91"/>
      <c r="V248" s="91"/>
      <c r="W248" s="156"/>
      <c r="X248" s="160"/>
      <c r="Y248" s="156"/>
      <c r="Z248" s="188"/>
      <c r="AA248" s="131">
        <v>1</v>
      </c>
      <c r="AB248" s="131" t="str">
        <f t="shared" si="33"/>
        <v/>
      </c>
    </row>
    <row r="249" spans="1:28" s="124" customFormat="1" ht="30" customHeight="1" x14ac:dyDescent="0.25">
      <c r="A249" s="89">
        <v>243</v>
      </c>
      <c r="B249" s="90" t="str">
        <f t="shared" ca="1" si="23"/>
        <v>1.5.06</v>
      </c>
      <c r="C249" s="91">
        <f t="shared" ca="1" si="24"/>
        <v>4</v>
      </c>
      <c r="D249" s="21"/>
      <c r="E249" s="92" t="str">
        <f t="shared" ca="1" si="25"/>
        <v>1.5.06</v>
      </c>
      <c r="F249" s="93" t="str">
        <f t="shared" ca="1" si="26"/>
        <v>Does senior management commitment include:</v>
      </c>
      <c r="G249" s="107"/>
      <c r="H249" s="140" t="str">
        <f t="shared" ca="1" si="27"/>
        <v/>
      </c>
      <c r="I249" s="140" t="str">
        <f t="shared" ca="1" si="28"/>
        <v/>
      </c>
      <c r="J249" s="254"/>
      <c r="K249" s="254"/>
      <c r="L249" s="91"/>
      <c r="M249" s="91"/>
      <c r="N249" s="91"/>
      <c r="O249" s="91"/>
      <c r="P249" s="91"/>
      <c r="Q249" s="91"/>
      <c r="R249" s="91"/>
      <c r="S249" s="91"/>
      <c r="T249" s="126"/>
      <c r="U249" s="91"/>
      <c r="V249" s="91"/>
      <c r="W249" s="156"/>
      <c r="X249" s="160"/>
      <c r="Y249" s="156"/>
      <c r="Z249" s="137"/>
      <c r="AA249" s="131"/>
      <c r="AB249" s="131"/>
    </row>
    <row r="250" spans="1:28" s="124" customFormat="1" ht="30" x14ac:dyDescent="0.25">
      <c r="A250" s="89">
        <v>244</v>
      </c>
      <c r="B250" s="90" t="str">
        <f t="shared" ca="1" si="23"/>
        <v>1.5.06a</v>
      </c>
      <c r="C250" s="91">
        <f t="shared" ca="1" si="24"/>
        <v>6</v>
      </c>
      <c r="D250" s="21"/>
      <c r="E250" s="92" t="str">
        <f t="shared" ca="1" si="25"/>
        <v>1.5.06a</v>
      </c>
      <c r="F250" s="98" t="str">
        <f t="shared" ca="1" si="26"/>
        <v>Providing sufficient funding and resources to deal with cyber security incidents effectively?</v>
      </c>
      <c r="G250" s="107"/>
      <c r="H250" s="140" t="str">
        <f t="shared" ca="1" si="27"/>
        <v>x 5</v>
      </c>
      <c r="I250" s="140" t="str">
        <f t="shared" ca="1" si="28"/>
        <v/>
      </c>
      <c r="J250" s="254"/>
      <c r="K250" s="254"/>
      <c r="L250" s="91"/>
      <c r="M250" s="91"/>
      <c r="N250" s="91"/>
      <c r="O250" s="91"/>
      <c r="P250" s="91"/>
      <c r="Q250" s="91"/>
      <c r="R250" s="91"/>
      <c r="S250" s="91"/>
      <c r="T250" s="126"/>
      <c r="U250" s="91"/>
      <c r="V250" s="91"/>
      <c r="W250" s="156"/>
      <c r="X250" s="160"/>
      <c r="Y250" s="156"/>
      <c r="Z250" s="137"/>
      <c r="AA250" s="131">
        <v>1</v>
      </c>
      <c r="AB250" s="131" t="str">
        <f>VLOOKUP(AA250,detail_maturity_score,3,FALSE)</f>
        <v/>
      </c>
    </row>
    <row r="251" spans="1:28" s="124" customFormat="1" ht="45" x14ac:dyDescent="0.25">
      <c r="A251" s="89">
        <v>245</v>
      </c>
      <c r="B251" s="90" t="str">
        <f t="shared" ca="1" si="23"/>
        <v>1.5.06b</v>
      </c>
      <c r="C251" s="91">
        <f t="shared" ca="1" si="24"/>
        <v>6</v>
      </c>
      <c r="D251" s="21"/>
      <c r="E251" s="92" t="str">
        <f t="shared" ca="1" si="25"/>
        <v>1.5.06b</v>
      </c>
      <c r="F251" s="98" t="str">
        <f t="shared" ca="1" si="26"/>
        <v>Determining whether to establish a specialised cyber security incident response capability or integrate cyber security incidents into existing incident management systems?</v>
      </c>
      <c r="G251" s="107"/>
      <c r="H251" s="140" t="str">
        <f t="shared" ca="1" si="27"/>
        <v>x 5</v>
      </c>
      <c r="I251" s="140" t="str">
        <f t="shared" ca="1" si="28"/>
        <v/>
      </c>
      <c r="J251" s="254"/>
      <c r="K251" s="254"/>
      <c r="L251" s="91"/>
      <c r="M251" s="91"/>
      <c r="N251" s="91"/>
      <c r="O251" s="91"/>
      <c r="P251" s="91"/>
      <c r="Q251" s="91"/>
      <c r="R251" s="91"/>
      <c r="S251" s="91"/>
      <c r="T251" s="126"/>
      <c r="U251" s="91"/>
      <c r="V251" s="91"/>
      <c r="W251" s="156"/>
      <c r="X251" s="160"/>
      <c r="Y251" s="156"/>
      <c r="Z251" s="137"/>
      <c r="AA251" s="131">
        <v>1</v>
      </c>
      <c r="AB251" s="131" t="str">
        <f>VLOOKUP(AA251,detail_maturity_score,3,FALSE)</f>
        <v/>
      </c>
    </row>
    <row r="252" spans="1:28" s="124" customFormat="1" ht="30" x14ac:dyDescent="0.25">
      <c r="A252" s="89">
        <v>246</v>
      </c>
      <c r="B252" s="90" t="str">
        <f t="shared" ca="1" si="23"/>
        <v>1.5.06c</v>
      </c>
      <c r="C252" s="91">
        <f t="shared" ca="1" si="24"/>
        <v>6</v>
      </c>
      <c r="D252" s="21"/>
      <c r="E252" s="92" t="str">
        <f t="shared" ca="1" si="25"/>
        <v>1.5.06c</v>
      </c>
      <c r="F252" s="98" t="str">
        <f t="shared" ca="1" si="26"/>
        <v>Finding appropriate external sources and levels of guidance to help you prepare for a cyber security incident</v>
      </c>
      <c r="G252" s="107"/>
      <c r="H252" s="140" t="str">
        <f t="shared" ca="1" si="27"/>
        <v>x 5</v>
      </c>
      <c r="I252" s="140" t="str">
        <f t="shared" ca="1" si="28"/>
        <v/>
      </c>
      <c r="J252" s="254"/>
      <c r="K252" s="254"/>
      <c r="L252" s="91"/>
      <c r="M252" s="91"/>
      <c r="N252" s="91"/>
      <c r="O252" s="91"/>
      <c r="P252" s="91"/>
      <c r="Q252" s="91"/>
      <c r="R252" s="91"/>
      <c r="S252" s="91"/>
      <c r="T252" s="126"/>
      <c r="U252" s="91"/>
      <c r="V252" s="91"/>
      <c r="W252" s="156"/>
      <c r="X252" s="160"/>
      <c r="Y252" s="156"/>
      <c r="Z252" s="137"/>
      <c r="AA252" s="131">
        <v>1</v>
      </c>
      <c r="AB252" s="131" t="str">
        <f>VLOOKUP(AA252,detail_maturity_score,3,FALSE)</f>
        <v/>
      </c>
    </row>
    <row r="253" spans="1:28" s="124" customFormat="1" ht="30" x14ac:dyDescent="0.25">
      <c r="A253" s="89">
        <v>247</v>
      </c>
      <c r="B253" s="90" t="str">
        <f t="shared" ca="1" si="23"/>
        <v>1.5.07</v>
      </c>
      <c r="C253" s="91">
        <f t="shared" ca="1" si="24"/>
        <v>5</v>
      </c>
      <c r="D253" s="21"/>
      <c r="E253" s="92" t="str">
        <f t="shared" ca="1" si="25"/>
        <v>1.5.07</v>
      </c>
      <c r="F253" s="93" t="str">
        <f t="shared" ca="1" si="26"/>
        <v>Do you know your state of readiness to be able to respond to a cyber security incident in a fast, effective manner?</v>
      </c>
      <c r="G253" s="107"/>
      <c r="H253" s="140" t="str">
        <f t="shared" ca="1" si="27"/>
        <v>x 4</v>
      </c>
      <c r="I253" s="140" t="str">
        <f t="shared" ca="1" si="28"/>
        <v/>
      </c>
      <c r="J253" s="254"/>
      <c r="K253" s="254"/>
      <c r="L253" s="91"/>
      <c r="M253" s="91"/>
      <c r="N253" s="91"/>
      <c r="O253" s="91"/>
      <c r="P253" s="91"/>
      <c r="Q253" s="91"/>
      <c r="R253" s="91"/>
      <c r="S253" s="91"/>
      <c r="T253" s="126"/>
      <c r="U253" s="91"/>
      <c r="V253" s="91"/>
      <c r="W253" s="156"/>
      <c r="X253" s="160"/>
      <c r="Y253" s="156"/>
      <c r="Z253" s="188"/>
      <c r="AA253" s="131">
        <v>1</v>
      </c>
      <c r="AB253" s="131" t="str">
        <f>VLOOKUP(AA253,detail_maturity_score,3,FALSE)</f>
        <v/>
      </c>
    </row>
    <row r="254" spans="1:28" s="124" customFormat="1" ht="30" x14ac:dyDescent="0.25">
      <c r="A254" s="89">
        <v>248</v>
      </c>
      <c r="B254" s="90" t="str">
        <f t="shared" ca="1" si="23"/>
        <v>1.5.08</v>
      </c>
      <c r="C254" s="91">
        <f t="shared" ca="1" si="24"/>
        <v>5</v>
      </c>
      <c r="D254" s="21"/>
      <c r="E254" s="92" t="str">
        <f t="shared" ca="1" si="25"/>
        <v>1.5.08</v>
      </c>
      <c r="F254" s="93" t="str">
        <f t="shared" ca="1" si="26"/>
        <v>Do you determine the requirements you have for your cyber security incident response capability?</v>
      </c>
      <c r="G254" s="107"/>
      <c r="H254" s="140" t="str">
        <f t="shared" ca="1" si="27"/>
        <v>x 3</v>
      </c>
      <c r="I254" s="140" t="str">
        <f t="shared" ca="1" si="28"/>
        <v/>
      </c>
      <c r="J254" s="254"/>
      <c r="K254" s="254"/>
      <c r="L254" s="91"/>
      <c r="M254" s="91"/>
      <c r="N254" s="91"/>
      <c r="O254" s="91"/>
      <c r="P254" s="91"/>
      <c r="Q254" s="91"/>
      <c r="R254" s="91"/>
      <c r="S254" s="91"/>
      <c r="T254" s="126"/>
      <c r="U254" s="91"/>
      <c r="V254" s="91"/>
      <c r="W254" s="156"/>
      <c r="X254" s="160"/>
      <c r="Y254" s="156"/>
      <c r="Z254" s="188"/>
      <c r="AA254" s="131">
        <v>1</v>
      </c>
      <c r="AB254" s="131" t="str">
        <f>VLOOKUP(AA254,detail_maturity_score,3,FALSE)</f>
        <v/>
      </c>
    </row>
    <row r="255" spans="1:28" s="124" customFormat="1" ht="30" x14ac:dyDescent="0.25">
      <c r="A255" s="89">
        <v>249</v>
      </c>
      <c r="B255" s="90" t="str">
        <f t="shared" ca="1" si="23"/>
        <v>1.5.09</v>
      </c>
      <c r="C255" s="91">
        <f t="shared" ca="1" si="24"/>
        <v>4</v>
      </c>
      <c r="D255" s="21"/>
      <c r="E255" s="92" t="str">
        <f t="shared" ca="1" si="25"/>
        <v>1.5.09</v>
      </c>
      <c r="F255" s="93" t="str">
        <f t="shared" ca="1" si="26"/>
        <v>Do you measure the level of maturity of your cyber security incident response capability in terms of:</v>
      </c>
      <c r="G255" s="107"/>
      <c r="H255" s="140" t="str">
        <f t="shared" ca="1" si="27"/>
        <v/>
      </c>
      <c r="I255" s="140" t="str">
        <f t="shared" ca="1" si="28"/>
        <v/>
      </c>
      <c r="J255" s="254"/>
      <c r="K255" s="254"/>
      <c r="L255" s="91"/>
      <c r="M255" s="91"/>
      <c r="N255" s="91"/>
      <c r="O255" s="91"/>
      <c r="P255" s="91"/>
      <c r="Q255" s="91"/>
      <c r="R255" s="91"/>
      <c r="S255" s="91"/>
      <c r="T255" s="126"/>
      <c r="U255" s="91"/>
      <c r="V255" s="91"/>
      <c r="W255" s="156"/>
      <c r="X255" s="160"/>
      <c r="Y255" s="156"/>
      <c r="Z255" s="137"/>
      <c r="AA255" s="131"/>
      <c r="AB255" s="131"/>
    </row>
    <row r="256" spans="1:28" s="124" customFormat="1" ht="30" x14ac:dyDescent="0.25">
      <c r="A256" s="89">
        <v>250</v>
      </c>
      <c r="B256" s="90" t="str">
        <f t="shared" ca="1" si="23"/>
        <v>1.5.09a</v>
      </c>
      <c r="C256" s="91">
        <f t="shared" ca="1" si="24"/>
        <v>6</v>
      </c>
      <c r="D256" s="21"/>
      <c r="E256" s="92" t="str">
        <f t="shared" ca="1" si="25"/>
        <v>1.5.09a</v>
      </c>
      <c r="F256" s="98" t="str">
        <f t="shared" ca="1" si="26"/>
        <v>People (eg an incident response team or individual, technical experts, fast access to decision-makers, representation from key suppliers)?</v>
      </c>
      <c r="G256" s="107"/>
      <c r="H256" s="140" t="str">
        <f t="shared" ca="1" si="27"/>
        <v>x 4</v>
      </c>
      <c r="I256" s="140" t="str">
        <f t="shared" ca="1" si="28"/>
        <v/>
      </c>
      <c r="J256" s="254"/>
      <c r="K256" s="254"/>
      <c r="L256" s="91"/>
      <c r="M256" s="91"/>
      <c r="N256" s="91"/>
      <c r="O256" s="91"/>
      <c r="P256" s="91"/>
      <c r="Q256" s="91"/>
      <c r="R256" s="91"/>
      <c r="S256" s="91"/>
      <c r="T256" s="126"/>
      <c r="U256" s="91"/>
      <c r="V256" s="91"/>
      <c r="W256" s="156"/>
      <c r="X256" s="160"/>
      <c r="Y256" s="156"/>
      <c r="Z256" s="137"/>
      <c r="AA256" s="131">
        <v>1</v>
      </c>
      <c r="AB256" s="131" t="str">
        <f t="shared" ref="AB256:AB261" si="34">VLOOKUP(AA256,detail_maturity_score,3,FALSE)</f>
        <v/>
      </c>
    </row>
    <row r="257" spans="1:28" s="124" customFormat="1" ht="45" x14ac:dyDescent="0.25">
      <c r="A257" s="89">
        <v>251</v>
      </c>
      <c r="B257" s="90" t="str">
        <f t="shared" ca="1" si="23"/>
        <v>1.5.09b</v>
      </c>
      <c r="C257" s="91">
        <f t="shared" ca="1" si="24"/>
        <v>6</v>
      </c>
      <c r="D257" s="21"/>
      <c r="E257" s="92" t="str">
        <f t="shared" ca="1" si="25"/>
        <v>1.5.09b</v>
      </c>
      <c r="F257" s="98" t="str">
        <f t="shared" ca="1" si="26"/>
        <v>Process (eg knowing what to do, how to do it and when to do it – when detecting, containing, eradicating or recovering from a cyber security incident)?</v>
      </c>
      <c r="G257" s="107"/>
      <c r="H257" s="140" t="str">
        <f t="shared" ca="1" si="27"/>
        <v>x 4</v>
      </c>
      <c r="I257" s="140" t="str">
        <f t="shared" ca="1" si="28"/>
        <v/>
      </c>
      <c r="J257" s="254"/>
      <c r="K257" s="254"/>
      <c r="L257" s="91"/>
      <c r="M257" s="91"/>
      <c r="N257" s="91"/>
      <c r="O257" s="91"/>
      <c r="P257" s="91"/>
      <c r="Q257" s="91"/>
      <c r="R257" s="91"/>
      <c r="S257" s="91"/>
      <c r="T257" s="126"/>
      <c r="U257" s="91"/>
      <c r="V257" s="91"/>
      <c r="W257" s="156"/>
      <c r="X257" s="160"/>
      <c r="Y257" s="156"/>
      <c r="Z257" s="137"/>
      <c r="AA257" s="131">
        <v>1</v>
      </c>
      <c r="AB257" s="131" t="str">
        <f t="shared" si="34"/>
        <v/>
      </c>
    </row>
    <row r="258" spans="1:28" s="124" customFormat="1" ht="30" x14ac:dyDescent="0.25">
      <c r="A258" s="89">
        <v>252</v>
      </c>
      <c r="B258" s="90" t="str">
        <f t="shared" ca="1" si="23"/>
        <v>1.5.09c</v>
      </c>
      <c r="C258" s="91">
        <f t="shared" ca="1" si="24"/>
        <v>6</v>
      </c>
      <c r="D258" s="21"/>
      <c r="E258" s="92" t="str">
        <f t="shared" ca="1" si="25"/>
        <v>1.5.09c</v>
      </c>
      <c r="F258" s="98" t="str">
        <f t="shared" ca="1" si="26"/>
        <v>Technology (eg knowing their network topology, providing the right event logs)?</v>
      </c>
      <c r="G258" s="107"/>
      <c r="H258" s="140" t="str">
        <f t="shared" ca="1" si="27"/>
        <v>x 4</v>
      </c>
      <c r="I258" s="140" t="str">
        <f t="shared" ca="1" si="28"/>
        <v/>
      </c>
      <c r="J258" s="254"/>
      <c r="K258" s="254"/>
      <c r="L258" s="91"/>
      <c r="M258" s="91"/>
      <c r="N258" s="91"/>
      <c r="O258" s="91"/>
      <c r="P258" s="91"/>
      <c r="Q258" s="91"/>
      <c r="R258" s="91"/>
      <c r="S258" s="91"/>
      <c r="T258" s="126"/>
      <c r="U258" s="91"/>
      <c r="V258" s="91"/>
      <c r="W258" s="156"/>
      <c r="X258" s="160"/>
      <c r="Y258" s="156"/>
      <c r="Z258" s="137"/>
      <c r="AA258" s="131">
        <v>1</v>
      </c>
      <c r="AB258" s="131" t="str">
        <f t="shared" si="34"/>
        <v/>
      </c>
    </row>
    <row r="259" spans="1:28" s="124" customFormat="1" ht="60" x14ac:dyDescent="0.25">
      <c r="A259" s="89">
        <v>253</v>
      </c>
      <c r="B259" s="90" t="str">
        <f t="shared" ca="1" si="23"/>
        <v>1.5.09d</v>
      </c>
      <c r="C259" s="91">
        <f t="shared" ca="1" si="24"/>
        <v>6</v>
      </c>
      <c r="D259" s="21"/>
      <c r="E259" s="92" t="str">
        <f t="shared" ca="1" si="25"/>
        <v>1.5.09d</v>
      </c>
      <c r="F259" s="98" t="str">
        <f t="shared" ca="1" si="26"/>
        <v>Information (eg having information close to hand about business operations and priorities; critical assets; and key dependencies, such as on third parties, important locations or where relevant information resides)?</v>
      </c>
      <c r="G259" s="107"/>
      <c r="H259" s="140" t="str">
        <f t="shared" ca="1" si="27"/>
        <v>x 4</v>
      </c>
      <c r="I259" s="140" t="str">
        <f t="shared" ca="1" si="28"/>
        <v/>
      </c>
      <c r="J259" s="254"/>
      <c r="K259" s="254"/>
      <c r="L259" s="91"/>
      <c r="M259" s="91"/>
      <c r="N259" s="91"/>
      <c r="O259" s="91"/>
      <c r="P259" s="91"/>
      <c r="Q259" s="91"/>
      <c r="R259" s="91"/>
      <c r="S259" s="91"/>
      <c r="T259" s="126"/>
      <c r="U259" s="91"/>
      <c r="V259" s="91"/>
      <c r="W259" s="156"/>
      <c r="X259" s="160"/>
      <c r="Y259" s="156"/>
      <c r="Z259" s="137"/>
      <c r="AA259" s="131">
        <v>1</v>
      </c>
      <c r="AB259" s="131" t="str">
        <f t="shared" si="34"/>
        <v/>
      </c>
    </row>
    <row r="260" spans="1:28" s="124" customFormat="1" ht="30" customHeight="1" x14ac:dyDescent="0.25">
      <c r="A260" s="89">
        <v>254</v>
      </c>
      <c r="B260" s="90" t="str">
        <f t="shared" ca="1" si="23"/>
        <v>1.5.09e</v>
      </c>
      <c r="C260" s="91">
        <f t="shared" ca="1" si="24"/>
        <v>6</v>
      </c>
      <c r="D260" s="21"/>
      <c r="E260" s="92" t="str">
        <f t="shared" ca="1" si="25"/>
        <v>1.5.09e</v>
      </c>
      <c r="F260" s="98" t="str">
        <f t="shared" ca="1" si="26"/>
        <v>Preparedness, response and follow up activities?</v>
      </c>
      <c r="G260" s="107"/>
      <c r="H260" s="140" t="str">
        <f t="shared" ca="1" si="27"/>
        <v>x 4</v>
      </c>
      <c r="I260" s="140" t="str">
        <f t="shared" ca="1" si="28"/>
        <v/>
      </c>
      <c r="J260" s="254"/>
      <c r="K260" s="254"/>
      <c r="L260" s="91"/>
      <c r="M260" s="91"/>
      <c r="N260" s="91"/>
      <c r="O260" s="91"/>
      <c r="P260" s="91"/>
      <c r="Q260" s="91"/>
      <c r="R260" s="91"/>
      <c r="S260" s="91"/>
      <c r="T260" s="126"/>
      <c r="U260" s="91"/>
      <c r="V260" s="91"/>
      <c r="W260" s="156"/>
      <c r="X260" s="160"/>
      <c r="Y260" s="156"/>
      <c r="Z260" s="137"/>
      <c r="AA260" s="131">
        <v>1</v>
      </c>
      <c r="AB260" s="131" t="str">
        <f t="shared" si="34"/>
        <v/>
      </c>
    </row>
    <row r="261" spans="1:28" s="124" customFormat="1" ht="30" x14ac:dyDescent="0.25">
      <c r="A261" s="89">
        <v>255</v>
      </c>
      <c r="B261" s="90" t="str">
        <f t="shared" ca="1" si="23"/>
        <v>1.5.09f</v>
      </c>
      <c r="C261" s="91">
        <f t="shared" ca="1" si="24"/>
        <v>6</v>
      </c>
      <c r="D261" s="21"/>
      <c r="E261" s="92" t="str">
        <f t="shared" ca="1" si="25"/>
        <v>1.5.09f</v>
      </c>
      <c r="F261" s="98" t="str">
        <f t="shared" ca="1" si="26"/>
        <v>Ability to adopt a systematic, structured approach to cyber security incident response?</v>
      </c>
      <c r="G261" s="107"/>
      <c r="H261" s="140" t="str">
        <f t="shared" ca="1" si="27"/>
        <v>x 4</v>
      </c>
      <c r="I261" s="140" t="str">
        <f t="shared" ca="1" si="28"/>
        <v/>
      </c>
      <c r="J261" s="254"/>
      <c r="K261" s="254"/>
      <c r="L261" s="91"/>
      <c r="M261" s="91"/>
      <c r="N261" s="91"/>
      <c r="O261" s="91"/>
      <c r="P261" s="91"/>
      <c r="Q261" s="91"/>
      <c r="R261" s="91"/>
      <c r="S261" s="91"/>
      <c r="T261" s="126"/>
      <c r="U261" s="91"/>
      <c r="V261" s="91"/>
      <c r="W261" s="156"/>
      <c r="X261" s="160"/>
      <c r="Y261" s="156"/>
      <c r="Z261" s="137"/>
      <c r="AA261" s="131">
        <v>1</v>
      </c>
      <c r="AB261" s="131" t="str">
        <f t="shared" si="34"/>
        <v/>
      </c>
    </row>
    <row r="262" spans="1:28" s="124" customFormat="1" ht="30" x14ac:dyDescent="0.25">
      <c r="A262" s="89">
        <v>256</v>
      </c>
      <c r="B262" s="90" t="str">
        <f t="shared" ca="1" si="23"/>
        <v>1.5.10</v>
      </c>
      <c r="C262" s="91">
        <f t="shared" ca="1" si="24"/>
        <v>4</v>
      </c>
      <c r="D262" s="21"/>
      <c r="E262" s="92" t="str">
        <f t="shared" ca="1" si="25"/>
        <v>1.5.10</v>
      </c>
      <c r="F262" s="93" t="str">
        <f t="shared" ca="1" si="26"/>
        <v>Do you compare the maturity of your cyber security incident response capability:</v>
      </c>
      <c r="G262" s="107"/>
      <c r="H262" s="140" t="str">
        <f t="shared" ca="1" si="27"/>
        <v/>
      </c>
      <c r="I262" s="140" t="str">
        <f t="shared" ca="1" si="28"/>
        <v/>
      </c>
      <c r="J262" s="254"/>
      <c r="K262" s="254"/>
      <c r="L262" s="91"/>
      <c r="M262" s="91"/>
      <c r="N262" s="91"/>
      <c r="O262" s="91"/>
      <c r="P262" s="91"/>
      <c r="Q262" s="91"/>
      <c r="R262" s="91"/>
      <c r="S262" s="91"/>
      <c r="T262" s="126"/>
      <c r="U262" s="91"/>
      <c r="V262" s="91"/>
      <c r="W262" s="156"/>
      <c r="X262" s="160"/>
      <c r="Y262" s="156"/>
      <c r="Z262" s="137"/>
      <c r="AA262" s="131"/>
      <c r="AB262" s="131"/>
    </row>
    <row r="263" spans="1:28" s="124" customFormat="1" ht="30" customHeight="1" x14ac:dyDescent="0.25">
      <c r="A263" s="89">
        <v>257</v>
      </c>
      <c r="B263" s="90" t="str">
        <f t="shared" ca="1" si="23"/>
        <v>1.5.10a</v>
      </c>
      <c r="C263" s="91">
        <f t="shared" ca="1" si="24"/>
        <v>6</v>
      </c>
      <c r="D263" s="21"/>
      <c r="E263" s="92" t="str">
        <f t="shared" ca="1" si="25"/>
        <v>1.5.10a</v>
      </c>
      <c r="F263" s="98" t="str">
        <f t="shared" ca="1" si="26"/>
        <v>To your requirements for such a capability?</v>
      </c>
      <c r="G263" s="107"/>
      <c r="H263" s="140" t="str">
        <f t="shared" ca="1" si="27"/>
        <v>x 5</v>
      </c>
      <c r="I263" s="140" t="str">
        <f t="shared" ca="1" si="28"/>
        <v/>
      </c>
      <c r="J263" s="254"/>
      <c r="K263" s="254"/>
      <c r="L263" s="91"/>
      <c r="M263" s="91"/>
      <c r="N263" s="91"/>
      <c r="O263" s="91"/>
      <c r="P263" s="91"/>
      <c r="Q263" s="91"/>
      <c r="R263" s="91"/>
      <c r="S263" s="91"/>
      <c r="T263" s="126"/>
      <c r="U263" s="91"/>
      <c r="V263" s="91"/>
      <c r="W263" s="156"/>
      <c r="X263" s="160"/>
      <c r="Y263" s="156"/>
      <c r="Z263" s="137"/>
      <c r="AA263" s="131">
        <v>1</v>
      </c>
      <c r="AB263" s="131" t="str">
        <f>VLOOKUP(AA263,detail_maturity_score,3,FALSE)</f>
        <v/>
      </c>
    </row>
    <row r="264" spans="1:28" s="124" customFormat="1" ht="30" x14ac:dyDescent="0.25">
      <c r="A264" s="89">
        <v>258</v>
      </c>
      <c r="B264" s="90" t="str">
        <f t="shared" ref="B264:B266" ca="1" si="35">VLOOKUP(A264,Contents_Text,2,FALSE)</f>
        <v>1.5.10b</v>
      </c>
      <c r="C264" s="91">
        <f t="shared" ca="1" si="24"/>
        <v>6</v>
      </c>
      <c r="D264" s="21"/>
      <c r="E264" s="92" t="str">
        <f t="shared" ca="1" si="25"/>
        <v>1.5.10b</v>
      </c>
      <c r="F264" s="98" t="str">
        <f t="shared" ca="1" si="26"/>
        <v>With similar organisation to help determine if this level of maturity is appropriate for your organisation?</v>
      </c>
      <c r="G264" s="107"/>
      <c r="H264" s="140" t="str">
        <f t="shared" ca="1" si="27"/>
        <v>x 5</v>
      </c>
      <c r="I264" s="140" t="str">
        <f t="shared" ref="I264:I266" ca="1" si="36">IF(ISERROR(VLOOKUP(AA264,detail_maturity_score,3,FALSE)*VLOOKUP(H264,weighting_scores,2,FALSE)),"",VLOOKUP(AA264,detail_maturity_score,3,FALSE)*VLOOKUP(H264,weighting_scores,2,FALSE))</f>
        <v/>
      </c>
      <c r="J264" s="254"/>
      <c r="K264" s="254"/>
      <c r="L264" s="91"/>
      <c r="M264" s="91"/>
      <c r="N264" s="91"/>
      <c r="O264" s="91"/>
      <c r="P264" s="91"/>
      <c r="Q264" s="91"/>
      <c r="R264" s="91"/>
      <c r="S264" s="91"/>
      <c r="T264" s="126"/>
      <c r="U264" s="91"/>
      <c r="V264" s="91"/>
      <c r="W264" s="156"/>
      <c r="X264" s="160"/>
      <c r="Y264" s="156"/>
      <c r="Z264" s="137"/>
      <c r="AA264" s="131">
        <v>1</v>
      </c>
      <c r="AB264" s="131" t="str">
        <f>VLOOKUP(AA264,detail_maturity_score,3,FALSE)</f>
        <v/>
      </c>
    </row>
    <row r="265" spans="1:28" s="124" customFormat="1" ht="45" x14ac:dyDescent="0.25">
      <c r="A265" s="89">
        <v>259</v>
      </c>
      <c r="B265" s="90" t="str">
        <f t="shared" ca="1" si="35"/>
        <v>1.5.11</v>
      </c>
      <c r="C265" s="91">
        <f t="shared" ca="1" si="24"/>
        <v>5</v>
      </c>
      <c r="D265" s="21"/>
      <c r="E265" s="92" t="str">
        <f t="shared" ca="1" si="25"/>
        <v>1.5.11</v>
      </c>
      <c r="F265" s="93" t="str">
        <f t="shared" ca="1" si="26"/>
        <v>Does the make-up of your your cyber security incident response capability take into account what can and cannot be done with the time, resources and money available?</v>
      </c>
      <c r="G265" s="107"/>
      <c r="H265" s="140" t="str">
        <f t="shared" ca="1" si="27"/>
        <v>x 5</v>
      </c>
      <c r="I265" s="140" t="str">
        <f t="shared" ca="1" si="36"/>
        <v/>
      </c>
      <c r="J265" s="254"/>
      <c r="K265" s="254"/>
      <c r="L265" s="91"/>
      <c r="M265" s="91"/>
      <c r="N265" s="91"/>
      <c r="O265" s="91"/>
      <c r="P265" s="91"/>
      <c r="Q265" s="91"/>
      <c r="R265" s="91"/>
      <c r="S265" s="91"/>
      <c r="T265" s="126"/>
      <c r="U265" s="91"/>
      <c r="V265" s="91"/>
      <c r="W265" s="156"/>
      <c r="X265" s="160"/>
      <c r="Y265" s="156"/>
      <c r="Z265" s="188"/>
      <c r="AA265" s="131">
        <v>1</v>
      </c>
      <c r="AB265" s="131" t="str">
        <f>VLOOKUP(AA265,detail_maturity_score,3,FALSE)</f>
        <v/>
      </c>
    </row>
    <row r="266" spans="1:28" s="124" customFormat="1" ht="30" x14ac:dyDescent="0.25">
      <c r="A266" s="89">
        <v>260</v>
      </c>
      <c r="B266" s="90" t="str">
        <f t="shared" ca="1" si="35"/>
        <v>1.5.12</v>
      </c>
      <c r="C266" s="91">
        <f t="shared" ca="1" si="24"/>
        <v>5</v>
      </c>
      <c r="D266" s="21"/>
      <c r="E266" s="92" t="str">
        <f t="shared" ca="1" si="25"/>
        <v>1.5.12</v>
      </c>
      <c r="F266" s="93" t="str">
        <f t="shared" ca="1" si="26"/>
        <v>Do you continually review the internal capabilities and capacity of your cyber security incident response team?</v>
      </c>
      <c r="G266" s="107"/>
      <c r="H266" s="140" t="str">
        <f t="shared" ca="1" si="27"/>
        <v>x 4</v>
      </c>
      <c r="I266" s="140" t="str">
        <f t="shared" ca="1" si="36"/>
        <v/>
      </c>
      <c r="J266" s="254"/>
      <c r="K266" s="254"/>
      <c r="L266" s="91"/>
      <c r="M266" s="91"/>
      <c r="N266" s="91"/>
      <c r="O266" s="91"/>
      <c r="P266" s="91"/>
      <c r="Q266" s="91"/>
      <c r="R266" s="91"/>
      <c r="S266" s="91"/>
      <c r="T266" s="126"/>
      <c r="U266" s="91"/>
      <c r="V266" s="91"/>
      <c r="W266" s="156"/>
      <c r="X266" s="160"/>
      <c r="Y266" s="156"/>
      <c r="Z266" s="188"/>
      <c r="AA266" s="131">
        <v>1</v>
      </c>
      <c r="AB266" s="131" t="str">
        <f>VLOOKUP(AA266,detail_maturity_score,3,FALSE)</f>
        <v/>
      </c>
    </row>
  </sheetData>
  <sheetProtection algorithmName="SHA-512" hashValue="8xg9RPfYYIvXsKxOw8x2TfIx9SvISyy9Q72VWruCEZyDsftUEX2adthe9pxBIzyf9pGbxJfcdz7CNOSgY8TtpQ==" saltValue="C3wus9jCEet/dY/jAut2bA==" spinCount="100000" sheet="1" objects="1" scenarios="1" selectLockedCells="1"/>
  <sortState xmlns:xlrd2="http://schemas.microsoft.com/office/spreadsheetml/2017/richdata2" ref="A8:XFD266">
    <sortCondition ref="A8"/>
  </sortState>
  <mergeCells count="1">
    <mergeCell ref="F2:F5"/>
  </mergeCells>
  <pageMargins left="0.7" right="0.7" top="0.75" bottom="0.75" header="0.3" footer="0.3"/>
  <pageSetup paperSize="9" scale="59" fitToHeight="0"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40401" r:id="rId4" name="Drop Down 465">
              <controlPr locked="0" defaultSize="0" autoFill="0" autoPict="0">
                <anchor moveWithCells="1">
                  <from>
                    <xdr:col>6</xdr:col>
                    <xdr:colOff>104775</xdr:colOff>
                    <xdr:row>8</xdr:row>
                    <xdr:rowOff>85725</xdr:rowOff>
                  </from>
                  <to>
                    <xdr:col>6</xdr:col>
                    <xdr:colOff>1247775</xdr:colOff>
                    <xdr:row>8</xdr:row>
                    <xdr:rowOff>304800</xdr:rowOff>
                  </to>
                </anchor>
              </controlPr>
            </control>
          </mc:Choice>
        </mc:AlternateContent>
        <mc:AlternateContent xmlns:mc="http://schemas.openxmlformats.org/markup-compatibility/2006">
          <mc:Choice Requires="x14">
            <control shapeId="40402" r:id="rId5" name="Drop Down 466">
              <controlPr locked="0" defaultSize="0" autoFill="0" autoPict="0">
                <anchor moveWithCells="1">
                  <from>
                    <xdr:col>6</xdr:col>
                    <xdr:colOff>104775</xdr:colOff>
                    <xdr:row>19</xdr:row>
                    <xdr:rowOff>85725</xdr:rowOff>
                  </from>
                  <to>
                    <xdr:col>6</xdr:col>
                    <xdr:colOff>1247775</xdr:colOff>
                    <xdr:row>19</xdr:row>
                    <xdr:rowOff>304800</xdr:rowOff>
                  </to>
                </anchor>
              </controlPr>
            </control>
          </mc:Choice>
        </mc:AlternateContent>
        <mc:AlternateContent xmlns:mc="http://schemas.openxmlformats.org/markup-compatibility/2006">
          <mc:Choice Requires="x14">
            <control shapeId="40403" r:id="rId6" name="Drop Down 467">
              <controlPr locked="0" defaultSize="0" autoFill="0" autoPict="0">
                <anchor moveWithCells="1">
                  <from>
                    <xdr:col>6</xdr:col>
                    <xdr:colOff>104775</xdr:colOff>
                    <xdr:row>20</xdr:row>
                    <xdr:rowOff>85725</xdr:rowOff>
                  </from>
                  <to>
                    <xdr:col>6</xdr:col>
                    <xdr:colOff>1247775</xdr:colOff>
                    <xdr:row>20</xdr:row>
                    <xdr:rowOff>304800</xdr:rowOff>
                  </to>
                </anchor>
              </controlPr>
            </control>
          </mc:Choice>
        </mc:AlternateContent>
        <mc:AlternateContent xmlns:mc="http://schemas.openxmlformats.org/markup-compatibility/2006">
          <mc:Choice Requires="x14">
            <control shapeId="40404" r:id="rId7" name="Drop Down 468">
              <controlPr locked="0" defaultSize="0" autoFill="0" autoPict="0">
                <anchor moveWithCells="1">
                  <from>
                    <xdr:col>6</xdr:col>
                    <xdr:colOff>104775</xdr:colOff>
                    <xdr:row>32</xdr:row>
                    <xdr:rowOff>85725</xdr:rowOff>
                  </from>
                  <to>
                    <xdr:col>6</xdr:col>
                    <xdr:colOff>1247775</xdr:colOff>
                    <xdr:row>32</xdr:row>
                    <xdr:rowOff>304800</xdr:rowOff>
                  </to>
                </anchor>
              </controlPr>
            </control>
          </mc:Choice>
        </mc:AlternateContent>
        <mc:AlternateContent xmlns:mc="http://schemas.openxmlformats.org/markup-compatibility/2006">
          <mc:Choice Requires="x14">
            <control shapeId="40405" r:id="rId8" name="Drop Down 469">
              <controlPr locked="0" defaultSize="0" autoFill="0" autoPict="0">
                <anchor moveWithCells="1">
                  <from>
                    <xdr:col>6</xdr:col>
                    <xdr:colOff>104775</xdr:colOff>
                    <xdr:row>37</xdr:row>
                    <xdr:rowOff>85725</xdr:rowOff>
                  </from>
                  <to>
                    <xdr:col>6</xdr:col>
                    <xdr:colOff>1247775</xdr:colOff>
                    <xdr:row>37</xdr:row>
                    <xdr:rowOff>304800</xdr:rowOff>
                  </to>
                </anchor>
              </controlPr>
            </control>
          </mc:Choice>
        </mc:AlternateContent>
        <mc:AlternateContent xmlns:mc="http://schemas.openxmlformats.org/markup-compatibility/2006">
          <mc:Choice Requires="x14">
            <control shapeId="40406" r:id="rId9" name="Drop Down 470">
              <controlPr locked="0" defaultSize="0" autoFill="0" autoPict="0">
                <anchor moveWithCells="1">
                  <from>
                    <xdr:col>6</xdr:col>
                    <xdr:colOff>104775</xdr:colOff>
                    <xdr:row>57</xdr:row>
                    <xdr:rowOff>85725</xdr:rowOff>
                  </from>
                  <to>
                    <xdr:col>6</xdr:col>
                    <xdr:colOff>1247775</xdr:colOff>
                    <xdr:row>57</xdr:row>
                    <xdr:rowOff>304800</xdr:rowOff>
                  </to>
                </anchor>
              </controlPr>
            </control>
          </mc:Choice>
        </mc:AlternateContent>
        <mc:AlternateContent xmlns:mc="http://schemas.openxmlformats.org/markup-compatibility/2006">
          <mc:Choice Requires="x14">
            <control shapeId="40407" r:id="rId10" name="Drop Down 471">
              <controlPr locked="0" defaultSize="0" autoFill="0" autoPict="0">
                <anchor moveWithCells="1">
                  <from>
                    <xdr:col>6</xdr:col>
                    <xdr:colOff>104775</xdr:colOff>
                    <xdr:row>62</xdr:row>
                    <xdr:rowOff>85725</xdr:rowOff>
                  </from>
                  <to>
                    <xdr:col>6</xdr:col>
                    <xdr:colOff>1247775</xdr:colOff>
                    <xdr:row>62</xdr:row>
                    <xdr:rowOff>304800</xdr:rowOff>
                  </to>
                </anchor>
              </controlPr>
            </control>
          </mc:Choice>
        </mc:AlternateContent>
        <mc:AlternateContent xmlns:mc="http://schemas.openxmlformats.org/markup-compatibility/2006">
          <mc:Choice Requires="x14">
            <control shapeId="40408" r:id="rId11" name="Drop Down 472">
              <controlPr locked="0" defaultSize="0" autoFill="0" autoPict="0">
                <anchor moveWithCells="1">
                  <from>
                    <xdr:col>6</xdr:col>
                    <xdr:colOff>104775</xdr:colOff>
                    <xdr:row>63</xdr:row>
                    <xdr:rowOff>85725</xdr:rowOff>
                  </from>
                  <to>
                    <xdr:col>6</xdr:col>
                    <xdr:colOff>1247775</xdr:colOff>
                    <xdr:row>63</xdr:row>
                    <xdr:rowOff>304800</xdr:rowOff>
                  </to>
                </anchor>
              </controlPr>
            </control>
          </mc:Choice>
        </mc:AlternateContent>
        <mc:AlternateContent xmlns:mc="http://schemas.openxmlformats.org/markup-compatibility/2006">
          <mc:Choice Requires="x14">
            <control shapeId="40409" r:id="rId12" name="Drop Down 473">
              <controlPr locked="0" defaultSize="0" autoFill="0" autoPict="0">
                <anchor moveWithCells="1">
                  <from>
                    <xdr:col>6</xdr:col>
                    <xdr:colOff>104775</xdr:colOff>
                    <xdr:row>71</xdr:row>
                    <xdr:rowOff>85725</xdr:rowOff>
                  </from>
                  <to>
                    <xdr:col>6</xdr:col>
                    <xdr:colOff>1247775</xdr:colOff>
                    <xdr:row>71</xdr:row>
                    <xdr:rowOff>304800</xdr:rowOff>
                  </to>
                </anchor>
              </controlPr>
            </control>
          </mc:Choice>
        </mc:AlternateContent>
        <mc:AlternateContent xmlns:mc="http://schemas.openxmlformats.org/markup-compatibility/2006">
          <mc:Choice Requires="x14">
            <control shapeId="40410" r:id="rId13" name="Drop Down 474">
              <controlPr locked="0" defaultSize="0" autoFill="0" autoPict="0">
                <anchor moveWithCells="1">
                  <from>
                    <xdr:col>6</xdr:col>
                    <xdr:colOff>104775</xdr:colOff>
                    <xdr:row>72</xdr:row>
                    <xdr:rowOff>85725</xdr:rowOff>
                  </from>
                  <to>
                    <xdr:col>6</xdr:col>
                    <xdr:colOff>1247775</xdr:colOff>
                    <xdr:row>72</xdr:row>
                    <xdr:rowOff>304800</xdr:rowOff>
                  </to>
                </anchor>
              </controlPr>
            </control>
          </mc:Choice>
        </mc:AlternateContent>
        <mc:AlternateContent xmlns:mc="http://schemas.openxmlformats.org/markup-compatibility/2006">
          <mc:Choice Requires="x14">
            <control shapeId="40411" r:id="rId14" name="Drop Down 475">
              <controlPr locked="0" defaultSize="0" autoFill="0" autoPict="0">
                <anchor moveWithCells="1">
                  <from>
                    <xdr:col>6</xdr:col>
                    <xdr:colOff>104775</xdr:colOff>
                    <xdr:row>73</xdr:row>
                    <xdr:rowOff>85725</xdr:rowOff>
                  </from>
                  <to>
                    <xdr:col>6</xdr:col>
                    <xdr:colOff>1247775</xdr:colOff>
                    <xdr:row>73</xdr:row>
                    <xdr:rowOff>304800</xdr:rowOff>
                  </to>
                </anchor>
              </controlPr>
            </control>
          </mc:Choice>
        </mc:AlternateContent>
        <mc:AlternateContent xmlns:mc="http://schemas.openxmlformats.org/markup-compatibility/2006">
          <mc:Choice Requires="x14">
            <control shapeId="40412" r:id="rId15" name="Drop Down 476">
              <controlPr locked="0" defaultSize="0" autoFill="0" autoPict="0">
                <anchor moveWithCells="1">
                  <from>
                    <xdr:col>6</xdr:col>
                    <xdr:colOff>104775</xdr:colOff>
                    <xdr:row>76</xdr:row>
                    <xdr:rowOff>85725</xdr:rowOff>
                  </from>
                  <to>
                    <xdr:col>6</xdr:col>
                    <xdr:colOff>1247775</xdr:colOff>
                    <xdr:row>76</xdr:row>
                    <xdr:rowOff>304800</xdr:rowOff>
                  </to>
                </anchor>
              </controlPr>
            </control>
          </mc:Choice>
        </mc:AlternateContent>
        <mc:AlternateContent xmlns:mc="http://schemas.openxmlformats.org/markup-compatibility/2006">
          <mc:Choice Requires="x14">
            <control shapeId="40413" r:id="rId16" name="Drop Down 477">
              <controlPr locked="0" defaultSize="0" autoFill="0" autoPict="0">
                <anchor moveWithCells="1">
                  <from>
                    <xdr:col>6</xdr:col>
                    <xdr:colOff>104775</xdr:colOff>
                    <xdr:row>81</xdr:row>
                    <xdr:rowOff>85725</xdr:rowOff>
                  </from>
                  <to>
                    <xdr:col>6</xdr:col>
                    <xdr:colOff>1247775</xdr:colOff>
                    <xdr:row>81</xdr:row>
                    <xdr:rowOff>304800</xdr:rowOff>
                  </to>
                </anchor>
              </controlPr>
            </control>
          </mc:Choice>
        </mc:AlternateContent>
        <mc:AlternateContent xmlns:mc="http://schemas.openxmlformats.org/markup-compatibility/2006">
          <mc:Choice Requires="x14">
            <control shapeId="40414" r:id="rId17" name="Drop Down 478">
              <controlPr locked="0" defaultSize="0" autoFill="0" autoPict="0">
                <anchor moveWithCells="1">
                  <from>
                    <xdr:col>6</xdr:col>
                    <xdr:colOff>104775</xdr:colOff>
                    <xdr:row>101</xdr:row>
                    <xdr:rowOff>85725</xdr:rowOff>
                  </from>
                  <to>
                    <xdr:col>6</xdr:col>
                    <xdr:colOff>1247775</xdr:colOff>
                    <xdr:row>101</xdr:row>
                    <xdr:rowOff>304800</xdr:rowOff>
                  </to>
                </anchor>
              </controlPr>
            </control>
          </mc:Choice>
        </mc:AlternateContent>
        <mc:AlternateContent xmlns:mc="http://schemas.openxmlformats.org/markup-compatibility/2006">
          <mc:Choice Requires="x14">
            <control shapeId="40415" r:id="rId18" name="Drop Down 479">
              <controlPr locked="0" defaultSize="0" autoFill="0" autoPict="0">
                <anchor moveWithCells="1">
                  <from>
                    <xdr:col>6</xdr:col>
                    <xdr:colOff>104775</xdr:colOff>
                    <xdr:row>135</xdr:row>
                    <xdr:rowOff>85725</xdr:rowOff>
                  </from>
                  <to>
                    <xdr:col>6</xdr:col>
                    <xdr:colOff>1247775</xdr:colOff>
                    <xdr:row>135</xdr:row>
                    <xdr:rowOff>304800</xdr:rowOff>
                  </to>
                </anchor>
              </controlPr>
            </control>
          </mc:Choice>
        </mc:AlternateContent>
        <mc:AlternateContent xmlns:mc="http://schemas.openxmlformats.org/markup-compatibility/2006">
          <mc:Choice Requires="x14">
            <control shapeId="40416" r:id="rId19" name="Drop Down 480">
              <controlPr locked="0" defaultSize="0" autoFill="0" autoPict="0">
                <anchor moveWithCells="1">
                  <from>
                    <xdr:col>6</xdr:col>
                    <xdr:colOff>104775</xdr:colOff>
                    <xdr:row>161</xdr:row>
                    <xdr:rowOff>85725</xdr:rowOff>
                  </from>
                  <to>
                    <xdr:col>6</xdr:col>
                    <xdr:colOff>1247775</xdr:colOff>
                    <xdr:row>161</xdr:row>
                    <xdr:rowOff>304800</xdr:rowOff>
                  </to>
                </anchor>
              </controlPr>
            </control>
          </mc:Choice>
        </mc:AlternateContent>
        <mc:AlternateContent xmlns:mc="http://schemas.openxmlformats.org/markup-compatibility/2006">
          <mc:Choice Requires="x14">
            <control shapeId="40417" r:id="rId20" name="Drop Down 481">
              <controlPr locked="0" defaultSize="0" autoFill="0" autoPict="0">
                <anchor moveWithCells="1">
                  <from>
                    <xdr:col>6</xdr:col>
                    <xdr:colOff>104775</xdr:colOff>
                    <xdr:row>162</xdr:row>
                    <xdr:rowOff>85725</xdr:rowOff>
                  </from>
                  <to>
                    <xdr:col>6</xdr:col>
                    <xdr:colOff>1247775</xdr:colOff>
                    <xdr:row>162</xdr:row>
                    <xdr:rowOff>304800</xdr:rowOff>
                  </to>
                </anchor>
              </controlPr>
            </control>
          </mc:Choice>
        </mc:AlternateContent>
        <mc:AlternateContent xmlns:mc="http://schemas.openxmlformats.org/markup-compatibility/2006">
          <mc:Choice Requires="x14">
            <control shapeId="40418" r:id="rId21" name="Drop Down 482">
              <controlPr locked="0" defaultSize="0" autoFill="0" autoPict="0">
                <anchor moveWithCells="1">
                  <from>
                    <xdr:col>6</xdr:col>
                    <xdr:colOff>104775</xdr:colOff>
                    <xdr:row>164</xdr:row>
                    <xdr:rowOff>85725</xdr:rowOff>
                  </from>
                  <to>
                    <xdr:col>6</xdr:col>
                    <xdr:colOff>1247775</xdr:colOff>
                    <xdr:row>164</xdr:row>
                    <xdr:rowOff>304800</xdr:rowOff>
                  </to>
                </anchor>
              </controlPr>
            </control>
          </mc:Choice>
        </mc:AlternateContent>
        <mc:AlternateContent xmlns:mc="http://schemas.openxmlformats.org/markup-compatibility/2006">
          <mc:Choice Requires="x14">
            <control shapeId="40419" r:id="rId22" name="Drop Down 483">
              <controlPr locked="0" defaultSize="0" autoFill="0" autoPict="0">
                <anchor moveWithCells="1">
                  <from>
                    <xdr:col>6</xdr:col>
                    <xdr:colOff>104775</xdr:colOff>
                    <xdr:row>175</xdr:row>
                    <xdr:rowOff>85725</xdr:rowOff>
                  </from>
                  <to>
                    <xdr:col>6</xdr:col>
                    <xdr:colOff>1247775</xdr:colOff>
                    <xdr:row>175</xdr:row>
                    <xdr:rowOff>304800</xdr:rowOff>
                  </to>
                </anchor>
              </controlPr>
            </control>
          </mc:Choice>
        </mc:AlternateContent>
        <mc:AlternateContent xmlns:mc="http://schemas.openxmlformats.org/markup-compatibility/2006">
          <mc:Choice Requires="x14">
            <control shapeId="40420" r:id="rId23" name="Drop Down 484">
              <controlPr locked="0" defaultSize="0" autoFill="0" autoPict="0">
                <anchor moveWithCells="1">
                  <from>
                    <xdr:col>6</xdr:col>
                    <xdr:colOff>104775</xdr:colOff>
                    <xdr:row>177</xdr:row>
                    <xdr:rowOff>85725</xdr:rowOff>
                  </from>
                  <to>
                    <xdr:col>6</xdr:col>
                    <xdr:colOff>1247775</xdr:colOff>
                    <xdr:row>177</xdr:row>
                    <xdr:rowOff>304800</xdr:rowOff>
                  </to>
                </anchor>
              </controlPr>
            </control>
          </mc:Choice>
        </mc:AlternateContent>
        <mc:AlternateContent xmlns:mc="http://schemas.openxmlformats.org/markup-compatibility/2006">
          <mc:Choice Requires="x14">
            <control shapeId="40421" r:id="rId24" name="Drop Down 485">
              <controlPr locked="0" defaultSize="0" autoFill="0" autoPict="0">
                <anchor moveWithCells="1">
                  <from>
                    <xdr:col>6</xdr:col>
                    <xdr:colOff>104775</xdr:colOff>
                    <xdr:row>193</xdr:row>
                    <xdr:rowOff>85725</xdr:rowOff>
                  </from>
                  <to>
                    <xdr:col>6</xdr:col>
                    <xdr:colOff>1247775</xdr:colOff>
                    <xdr:row>193</xdr:row>
                    <xdr:rowOff>304800</xdr:rowOff>
                  </to>
                </anchor>
              </controlPr>
            </control>
          </mc:Choice>
        </mc:AlternateContent>
        <mc:AlternateContent xmlns:mc="http://schemas.openxmlformats.org/markup-compatibility/2006">
          <mc:Choice Requires="x14">
            <control shapeId="40422" r:id="rId25" name="Drop Down 486">
              <controlPr locked="0" defaultSize="0" autoFill="0" autoPict="0">
                <anchor moveWithCells="1">
                  <from>
                    <xdr:col>6</xdr:col>
                    <xdr:colOff>104775</xdr:colOff>
                    <xdr:row>208</xdr:row>
                    <xdr:rowOff>85725</xdr:rowOff>
                  </from>
                  <to>
                    <xdr:col>6</xdr:col>
                    <xdr:colOff>1247775</xdr:colOff>
                    <xdr:row>208</xdr:row>
                    <xdr:rowOff>304800</xdr:rowOff>
                  </to>
                </anchor>
              </controlPr>
            </control>
          </mc:Choice>
        </mc:AlternateContent>
        <mc:AlternateContent xmlns:mc="http://schemas.openxmlformats.org/markup-compatibility/2006">
          <mc:Choice Requires="x14">
            <control shapeId="40423" r:id="rId26" name="Drop Down 487">
              <controlPr locked="0" defaultSize="0" autoFill="0" autoPict="0">
                <anchor moveWithCells="1">
                  <from>
                    <xdr:col>6</xdr:col>
                    <xdr:colOff>104775</xdr:colOff>
                    <xdr:row>209</xdr:row>
                    <xdr:rowOff>85725</xdr:rowOff>
                  </from>
                  <to>
                    <xdr:col>6</xdr:col>
                    <xdr:colOff>1247775</xdr:colOff>
                    <xdr:row>209</xdr:row>
                    <xdr:rowOff>304800</xdr:rowOff>
                  </to>
                </anchor>
              </controlPr>
            </control>
          </mc:Choice>
        </mc:AlternateContent>
        <mc:AlternateContent xmlns:mc="http://schemas.openxmlformats.org/markup-compatibility/2006">
          <mc:Choice Requires="x14">
            <control shapeId="40424" r:id="rId27" name="Drop Down 488">
              <controlPr locked="0" defaultSize="0" autoFill="0" autoPict="0">
                <anchor moveWithCells="1">
                  <from>
                    <xdr:col>6</xdr:col>
                    <xdr:colOff>104775</xdr:colOff>
                    <xdr:row>216</xdr:row>
                    <xdr:rowOff>85725</xdr:rowOff>
                  </from>
                  <to>
                    <xdr:col>6</xdr:col>
                    <xdr:colOff>1247775</xdr:colOff>
                    <xdr:row>216</xdr:row>
                    <xdr:rowOff>304800</xdr:rowOff>
                  </to>
                </anchor>
              </controlPr>
            </control>
          </mc:Choice>
        </mc:AlternateContent>
        <mc:AlternateContent xmlns:mc="http://schemas.openxmlformats.org/markup-compatibility/2006">
          <mc:Choice Requires="x14">
            <control shapeId="40425" r:id="rId28" name="Drop Down 489">
              <controlPr locked="0" defaultSize="0" autoFill="0" autoPict="0">
                <anchor moveWithCells="1">
                  <from>
                    <xdr:col>6</xdr:col>
                    <xdr:colOff>104775</xdr:colOff>
                    <xdr:row>221</xdr:row>
                    <xdr:rowOff>85725</xdr:rowOff>
                  </from>
                  <to>
                    <xdr:col>6</xdr:col>
                    <xdr:colOff>1247775</xdr:colOff>
                    <xdr:row>221</xdr:row>
                    <xdr:rowOff>304800</xdr:rowOff>
                  </to>
                </anchor>
              </controlPr>
            </control>
          </mc:Choice>
        </mc:AlternateContent>
        <mc:AlternateContent xmlns:mc="http://schemas.openxmlformats.org/markup-compatibility/2006">
          <mc:Choice Requires="x14">
            <control shapeId="40426" r:id="rId29" name="Drop Down 490">
              <controlPr locked="0" defaultSize="0" autoFill="0" autoPict="0">
                <anchor moveWithCells="1">
                  <from>
                    <xdr:col>6</xdr:col>
                    <xdr:colOff>104775</xdr:colOff>
                    <xdr:row>233</xdr:row>
                    <xdr:rowOff>85725</xdr:rowOff>
                  </from>
                  <to>
                    <xdr:col>6</xdr:col>
                    <xdr:colOff>1247775</xdr:colOff>
                    <xdr:row>233</xdr:row>
                    <xdr:rowOff>304800</xdr:rowOff>
                  </to>
                </anchor>
              </controlPr>
            </control>
          </mc:Choice>
        </mc:AlternateContent>
        <mc:AlternateContent xmlns:mc="http://schemas.openxmlformats.org/markup-compatibility/2006">
          <mc:Choice Requires="x14">
            <control shapeId="40427" r:id="rId30" name="Drop Down 491">
              <controlPr locked="0" defaultSize="0" autoFill="0" autoPict="0">
                <anchor moveWithCells="1">
                  <from>
                    <xdr:col>6</xdr:col>
                    <xdr:colOff>104775</xdr:colOff>
                    <xdr:row>240</xdr:row>
                    <xdr:rowOff>85725</xdr:rowOff>
                  </from>
                  <to>
                    <xdr:col>6</xdr:col>
                    <xdr:colOff>1247775</xdr:colOff>
                    <xdr:row>240</xdr:row>
                    <xdr:rowOff>304800</xdr:rowOff>
                  </to>
                </anchor>
              </controlPr>
            </control>
          </mc:Choice>
        </mc:AlternateContent>
        <mc:AlternateContent xmlns:mc="http://schemas.openxmlformats.org/markup-compatibility/2006">
          <mc:Choice Requires="x14">
            <control shapeId="40428" r:id="rId31" name="Drop Down 492">
              <controlPr locked="0" defaultSize="0" autoFill="0" autoPict="0">
                <anchor moveWithCells="1">
                  <from>
                    <xdr:col>6</xdr:col>
                    <xdr:colOff>104775</xdr:colOff>
                    <xdr:row>247</xdr:row>
                    <xdr:rowOff>85725</xdr:rowOff>
                  </from>
                  <to>
                    <xdr:col>6</xdr:col>
                    <xdr:colOff>1247775</xdr:colOff>
                    <xdr:row>247</xdr:row>
                    <xdr:rowOff>304800</xdr:rowOff>
                  </to>
                </anchor>
              </controlPr>
            </control>
          </mc:Choice>
        </mc:AlternateContent>
        <mc:AlternateContent xmlns:mc="http://schemas.openxmlformats.org/markup-compatibility/2006">
          <mc:Choice Requires="x14">
            <control shapeId="40429" r:id="rId32" name="Drop Down 493">
              <controlPr locked="0" defaultSize="0" autoFill="0" autoPict="0">
                <anchor moveWithCells="1">
                  <from>
                    <xdr:col>6</xdr:col>
                    <xdr:colOff>104775</xdr:colOff>
                    <xdr:row>252</xdr:row>
                    <xdr:rowOff>85725</xdr:rowOff>
                  </from>
                  <to>
                    <xdr:col>6</xdr:col>
                    <xdr:colOff>1247775</xdr:colOff>
                    <xdr:row>252</xdr:row>
                    <xdr:rowOff>304800</xdr:rowOff>
                  </to>
                </anchor>
              </controlPr>
            </control>
          </mc:Choice>
        </mc:AlternateContent>
        <mc:AlternateContent xmlns:mc="http://schemas.openxmlformats.org/markup-compatibility/2006">
          <mc:Choice Requires="x14">
            <control shapeId="40430" r:id="rId33" name="Drop Down 494">
              <controlPr locked="0" defaultSize="0" autoFill="0" autoPict="0">
                <anchor moveWithCells="1">
                  <from>
                    <xdr:col>6</xdr:col>
                    <xdr:colOff>104775</xdr:colOff>
                    <xdr:row>253</xdr:row>
                    <xdr:rowOff>85725</xdr:rowOff>
                  </from>
                  <to>
                    <xdr:col>6</xdr:col>
                    <xdr:colOff>1247775</xdr:colOff>
                    <xdr:row>253</xdr:row>
                    <xdr:rowOff>304800</xdr:rowOff>
                  </to>
                </anchor>
              </controlPr>
            </control>
          </mc:Choice>
        </mc:AlternateContent>
        <mc:AlternateContent xmlns:mc="http://schemas.openxmlformats.org/markup-compatibility/2006">
          <mc:Choice Requires="x14">
            <control shapeId="40431" r:id="rId34" name="Drop Down 495">
              <controlPr locked="0" defaultSize="0" autoFill="0" autoPict="0">
                <anchor moveWithCells="1">
                  <from>
                    <xdr:col>6</xdr:col>
                    <xdr:colOff>104775</xdr:colOff>
                    <xdr:row>264</xdr:row>
                    <xdr:rowOff>85725</xdr:rowOff>
                  </from>
                  <to>
                    <xdr:col>6</xdr:col>
                    <xdr:colOff>1247775</xdr:colOff>
                    <xdr:row>264</xdr:row>
                    <xdr:rowOff>304800</xdr:rowOff>
                  </to>
                </anchor>
              </controlPr>
            </control>
          </mc:Choice>
        </mc:AlternateContent>
        <mc:AlternateContent xmlns:mc="http://schemas.openxmlformats.org/markup-compatibility/2006">
          <mc:Choice Requires="x14">
            <control shapeId="40432" r:id="rId35" name="Drop Down 496">
              <controlPr locked="0" defaultSize="0" autoFill="0" autoPict="0">
                <anchor moveWithCells="1">
                  <from>
                    <xdr:col>6</xdr:col>
                    <xdr:colOff>104775</xdr:colOff>
                    <xdr:row>265</xdr:row>
                    <xdr:rowOff>85725</xdr:rowOff>
                  </from>
                  <to>
                    <xdr:col>6</xdr:col>
                    <xdr:colOff>1247775</xdr:colOff>
                    <xdr:row>265</xdr:row>
                    <xdr:rowOff>304800</xdr:rowOff>
                  </to>
                </anchor>
              </controlPr>
            </control>
          </mc:Choice>
        </mc:AlternateContent>
        <mc:AlternateContent xmlns:mc="http://schemas.openxmlformats.org/markup-compatibility/2006">
          <mc:Choice Requires="x14">
            <control shapeId="40433" r:id="rId36" name="Drop Down 497">
              <controlPr locked="0" defaultSize="0" autoFill="0" autoPict="0">
                <anchor moveWithCells="1">
                  <from>
                    <xdr:col>6</xdr:col>
                    <xdr:colOff>104775</xdr:colOff>
                    <xdr:row>10</xdr:row>
                    <xdr:rowOff>85725</xdr:rowOff>
                  </from>
                  <to>
                    <xdr:col>6</xdr:col>
                    <xdr:colOff>1247775</xdr:colOff>
                    <xdr:row>10</xdr:row>
                    <xdr:rowOff>304800</xdr:rowOff>
                  </to>
                </anchor>
              </controlPr>
            </control>
          </mc:Choice>
        </mc:AlternateContent>
        <mc:AlternateContent xmlns:mc="http://schemas.openxmlformats.org/markup-compatibility/2006">
          <mc:Choice Requires="x14">
            <control shapeId="40434" r:id="rId37" name="Drop Down 498">
              <controlPr locked="0" defaultSize="0" autoFill="0" autoPict="0">
                <anchor moveWithCells="1">
                  <from>
                    <xdr:col>6</xdr:col>
                    <xdr:colOff>104775</xdr:colOff>
                    <xdr:row>11</xdr:row>
                    <xdr:rowOff>85725</xdr:rowOff>
                  </from>
                  <to>
                    <xdr:col>6</xdr:col>
                    <xdr:colOff>1247775</xdr:colOff>
                    <xdr:row>11</xdr:row>
                    <xdr:rowOff>304800</xdr:rowOff>
                  </to>
                </anchor>
              </controlPr>
            </control>
          </mc:Choice>
        </mc:AlternateContent>
        <mc:AlternateContent xmlns:mc="http://schemas.openxmlformats.org/markup-compatibility/2006">
          <mc:Choice Requires="x14">
            <control shapeId="40435" r:id="rId38" name="Drop Down 499">
              <controlPr locked="0" defaultSize="0" autoFill="0" autoPict="0">
                <anchor moveWithCells="1">
                  <from>
                    <xdr:col>6</xdr:col>
                    <xdr:colOff>104775</xdr:colOff>
                    <xdr:row>12</xdr:row>
                    <xdr:rowOff>85725</xdr:rowOff>
                  </from>
                  <to>
                    <xdr:col>6</xdr:col>
                    <xdr:colOff>1247775</xdr:colOff>
                    <xdr:row>12</xdr:row>
                    <xdr:rowOff>304800</xdr:rowOff>
                  </to>
                </anchor>
              </controlPr>
            </control>
          </mc:Choice>
        </mc:AlternateContent>
        <mc:AlternateContent xmlns:mc="http://schemas.openxmlformats.org/markup-compatibility/2006">
          <mc:Choice Requires="x14">
            <control shapeId="40436" r:id="rId39" name="Drop Down 500">
              <controlPr locked="0" defaultSize="0" autoFill="0" autoPict="0">
                <anchor moveWithCells="1">
                  <from>
                    <xdr:col>6</xdr:col>
                    <xdr:colOff>104775</xdr:colOff>
                    <xdr:row>14</xdr:row>
                    <xdr:rowOff>85725</xdr:rowOff>
                  </from>
                  <to>
                    <xdr:col>6</xdr:col>
                    <xdr:colOff>1247775</xdr:colOff>
                    <xdr:row>14</xdr:row>
                    <xdr:rowOff>304800</xdr:rowOff>
                  </to>
                </anchor>
              </controlPr>
            </control>
          </mc:Choice>
        </mc:AlternateContent>
        <mc:AlternateContent xmlns:mc="http://schemas.openxmlformats.org/markup-compatibility/2006">
          <mc:Choice Requires="x14">
            <control shapeId="40437" r:id="rId40" name="Drop Down 501">
              <controlPr locked="0" defaultSize="0" autoFill="0" autoPict="0">
                <anchor moveWithCells="1">
                  <from>
                    <xdr:col>6</xdr:col>
                    <xdr:colOff>104775</xdr:colOff>
                    <xdr:row>15</xdr:row>
                    <xdr:rowOff>85725</xdr:rowOff>
                  </from>
                  <to>
                    <xdr:col>6</xdr:col>
                    <xdr:colOff>1247775</xdr:colOff>
                    <xdr:row>15</xdr:row>
                    <xdr:rowOff>304800</xdr:rowOff>
                  </to>
                </anchor>
              </controlPr>
            </control>
          </mc:Choice>
        </mc:AlternateContent>
        <mc:AlternateContent xmlns:mc="http://schemas.openxmlformats.org/markup-compatibility/2006">
          <mc:Choice Requires="x14">
            <control shapeId="40438" r:id="rId41" name="Drop Down 502">
              <controlPr locked="0" defaultSize="0" autoFill="0" autoPict="0">
                <anchor moveWithCells="1">
                  <from>
                    <xdr:col>6</xdr:col>
                    <xdr:colOff>104775</xdr:colOff>
                    <xdr:row>17</xdr:row>
                    <xdr:rowOff>85725</xdr:rowOff>
                  </from>
                  <to>
                    <xdr:col>6</xdr:col>
                    <xdr:colOff>1247775</xdr:colOff>
                    <xdr:row>17</xdr:row>
                    <xdr:rowOff>304800</xdr:rowOff>
                  </to>
                </anchor>
              </controlPr>
            </control>
          </mc:Choice>
        </mc:AlternateContent>
        <mc:AlternateContent xmlns:mc="http://schemas.openxmlformats.org/markup-compatibility/2006">
          <mc:Choice Requires="x14">
            <control shapeId="40439" r:id="rId42" name="Drop Down 503">
              <controlPr locked="0" defaultSize="0" autoFill="0" autoPict="0">
                <anchor moveWithCells="1">
                  <from>
                    <xdr:col>6</xdr:col>
                    <xdr:colOff>104775</xdr:colOff>
                    <xdr:row>18</xdr:row>
                    <xdr:rowOff>85725</xdr:rowOff>
                  </from>
                  <to>
                    <xdr:col>6</xdr:col>
                    <xdr:colOff>1247775</xdr:colOff>
                    <xdr:row>18</xdr:row>
                    <xdr:rowOff>304800</xdr:rowOff>
                  </to>
                </anchor>
              </controlPr>
            </control>
          </mc:Choice>
        </mc:AlternateContent>
        <mc:AlternateContent xmlns:mc="http://schemas.openxmlformats.org/markup-compatibility/2006">
          <mc:Choice Requires="x14">
            <control shapeId="40440" r:id="rId43" name="Drop Down 504">
              <controlPr locked="0" defaultSize="0" autoFill="0" autoPict="0">
                <anchor moveWithCells="1">
                  <from>
                    <xdr:col>6</xdr:col>
                    <xdr:colOff>104775</xdr:colOff>
                    <xdr:row>22</xdr:row>
                    <xdr:rowOff>85725</xdr:rowOff>
                  </from>
                  <to>
                    <xdr:col>6</xdr:col>
                    <xdr:colOff>1247775</xdr:colOff>
                    <xdr:row>22</xdr:row>
                    <xdr:rowOff>304800</xdr:rowOff>
                  </to>
                </anchor>
              </controlPr>
            </control>
          </mc:Choice>
        </mc:AlternateContent>
        <mc:AlternateContent xmlns:mc="http://schemas.openxmlformats.org/markup-compatibility/2006">
          <mc:Choice Requires="x14">
            <control shapeId="40441" r:id="rId44" name="Drop Down 505">
              <controlPr locked="0" defaultSize="0" autoFill="0" autoPict="0">
                <anchor moveWithCells="1">
                  <from>
                    <xdr:col>6</xdr:col>
                    <xdr:colOff>104775</xdr:colOff>
                    <xdr:row>23</xdr:row>
                    <xdr:rowOff>85725</xdr:rowOff>
                  </from>
                  <to>
                    <xdr:col>6</xdr:col>
                    <xdr:colOff>1247775</xdr:colOff>
                    <xdr:row>23</xdr:row>
                    <xdr:rowOff>304800</xdr:rowOff>
                  </to>
                </anchor>
              </controlPr>
            </control>
          </mc:Choice>
        </mc:AlternateContent>
        <mc:AlternateContent xmlns:mc="http://schemas.openxmlformats.org/markup-compatibility/2006">
          <mc:Choice Requires="x14">
            <control shapeId="40442" r:id="rId45" name="Drop Down 506">
              <controlPr locked="0" defaultSize="0" autoFill="0" autoPict="0">
                <anchor moveWithCells="1">
                  <from>
                    <xdr:col>6</xdr:col>
                    <xdr:colOff>104775</xdr:colOff>
                    <xdr:row>24</xdr:row>
                    <xdr:rowOff>85725</xdr:rowOff>
                  </from>
                  <to>
                    <xdr:col>6</xdr:col>
                    <xdr:colOff>1247775</xdr:colOff>
                    <xdr:row>24</xdr:row>
                    <xdr:rowOff>304800</xdr:rowOff>
                  </to>
                </anchor>
              </controlPr>
            </control>
          </mc:Choice>
        </mc:AlternateContent>
        <mc:AlternateContent xmlns:mc="http://schemas.openxmlformats.org/markup-compatibility/2006">
          <mc:Choice Requires="x14">
            <control shapeId="40443" r:id="rId46" name="Drop Down 507">
              <controlPr locked="0" defaultSize="0" autoFill="0" autoPict="0">
                <anchor moveWithCells="1">
                  <from>
                    <xdr:col>6</xdr:col>
                    <xdr:colOff>104775</xdr:colOff>
                    <xdr:row>26</xdr:row>
                    <xdr:rowOff>85725</xdr:rowOff>
                  </from>
                  <to>
                    <xdr:col>6</xdr:col>
                    <xdr:colOff>1247775</xdr:colOff>
                    <xdr:row>26</xdr:row>
                    <xdr:rowOff>304800</xdr:rowOff>
                  </to>
                </anchor>
              </controlPr>
            </control>
          </mc:Choice>
        </mc:AlternateContent>
        <mc:AlternateContent xmlns:mc="http://schemas.openxmlformats.org/markup-compatibility/2006">
          <mc:Choice Requires="x14">
            <control shapeId="40444" r:id="rId47" name="Drop Down 508">
              <controlPr locked="0" defaultSize="0" autoFill="0" autoPict="0">
                <anchor moveWithCells="1">
                  <from>
                    <xdr:col>6</xdr:col>
                    <xdr:colOff>104775</xdr:colOff>
                    <xdr:row>27</xdr:row>
                    <xdr:rowOff>85725</xdr:rowOff>
                  </from>
                  <to>
                    <xdr:col>6</xdr:col>
                    <xdr:colOff>1247775</xdr:colOff>
                    <xdr:row>27</xdr:row>
                    <xdr:rowOff>304800</xdr:rowOff>
                  </to>
                </anchor>
              </controlPr>
            </control>
          </mc:Choice>
        </mc:AlternateContent>
        <mc:AlternateContent xmlns:mc="http://schemas.openxmlformats.org/markup-compatibility/2006">
          <mc:Choice Requires="x14">
            <control shapeId="40445" r:id="rId48" name="Drop Down 509">
              <controlPr locked="0" defaultSize="0" autoFill="0" autoPict="0">
                <anchor moveWithCells="1">
                  <from>
                    <xdr:col>6</xdr:col>
                    <xdr:colOff>104775</xdr:colOff>
                    <xdr:row>28</xdr:row>
                    <xdr:rowOff>85725</xdr:rowOff>
                  </from>
                  <to>
                    <xdr:col>6</xdr:col>
                    <xdr:colOff>1247775</xdr:colOff>
                    <xdr:row>28</xdr:row>
                    <xdr:rowOff>304800</xdr:rowOff>
                  </to>
                </anchor>
              </controlPr>
            </control>
          </mc:Choice>
        </mc:AlternateContent>
        <mc:AlternateContent xmlns:mc="http://schemas.openxmlformats.org/markup-compatibility/2006">
          <mc:Choice Requires="x14">
            <control shapeId="40446" r:id="rId49" name="Drop Down 510">
              <controlPr locked="0" defaultSize="0" autoFill="0" autoPict="0">
                <anchor moveWithCells="1">
                  <from>
                    <xdr:col>6</xdr:col>
                    <xdr:colOff>104775</xdr:colOff>
                    <xdr:row>29</xdr:row>
                    <xdr:rowOff>85725</xdr:rowOff>
                  </from>
                  <to>
                    <xdr:col>6</xdr:col>
                    <xdr:colOff>1247775</xdr:colOff>
                    <xdr:row>29</xdr:row>
                    <xdr:rowOff>304800</xdr:rowOff>
                  </to>
                </anchor>
              </controlPr>
            </control>
          </mc:Choice>
        </mc:AlternateContent>
        <mc:AlternateContent xmlns:mc="http://schemas.openxmlformats.org/markup-compatibility/2006">
          <mc:Choice Requires="x14">
            <control shapeId="40447" r:id="rId50" name="Drop Down 511">
              <controlPr locked="0" defaultSize="0" autoFill="0" autoPict="0">
                <anchor moveWithCells="1">
                  <from>
                    <xdr:col>6</xdr:col>
                    <xdr:colOff>104775</xdr:colOff>
                    <xdr:row>30</xdr:row>
                    <xdr:rowOff>85725</xdr:rowOff>
                  </from>
                  <to>
                    <xdr:col>6</xdr:col>
                    <xdr:colOff>1247775</xdr:colOff>
                    <xdr:row>30</xdr:row>
                    <xdr:rowOff>304800</xdr:rowOff>
                  </to>
                </anchor>
              </controlPr>
            </control>
          </mc:Choice>
        </mc:AlternateContent>
        <mc:AlternateContent xmlns:mc="http://schemas.openxmlformats.org/markup-compatibility/2006">
          <mc:Choice Requires="x14">
            <control shapeId="40448" r:id="rId51" name="Drop Down 512">
              <controlPr locked="0" defaultSize="0" autoFill="0" autoPict="0">
                <anchor moveWithCells="1">
                  <from>
                    <xdr:col>6</xdr:col>
                    <xdr:colOff>104775</xdr:colOff>
                    <xdr:row>34</xdr:row>
                    <xdr:rowOff>85725</xdr:rowOff>
                  </from>
                  <to>
                    <xdr:col>6</xdr:col>
                    <xdr:colOff>1247775</xdr:colOff>
                    <xdr:row>34</xdr:row>
                    <xdr:rowOff>304800</xdr:rowOff>
                  </to>
                </anchor>
              </controlPr>
            </control>
          </mc:Choice>
        </mc:AlternateContent>
        <mc:AlternateContent xmlns:mc="http://schemas.openxmlformats.org/markup-compatibility/2006">
          <mc:Choice Requires="x14">
            <control shapeId="40449" r:id="rId52" name="Drop Down 513">
              <controlPr locked="0" defaultSize="0" autoFill="0" autoPict="0">
                <anchor moveWithCells="1">
                  <from>
                    <xdr:col>6</xdr:col>
                    <xdr:colOff>104775</xdr:colOff>
                    <xdr:row>35</xdr:row>
                    <xdr:rowOff>85725</xdr:rowOff>
                  </from>
                  <to>
                    <xdr:col>6</xdr:col>
                    <xdr:colOff>1247775</xdr:colOff>
                    <xdr:row>35</xdr:row>
                    <xdr:rowOff>304800</xdr:rowOff>
                  </to>
                </anchor>
              </controlPr>
            </control>
          </mc:Choice>
        </mc:AlternateContent>
        <mc:AlternateContent xmlns:mc="http://schemas.openxmlformats.org/markup-compatibility/2006">
          <mc:Choice Requires="x14">
            <control shapeId="40450" r:id="rId53" name="Drop Down 514">
              <controlPr locked="0" defaultSize="0" autoFill="0" autoPict="0">
                <anchor moveWithCells="1">
                  <from>
                    <xdr:col>6</xdr:col>
                    <xdr:colOff>104775</xdr:colOff>
                    <xdr:row>36</xdr:row>
                    <xdr:rowOff>85725</xdr:rowOff>
                  </from>
                  <to>
                    <xdr:col>6</xdr:col>
                    <xdr:colOff>1247775</xdr:colOff>
                    <xdr:row>36</xdr:row>
                    <xdr:rowOff>304800</xdr:rowOff>
                  </to>
                </anchor>
              </controlPr>
            </control>
          </mc:Choice>
        </mc:AlternateContent>
        <mc:AlternateContent xmlns:mc="http://schemas.openxmlformats.org/markup-compatibility/2006">
          <mc:Choice Requires="x14">
            <control shapeId="40451" r:id="rId54" name="Drop Down 515">
              <controlPr locked="0" defaultSize="0" autoFill="0" autoPict="0">
                <anchor moveWithCells="1">
                  <from>
                    <xdr:col>6</xdr:col>
                    <xdr:colOff>104775</xdr:colOff>
                    <xdr:row>39</xdr:row>
                    <xdr:rowOff>85725</xdr:rowOff>
                  </from>
                  <to>
                    <xdr:col>6</xdr:col>
                    <xdr:colOff>1247775</xdr:colOff>
                    <xdr:row>39</xdr:row>
                    <xdr:rowOff>304800</xdr:rowOff>
                  </to>
                </anchor>
              </controlPr>
            </control>
          </mc:Choice>
        </mc:AlternateContent>
        <mc:AlternateContent xmlns:mc="http://schemas.openxmlformats.org/markup-compatibility/2006">
          <mc:Choice Requires="x14">
            <control shapeId="40452" r:id="rId55" name="Drop Down 516">
              <controlPr locked="0" defaultSize="0" autoFill="0" autoPict="0">
                <anchor moveWithCells="1">
                  <from>
                    <xdr:col>6</xdr:col>
                    <xdr:colOff>104775</xdr:colOff>
                    <xdr:row>40</xdr:row>
                    <xdr:rowOff>85725</xdr:rowOff>
                  </from>
                  <to>
                    <xdr:col>6</xdr:col>
                    <xdr:colOff>1247775</xdr:colOff>
                    <xdr:row>40</xdr:row>
                    <xdr:rowOff>304800</xdr:rowOff>
                  </to>
                </anchor>
              </controlPr>
            </control>
          </mc:Choice>
        </mc:AlternateContent>
        <mc:AlternateContent xmlns:mc="http://schemas.openxmlformats.org/markup-compatibility/2006">
          <mc:Choice Requires="x14">
            <control shapeId="40453" r:id="rId56" name="Drop Down 517">
              <controlPr locked="0" defaultSize="0" autoFill="0" autoPict="0">
                <anchor moveWithCells="1">
                  <from>
                    <xdr:col>6</xdr:col>
                    <xdr:colOff>104775</xdr:colOff>
                    <xdr:row>41</xdr:row>
                    <xdr:rowOff>85725</xdr:rowOff>
                  </from>
                  <to>
                    <xdr:col>6</xdr:col>
                    <xdr:colOff>1247775</xdr:colOff>
                    <xdr:row>41</xdr:row>
                    <xdr:rowOff>304800</xdr:rowOff>
                  </to>
                </anchor>
              </controlPr>
            </control>
          </mc:Choice>
        </mc:AlternateContent>
        <mc:AlternateContent xmlns:mc="http://schemas.openxmlformats.org/markup-compatibility/2006">
          <mc:Choice Requires="x14">
            <control shapeId="40454" r:id="rId57" name="Drop Down 518">
              <controlPr locked="0" defaultSize="0" autoFill="0" autoPict="0">
                <anchor moveWithCells="1">
                  <from>
                    <xdr:col>6</xdr:col>
                    <xdr:colOff>104775</xdr:colOff>
                    <xdr:row>42</xdr:row>
                    <xdr:rowOff>85725</xdr:rowOff>
                  </from>
                  <to>
                    <xdr:col>6</xdr:col>
                    <xdr:colOff>1247775</xdr:colOff>
                    <xdr:row>42</xdr:row>
                    <xdr:rowOff>304800</xdr:rowOff>
                  </to>
                </anchor>
              </controlPr>
            </control>
          </mc:Choice>
        </mc:AlternateContent>
        <mc:AlternateContent xmlns:mc="http://schemas.openxmlformats.org/markup-compatibility/2006">
          <mc:Choice Requires="x14">
            <control shapeId="40455" r:id="rId58" name="Drop Down 519">
              <controlPr locked="0" defaultSize="0" autoFill="0" autoPict="0">
                <anchor moveWithCells="1">
                  <from>
                    <xdr:col>6</xdr:col>
                    <xdr:colOff>104775</xdr:colOff>
                    <xdr:row>43</xdr:row>
                    <xdr:rowOff>85725</xdr:rowOff>
                  </from>
                  <to>
                    <xdr:col>6</xdr:col>
                    <xdr:colOff>1247775</xdr:colOff>
                    <xdr:row>43</xdr:row>
                    <xdr:rowOff>304800</xdr:rowOff>
                  </to>
                </anchor>
              </controlPr>
            </control>
          </mc:Choice>
        </mc:AlternateContent>
        <mc:AlternateContent xmlns:mc="http://schemas.openxmlformats.org/markup-compatibility/2006">
          <mc:Choice Requires="x14">
            <control shapeId="40456" r:id="rId59" name="Drop Down 520">
              <controlPr locked="0" defaultSize="0" autoFill="0" autoPict="0">
                <anchor moveWithCells="1">
                  <from>
                    <xdr:col>6</xdr:col>
                    <xdr:colOff>104775</xdr:colOff>
                    <xdr:row>44</xdr:row>
                    <xdr:rowOff>85725</xdr:rowOff>
                  </from>
                  <to>
                    <xdr:col>6</xdr:col>
                    <xdr:colOff>1247775</xdr:colOff>
                    <xdr:row>44</xdr:row>
                    <xdr:rowOff>304800</xdr:rowOff>
                  </to>
                </anchor>
              </controlPr>
            </control>
          </mc:Choice>
        </mc:AlternateContent>
        <mc:AlternateContent xmlns:mc="http://schemas.openxmlformats.org/markup-compatibility/2006">
          <mc:Choice Requires="x14">
            <control shapeId="40457" r:id="rId60" name="Drop Down 521">
              <controlPr locked="0" defaultSize="0" autoFill="0" autoPict="0">
                <anchor moveWithCells="1">
                  <from>
                    <xdr:col>6</xdr:col>
                    <xdr:colOff>104775</xdr:colOff>
                    <xdr:row>46</xdr:row>
                    <xdr:rowOff>85725</xdr:rowOff>
                  </from>
                  <to>
                    <xdr:col>6</xdr:col>
                    <xdr:colOff>1247775</xdr:colOff>
                    <xdr:row>46</xdr:row>
                    <xdr:rowOff>304800</xdr:rowOff>
                  </to>
                </anchor>
              </controlPr>
            </control>
          </mc:Choice>
        </mc:AlternateContent>
        <mc:AlternateContent xmlns:mc="http://schemas.openxmlformats.org/markup-compatibility/2006">
          <mc:Choice Requires="x14">
            <control shapeId="40458" r:id="rId61" name="Drop Down 522">
              <controlPr locked="0" defaultSize="0" autoFill="0" autoPict="0">
                <anchor moveWithCells="1">
                  <from>
                    <xdr:col>6</xdr:col>
                    <xdr:colOff>104775</xdr:colOff>
                    <xdr:row>47</xdr:row>
                    <xdr:rowOff>85725</xdr:rowOff>
                  </from>
                  <to>
                    <xdr:col>6</xdr:col>
                    <xdr:colOff>1247775</xdr:colOff>
                    <xdr:row>47</xdr:row>
                    <xdr:rowOff>304800</xdr:rowOff>
                  </to>
                </anchor>
              </controlPr>
            </control>
          </mc:Choice>
        </mc:AlternateContent>
        <mc:AlternateContent xmlns:mc="http://schemas.openxmlformats.org/markup-compatibility/2006">
          <mc:Choice Requires="x14">
            <control shapeId="40459" r:id="rId62" name="Drop Down 523">
              <controlPr locked="0" defaultSize="0" autoFill="0" autoPict="0">
                <anchor moveWithCells="1">
                  <from>
                    <xdr:col>6</xdr:col>
                    <xdr:colOff>104775</xdr:colOff>
                    <xdr:row>48</xdr:row>
                    <xdr:rowOff>85725</xdr:rowOff>
                  </from>
                  <to>
                    <xdr:col>6</xdr:col>
                    <xdr:colOff>1247775</xdr:colOff>
                    <xdr:row>48</xdr:row>
                    <xdr:rowOff>304800</xdr:rowOff>
                  </to>
                </anchor>
              </controlPr>
            </control>
          </mc:Choice>
        </mc:AlternateContent>
        <mc:AlternateContent xmlns:mc="http://schemas.openxmlformats.org/markup-compatibility/2006">
          <mc:Choice Requires="x14">
            <control shapeId="40460" r:id="rId63" name="Drop Down 524">
              <controlPr locked="0" defaultSize="0" autoFill="0" autoPict="0">
                <anchor moveWithCells="1">
                  <from>
                    <xdr:col>6</xdr:col>
                    <xdr:colOff>104775</xdr:colOff>
                    <xdr:row>49</xdr:row>
                    <xdr:rowOff>85725</xdr:rowOff>
                  </from>
                  <to>
                    <xdr:col>6</xdr:col>
                    <xdr:colOff>1247775</xdr:colOff>
                    <xdr:row>49</xdr:row>
                    <xdr:rowOff>304800</xdr:rowOff>
                  </to>
                </anchor>
              </controlPr>
            </control>
          </mc:Choice>
        </mc:AlternateContent>
        <mc:AlternateContent xmlns:mc="http://schemas.openxmlformats.org/markup-compatibility/2006">
          <mc:Choice Requires="x14">
            <control shapeId="40461" r:id="rId64" name="Drop Down 525">
              <controlPr locked="0" defaultSize="0" autoFill="0" autoPict="0">
                <anchor moveWithCells="1">
                  <from>
                    <xdr:col>6</xdr:col>
                    <xdr:colOff>104775</xdr:colOff>
                    <xdr:row>51</xdr:row>
                    <xdr:rowOff>85725</xdr:rowOff>
                  </from>
                  <to>
                    <xdr:col>6</xdr:col>
                    <xdr:colOff>1247775</xdr:colOff>
                    <xdr:row>51</xdr:row>
                    <xdr:rowOff>304800</xdr:rowOff>
                  </to>
                </anchor>
              </controlPr>
            </control>
          </mc:Choice>
        </mc:AlternateContent>
        <mc:AlternateContent xmlns:mc="http://schemas.openxmlformats.org/markup-compatibility/2006">
          <mc:Choice Requires="x14">
            <control shapeId="40462" r:id="rId65" name="Drop Down 526">
              <controlPr locked="0" defaultSize="0" autoFill="0" autoPict="0">
                <anchor moveWithCells="1">
                  <from>
                    <xdr:col>6</xdr:col>
                    <xdr:colOff>104775</xdr:colOff>
                    <xdr:row>52</xdr:row>
                    <xdr:rowOff>85725</xdr:rowOff>
                  </from>
                  <to>
                    <xdr:col>6</xdr:col>
                    <xdr:colOff>1247775</xdr:colOff>
                    <xdr:row>52</xdr:row>
                    <xdr:rowOff>304800</xdr:rowOff>
                  </to>
                </anchor>
              </controlPr>
            </control>
          </mc:Choice>
        </mc:AlternateContent>
        <mc:AlternateContent xmlns:mc="http://schemas.openxmlformats.org/markup-compatibility/2006">
          <mc:Choice Requires="x14">
            <control shapeId="40463" r:id="rId66" name="Drop Down 527">
              <controlPr locked="0" defaultSize="0" autoFill="0" autoPict="0">
                <anchor moveWithCells="1">
                  <from>
                    <xdr:col>6</xdr:col>
                    <xdr:colOff>104775</xdr:colOff>
                    <xdr:row>54</xdr:row>
                    <xdr:rowOff>85725</xdr:rowOff>
                  </from>
                  <to>
                    <xdr:col>6</xdr:col>
                    <xdr:colOff>1247775</xdr:colOff>
                    <xdr:row>54</xdr:row>
                    <xdr:rowOff>304800</xdr:rowOff>
                  </to>
                </anchor>
              </controlPr>
            </control>
          </mc:Choice>
        </mc:AlternateContent>
        <mc:AlternateContent xmlns:mc="http://schemas.openxmlformats.org/markup-compatibility/2006">
          <mc:Choice Requires="x14">
            <control shapeId="40464" r:id="rId67" name="Drop Down 528">
              <controlPr locked="0" defaultSize="0" autoFill="0" autoPict="0">
                <anchor moveWithCells="1">
                  <from>
                    <xdr:col>6</xdr:col>
                    <xdr:colOff>104775</xdr:colOff>
                    <xdr:row>55</xdr:row>
                    <xdr:rowOff>85725</xdr:rowOff>
                  </from>
                  <to>
                    <xdr:col>6</xdr:col>
                    <xdr:colOff>1247775</xdr:colOff>
                    <xdr:row>55</xdr:row>
                    <xdr:rowOff>304800</xdr:rowOff>
                  </to>
                </anchor>
              </controlPr>
            </control>
          </mc:Choice>
        </mc:AlternateContent>
        <mc:AlternateContent xmlns:mc="http://schemas.openxmlformats.org/markup-compatibility/2006">
          <mc:Choice Requires="x14">
            <control shapeId="40465" r:id="rId68" name="Drop Down 529">
              <controlPr locked="0" defaultSize="0" autoFill="0" autoPict="0">
                <anchor moveWithCells="1">
                  <from>
                    <xdr:col>6</xdr:col>
                    <xdr:colOff>104775</xdr:colOff>
                    <xdr:row>56</xdr:row>
                    <xdr:rowOff>85725</xdr:rowOff>
                  </from>
                  <to>
                    <xdr:col>6</xdr:col>
                    <xdr:colOff>1247775</xdr:colOff>
                    <xdr:row>56</xdr:row>
                    <xdr:rowOff>304800</xdr:rowOff>
                  </to>
                </anchor>
              </controlPr>
            </control>
          </mc:Choice>
        </mc:AlternateContent>
        <mc:AlternateContent xmlns:mc="http://schemas.openxmlformats.org/markup-compatibility/2006">
          <mc:Choice Requires="x14">
            <control shapeId="40466" r:id="rId69" name="Drop Down 530">
              <controlPr locked="0" defaultSize="0" autoFill="0" autoPict="0">
                <anchor moveWithCells="1">
                  <from>
                    <xdr:col>6</xdr:col>
                    <xdr:colOff>104775</xdr:colOff>
                    <xdr:row>59</xdr:row>
                    <xdr:rowOff>85725</xdr:rowOff>
                  </from>
                  <to>
                    <xdr:col>6</xdr:col>
                    <xdr:colOff>1247775</xdr:colOff>
                    <xdr:row>59</xdr:row>
                    <xdr:rowOff>304800</xdr:rowOff>
                  </to>
                </anchor>
              </controlPr>
            </control>
          </mc:Choice>
        </mc:AlternateContent>
        <mc:AlternateContent xmlns:mc="http://schemas.openxmlformats.org/markup-compatibility/2006">
          <mc:Choice Requires="x14">
            <control shapeId="40467" r:id="rId70" name="Drop Down 531">
              <controlPr locked="0" defaultSize="0" autoFill="0" autoPict="0">
                <anchor moveWithCells="1">
                  <from>
                    <xdr:col>6</xdr:col>
                    <xdr:colOff>104775</xdr:colOff>
                    <xdr:row>60</xdr:row>
                    <xdr:rowOff>85725</xdr:rowOff>
                  </from>
                  <to>
                    <xdr:col>6</xdr:col>
                    <xdr:colOff>1247775</xdr:colOff>
                    <xdr:row>60</xdr:row>
                    <xdr:rowOff>304800</xdr:rowOff>
                  </to>
                </anchor>
              </controlPr>
            </control>
          </mc:Choice>
        </mc:AlternateContent>
        <mc:AlternateContent xmlns:mc="http://schemas.openxmlformats.org/markup-compatibility/2006">
          <mc:Choice Requires="x14">
            <control shapeId="40468" r:id="rId71" name="Drop Down 532">
              <controlPr locked="0" defaultSize="0" autoFill="0" autoPict="0">
                <anchor moveWithCells="1">
                  <from>
                    <xdr:col>6</xdr:col>
                    <xdr:colOff>104775</xdr:colOff>
                    <xdr:row>61</xdr:row>
                    <xdr:rowOff>85725</xdr:rowOff>
                  </from>
                  <to>
                    <xdr:col>6</xdr:col>
                    <xdr:colOff>1247775</xdr:colOff>
                    <xdr:row>61</xdr:row>
                    <xdr:rowOff>304800</xdr:rowOff>
                  </to>
                </anchor>
              </controlPr>
            </control>
          </mc:Choice>
        </mc:AlternateContent>
        <mc:AlternateContent xmlns:mc="http://schemas.openxmlformats.org/markup-compatibility/2006">
          <mc:Choice Requires="x14">
            <control shapeId="40469" r:id="rId72" name="Drop Down 533">
              <controlPr locked="0" defaultSize="0" autoFill="0" autoPict="0">
                <anchor moveWithCells="1">
                  <from>
                    <xdr:col>6</xdr:col>
                    <xdr:colOff>104775</xdr:colOff>
                    <xdr:row>65</xdr:row>
                    <xdr:rowOff>85725</xdr:rowOff>
                  </from>
                  <to>
                    <xdr:col>6</xdr:col>
                    <xdr:colOff>1247775</xdr:colOff>
                    <xdr:row>65</xdr:row>
                    <xdr:rowOff>304800</xdr:rowOff>
                  </to>
                </anchor>
              </controlPr>
            </control>
          </mc:Choice>
        </mc:AlternateContent>
        <mc:AlternateContent xmlns:mc="http://schemas.openxmlformats.org/markup-compatibility/2006">
          <mc:Choice Requires="x14">
            <control shapeId="40470" r:id="rId73" name="Drop Down 534">
              <controlPr locked="0" defaultSize="0" autoFill="0" autoPict="0">
                <anchor moveWithCells="1">
                  <from>
                    <xdr:col>6</xdr:col>
                    <xdr:colOff>104775</xdr:colOff>
                    <xdr:row>66</xdr:row>
                    <xdr:rowOff>85725</xdr:rowOff>
                  </from>
                  <to>
                    <xdr:col>6</xdr:col>
                    <xdr:colOff>1247775</xdr:colOff>
                    <xdr:row>66</xdr:row>
                    <xdr:rowOff>304800</xdr:rowOff>
                  </to>
                </anchor>
              </controlPr>
            </control>
          </mc:Choice>
        </mc:AlternateContent>
        <mc:AlternateContent xmlns:mc="http://schemas.openxmlformats.org/markup-compatibility/2006">
          <mc:Choice Requires="x14">
            <control shapeId="40471" r:id="rId74" name="Drop Down 535">
              <controlPr locked="0" defaultSize="0" autoFill="0" autoPict="0">
                <anchor moveWithCells="1">
                  <from>
                    <xdr:col>6</xdr:col>
                    <xdr:colOff>104775</xdr:colOff>
                    <xdr:row>67</xdr:row>
                    <xdr:rowOff>85725</xdr:rowOff>
                  </from>
                  <to>
                    <xdr:col>6</xdr:col>
                    <xdr:colOff>1247775</xdr:colOff>
                    <xdr:row>67</xdr:row>
                    <xdr:rowOff>304800</xdr:rowOff>
                  </to>
                </anchor>
              </controlPr>
            </control>
          </mc:Choice>
        </mc:AlternateContent>
        <mc:AlternateContent xmlns:mc="http://schemas.openxmlformats.org/markup-compatibility/2006">
          <mc:Choice Requires="x14">
            <control shapeId="40472" r:id="rId75" name="Drop Down 536">
              <controlPr locked="0" defaultSize="0" autoFill="0" autoPict="0">
                <anchor moveWithCells="1">
                  <from>
                    <xdr:col>6</xdr:col>
                    <xdr:colOff>104775</xdr:colOff>
                    <xdr:row>69</xdr:row>
                    <xdr:rowOff>85725</xdr:rowOff>
                  </from>
                  <to>
                    <xdr:col>6</xdr:col>
                    <xdr:colOff>1247775</xdr:colOff>
                    <xdr:row>69</xdr:row>
                    <xdr:rowOff>304800</xdr:rowOff>
                  </to>
                </anchor>
              </controlPr>
            </control>
          </mc:Choice>
        </mc:AlternateContent>
        <mc:AlternateContent xmlns:mc="http://schemas.openxmlformats.org/markup-compatibility/2006">
          <mc:Choice Requires="x14">
            <control shapeId="40473" r:id="rId76" name="Drop Down 537">
              <controlPr locked="0" defaultSize="0" autoFill="0" autoPict="0">
                <anchor moveWithCells="1">
                  <from>
                    <xdr:col>6</xdr:col>
                    <xdr:colOff>104775</xdr:colOff>
                    <xdr:row>70</xdr:row>
                    <xdr:rowOff>85725</xdr:rowOff>
                  </from>
                  <to>
                    <xdr:col>6</xdr:col>
                    <xdr:colOff>1247775</xdr:colOff>
                    <xdr:row>70</xdr:row>
                    <xdr:rowOff>304800</xdr:rowOff>
                  </to>
                </anchor>
              </controlPr>
            </control>
          </mc:Choice>
        </mc:AlternateContent>
        <mc:AlternateContent xmlns:mc="http://schemas.openxmlformats.org/markup-compatibility/2006">
          <mc:Choice Requires="x14">
            <control shapeId="40474" r:id="rId77" name="Drop Down 538">
              <controlPr locked="0" defaultSize="0" autoFill="0" autoPict="0">
                <anchor moveWithCells="1">
                  <from>
                    <xdr:col>6</xdr:col>
                    <xdr:colOff>104775</xdr:colOff>
                    <xdr:row>78</xdr:row>
                    <xdr:rowOff>85725</xdr:rowOff>
                  </from>
                  <to>
                    <xdr:col>6</xdr:col>
                    <xdr:colOff>1247775</xdr:colOff>
                    <xdr:row>78</xdr:row>
                    <xdr:rowOff>304800</xdr:rowOff>
                  </to>
                </anchor>
              </controlPr>
            </control>
          </mc:Choice>
        </mc:AlternateContent>
        <mc:AlternateContent xmlns:mc="http://schemas.openxmlformats.org/markup-compatibility/2006">
          <mc:Choice Requires="x14">
            <control shapeId="40475" r:id="rId78" name="Drop Down 539">
              <controlPr locked="0" defaultSize="0" autoFill="0" autoPict="0">
                <anchor moveWithCells="1">
                  <from>
                    <xdr:col>6</xdr:col>
                    <xdr:colOff>104775</xdr:colOff>
                    <xdr:row>79</xdr:row>
                    <xdr:rowOff>85725</xdr:rowOff>
                  </from>
                  <to>
                    <xdr:col>6</xdr:col>
                    <xdr:colOff>1247775</xdr:colOff>
                    <xdr:row>79</xdr:row>
                    <xdr:rowOff>304800</xdr:rowOff>
                  </to>
                </anchor>
              </controlPr>
            </control>
          </mc:Choice>
        </mc:AlternateContent>
        <mc:AlternateContent xmlns:mc="http://schemas.openxmlformats.org/markup-compatibility/2006">
          <mc:Choice Requires="x14">
            <control shapeId="40476" r:id="rId79" name="Drop Down 540">
              <controlPr locked="0" defaultSize="0" autoFill="0" autoPict="0">
                <anchor moveWithCells="1">
                  <from>
                    <xdr:col>6</xdr:col>
                    <xdr:colOff>104775</xdr:colOff>
                    <xdr:row>80</xdr:row>
                    <xdr:rowOff>85725</xdr:rowOff>
                  </from>
                  <to>
                    <xdr:col>6</xdr:col>
                    <xdr:colOff>1247775</xdr:colOff>
                    <xdr:row>80</xdr:row>
                    <xdr:rowOff>304800</xdr:rowOff>
                  </to>
                </anchor>
              </controlPr>
            </control>
          </mc:Choice>
        </mc:AlternateContent>
        <mc:AlternateContent xmlns:mc="http://schemas.openxmlformats.org/markup-compatibility/2006">
          <mc:Choice Requires="x14">
            <control shapeId="40477" r:id="rId80" name="Drop Down 541">
              <controlPr locked="0" defaultSize="0" autoFill="0" autoPict="0">
                <anchor moveWithCells="1">
                  <from>
                    <xdr:col>6</xdr:col>
                    <xdr:colOff>104775</xdr:colOff>
                    <xdr:row>83</xdr:row>
                    <xdr:rowOff>85725</xdr:rowOff>
                  </from>
                  <to>
                    <xdr:col>6</xdr:col>
                    <xdr:colOff>1247775</xdr:colOff>
                    <xdr:row>83</xdr:row>
                    <xdr:rowOff>304800</xdr:rowOff>
                  </to>
                </anchor>
              </controlPr>
            </control>
          </mc:Choice>
        </mc:AlternateContent>
        <mc:AlternateContent xmlns:mc="http://schemas.openxmlformats.org/markup-compatibility/2006">
          <mc:Choice Requires="x14">
            <control shapeId="40478" r:id="rId81" name="Drop Down 542">
              <controlPr locked="0" defaultSize="0" autoFill="0" autoPict="0">
                <anchor moveWithCells="1">
                  <from>
                    <xdr:col>6</xdr:col>
                    <xdr:colOff>104775</xdr:colOff>
                    <xdr:row>84</xdr:row>
                    <xdr:rowOff>85725</xdr:rowOff>
                  </from>
                  <to>
                    <xdr:col>6</xdr:col>
                    <xdr:colOff>1247775</xdr:colOff>
                    <xdr:row>84</xdr:row>
                    <xdr:rowOff>304800</xdr:rowOff>
                  </to>
                </anchor>
              </controlPr>
            </control>
          </mc:Choice>
        </mc:AlternateContent>
        <mc:AlternateContent xmlns:mc="http://schemas.openxmlformats.org/markup-compatibility/2006">
          <mc:Choice Requires="x14">
            <control shapeId="40479" r:id="rId82" name="Drop Down 543">
              <controlPr locked="0" defaultSize="0" autoFill="0" autoPict="0">
                <anchor moveWithCells="1">
                  <from>
                    <xdr:col>6</xdr:col>
                    <xdr:colOff>104775</xdr:colOff>
                    <xdr:row>86</xdr:row>
                    <xdr:rowOff>85725</xdr:rowOff>
                  </from>
                  <to>
                    <xdr:col>6</xdr:col>
                    <xdr:colOff>1247775</xdr:colOff>
                    <xdr:row>86</xdr:row>
                    <xdr:rowOff>304800</xdr:rowOff>
                  </to>
                </anchor>
              </controlPr>
            </control>
          </mc:Choice>
        </mc:AlternateContent>
        <mc:AlternateContent xmlns:mc="http://schemas.openxmlformats.org/markup-compatibility/2006">
          <mc:Choice Requires="x14">
            <control shapeId="40480" r:id="rId83" name="Drop Down 544">
              <controlPr locked="0" defaultSize="0" autoFill="0" autoPict="0">
                <anchor moveWithCells="1">
                  <from>
                    <xdr:col>6</xdr:col>
                    <xdr:colOff>104775</xdr:colOff>
                    <xdr:row>87</xdr:row>
                    <xdr:rowOff>85725</xdr:rowOff>
                  </from>
                  <to>
                    <xdr:col>6</xdr:col>
                    <xdr:colOff>1247775</xdr:colOff>
                    <xdr:row>87</xdr:row>
                    <xdr:rowOff>304800</xdr:rowOff>
                  </to>
                </anchor>
              </controlPr>
            </control>
          </mc:Choice>
        </mc:AlternateContent>
        <mc:AlternateContent xmlns:mc="http://schemas.openxmlformats.org/markup-compatibility/2006">
          <mc:Choice Requires="x14">
            <control shapeId="40481" r:id="rId84" name="Drop Down 545">
              <controlPr locked="0" defaultSize="0" autoFill="0" autoPict="0">
                <anchor moveWithCells="1">
                  <from>
                    <xdr:col>6</xdr:col>
                    <xdr:colOff>104775</xdr:colOff>
                    <xdr:row>88</xdr:row>
                    <xdr:rowOff>85725</xdr:rowOff>
                  </from>
                  <to>
                    <xdr:col>6</xdr:col>
                    <xdr:colOff>1247775</xdr:colOff>
                    <xdr:row>88</xdr:row>
                    <xdr:rowOff>304800</xdr:rowOff>
                  </to>
                </anchor>
              </controlPr>
            </control>
          </mc:Choice>
        </mc:AlternateContent>
        <mc:AlternateContent xmlns:mc="http://schemas.openxmlformats.org/markup-compatibility/2006">
          <mc:Choice Requires="x14">
            <control shapeId="40482" r:id="rId85" name="Drop Down 546">
              <controlPr locked="0" defaultSize="0" autoFill="0" autoPict="0">
                <anchor moveWithCells="1">
                  <from>
                    <xdr:col>6</xdr:col>
                    <xdr:colOff>104775</xdr:colOff>
                    <xdr:row>89</xdr:row>
                    <xdr:rowOff>85725</xdr:rowOff>
                  </from>
                  <to>
                    <xdr:col>6</xdr:col>
                    <xdr:colOff>1247775</xdr:colOff>
                    <xdr:row>89</xdr:row>
                    <xdr:rowOff>304800</xdr:rowOff>
                  </to>
                </anchor>
              </controlPr>
            </control>
          </mc:Choice>
        </mc:AlternateContent>
        <mc:AlternateContent xmlns:mc="http://schemas.openxmlformats.org/markup-compatibility/2006">
          <mc:Choice Requires="x14">
            <control shapeId="40483" r:id="rId86" name="Drop Down 547">
              <controlPr locked="0" defaultSize="0" autoFill="0" autoPict="0">
                <anchor moveWithCells="1">
                  <from>
                    <xdr:col>6</xdr:col>
                    <xdr:colOff>104775</xdr:colOff>
                    <xdr:row>91</xdr:row>
                    <xdr:rowOff>85725</xdr:rowOff>
                  </from>
                  <to>
                    <xdr:col>6</xdr:col>
                    <xdr:colOff>1247775</xdr:colOff>
                    <xdr:row>91</xdr:row>
                    <xdr:rowOff>304800</xdr:rowOff>
                  </to>
                </anchor>
              </controlPr>
            </control>
          </mc:Choice>
        </mc:AlternateContent>
        <mc:AlternateContent xmlns:mc="http://schemas.openxmlformats.org/markup-compatibility/2006">
          <mc:Choice Requires="x14">
            <control shapeId="40484" r:id="rId87" name="Drop Down 548">
              <controlPr locked="0" defaultSize="0" autoFill="0" autoPict="0">
                <anchor moveWithCells="1">
                  <from>
                    <xdr:col>6</xdr:col>
                    <xdr:colOff>104775</xdr:colOff>
                    <xdr:row>92</xdr:row>
                    <xdr:rowOff>85725</xdr:rowOff>
                  </from>
                  <to>
                    <xdr:col>6</xdr:col>
                    <xdr:colOff>1247775</xdr:colOff>
                    <xdr:row>92</xdr:row>
                    <xdr:rowOff>304800</xdr:rowOff>
                  </to>
                </anchor>
              </controlPr>
            </control>
          </mc:Choice>
        </mc:AlternateContent>
        <mc:AlternateContent xmlns:mc="http://schemas.openxmlformats.org/markup-compatibility/2006">
          <mc:Choice Requires="x14">
            <control shapeId="40485" r:id="rId88" name="Drop Down 549">
              <controlPr locked="0" defaultSize="0" autoFill="0" autoPict="0">
                <anchor moveWithCells="1">
                  <from>
                    <xdr:col>6</xdr:col>
                    <xdr:colOff>104775</xdr:colOff>
                    <xdr:row>93</xdr:row>
                    <xdr:rowOff>85725</xdr:rowOff>
                  </from>
                  <to>
                    <xdr:col>6</xdr:col>
                    <xdr:colOff>1247775</xdr:colOff>
                    <xdr:row>93</xdr:row>
                    <xdr:rowOff>304800</xdr:rowOff>
                  </to>
                </anchor>
              </controlPr>
            </control>
          </mc:Choice>
        </mc:AlternateContent>
        <mc:AlternateContent xmlns:mc="http://schemas.openxmlformats.org/markup-compatibility/2006">
          <mc:Choice Requires="x14">
            <control shapeId="40486" r:id="rId89" name="Drop Down 550">
              <controlPr locked="0" defaultSize="0" autoFill="0" autoPict="0">
                <anchor moveWithCells="1">
                  <from>
                    <xdr:col>6</xdr:col>
                    <xdr:colOff>104775</xdr:colOff>
                    <xdr:row>95</xdr:row>
                    <xdr:rowOff>85725</xdr:rowOff>
                  </from>
                  <to>
                    <xdr:col>6</xdr:col>
                    <xdr:colOff>1247775</xdr:colOff>
                    <xdr:row>95</xdr:row>
                    <xdr:rowOff>304800</xdr:rowOff>
                  </to>
                </anchor>
              </controlPr>
            </control>
          </mc:Choice>
        </mc:AlternateContent>
        <mc:AlternateContent xmlns:mc="http://schemas.openxmlformats.org/markup-compatibility/2006">
          <mc:Choice Requires="x14">
            <control shapeId="40487" r:id="rId90" name="Drop Down 551">
              <controlPr locked="0" defaultSize="0" autoFill="0" autoPict="0">
                <anchor moveWithCells="1">
                  <from>
                    <xdr:col>6</xdr:col>
                    <xdr:colOff>104775</xdr:colOff>
                    <xdr:row>96</xdr:row>
                    <xdr:rowOff>85725</xdr:rowOff>
                  </from>
                  <to>
                    <xdr:col>6</xdr:col>
                    <xdr:colOff>1247775</xdr:colOff>
                    <xdr:row>96</xdr:row>
                    <xdr:rowOff>304800</xdr:rowOff>
                  </to>
                </anchor>
              </controlPr>
            </control>
          </mc:Choice>
        </mc:AlternateContent>
        <mc:AlternateContent xmlns:mc="http://schemas.openxmlformats.org/markup-compatibility/2006">
          <mc:Choice Requires="x14">
            <control shapeId="40488" r:id="rId91" name="Drop Down 552">
              <controlPr locked="0" defaultSize="0" autoFill="0" autoPict="0">
                <anchor moveWithCells="1">
                  <from>
                    <xdr:col>6</xdr:col>
                    <xdr:colOff>104775</xdr:colOff>
                    <xdr:row>97</xdr:row>
                    <xdr:rowOff>85725</xdr:rowOff>
                  </from>
                  <to>
                    <xdr:col>6</xdr:col>
                    <xdr:colOff>1247775</xdr:colOff>
                    <xdr:row>97</xdr:row>
                    <xdr:rowOff>304800</xdr:rowOff>
                  </to>
                </anchor>
              </controlPr>
            </control>
          </mc:Choice>
        </mc:AlternateContent>
        <mc:AlternateContent xmlns:mc="http://schemas.openxmlformats.org/markup-compatibility/2006">
          <mc:Choice Requires="x14">
            <control shapeId="40489" r:id="rId92" name="Drop Down 553">
              <controlPr locked="0" defaultSize="0" autoFill="0" autoPict="0">
                <anchor moveWithCells="1">
                  <from>
                    <xdr:col>6</xdr:col>
                    <xdr:colOff>104775</xdr:colOff>
                    <xdr:row>98</xdr:row>
                    <xdr:rowOff>85725</xdr:rowOff>
                  </from>
                  <to>
                    <xdr:col>6</xdr:col>
                    <xdr:colOff>1247775</xdr:colOff>
                    <xdr:row>98</xdr:row>
                    <xdr:rowOff>304800</xdr:rowOff>
                  </to>
                </anchor>
              </controlPr>
            </control>
          </mc:Choice>
        </mc:AlternateContent>
        <mc:AlternateContent xmlns:mc="http://schemas.openxmlformats.org/markup-compatibility/2006">
          <mc:Choice Requires="x14">
            <control shapeId="40490" r:id="rId93" name="Drop Down 554">
              <controlPr locked="0" defaultSize="0" autoFill="0" autoPict="0">
                <anchor moveWithCells="1">
                  <from>
                    <xdr:col>6</xdr:col>
                    <xdr:colOff>104775</xdr:colOff>
                    <xdr:row>99</xdr:row>
                    <xdr:rowOff>85725</xdr:rowOff>
                  </from>
                  <to>
                    <xdr:col>6</xdr:col>
                    <xdr:colOff>1247775</xdr:colOff>
                    <xdr:row>99</xdr:row>
                    <xdr:rowOff>304800</xdr:rowOff>
                  </to>
                </anchor>
              </controlPr>
            </control>
          </mc:Choice>
        </mc:AlternateContent>
        <mc:AlternateContent xmlns:mc="http://schemas.openxmlformats.org/markup-compatibility/2006">
          <mc:Choice Requires="x14">
            <control shapeId="40491" r:id="rId94" name="Drop Down 555">
              <controlPr locked="0" defaultSize="0" autoFill="0" autoPict="0">
                <anchor moveWithCells="1">
                  <from>
                    <xdr:col>6</xdr:col>
                    <xdr:colOff>104775</xdr:colOff>
                    <xdr:row>100</xdr:row>
                    <xdr:rowOff>85725</xdr:rowOff>
                  </from>
                  <to>
                    <xdr:col>6</xdr:col>
                    <xdr:colOff>1247775</xdr:colOff>
                    <xdr:row>100</xdr:row>
                    <xdr:rowOff>304800</xdr:rowOff>
                  </to>
                </anchor>
              </controlPr>
            </control>
          </mc:Choice>
        </mc:AlternateContent>
        <mc:AlternateContent xmlns:mc="http://schemas.openxmlformats.org/markup-compatibility/2006">
          <mc:Choice Requires="x14">
            <control shapeId="40492" r:id="rId95" name="Drop Down 556">
              <controlPr locked="0" defaultSize="0" autoFill="0" autoPict="0">
                <anchor moveWithCells="1">
                  <from>
                    <xdr:col>6</xdr:col>
                    <xdr:colOff>104775</xdr:colOff>
                    <xdr:row>103</xdr:row>
                    <xdr:rowOff>85725</xdr:rowOff>
                  </from>
                  <to>
                    <xdr:col>6</xdr:col>
                    <xdr:colOff>1247775</xdr:colOff>
                    <xdr:row>103</xdr:row>
                    <xdr:rowOff>304800</xdr:rowOff>
                  </to>
                </anchor>
              </controlPr>
            </control>
          </mc:Choice>
        </mc:AlternateContent>
        <mc:AlternateContent xmlns:mc="http://schemas.openxmlformats.org/markup-compatibility/2006">
          <mc:Choice Requires="x14">
            <control shapeId="40493" r:id="rId96" name="Drop Down 557">
              <controlPr locked="0" defaultSize="0" autoFill="0" autoPict="0">
                <anchor moveWithCells="1">
                  <from>
                    <xdr:col>6</xdr:col>
                    <xdr:colOff>104775</xdr:colOff>
                    <xdr:row>104</xdr:row>
                    <xdr:rowOff>85725</xdr:rowOff>
                  </from>
                  <to>
                    <xdr:col>6</xdr:col>
                    <xdr:colOff>1247775</xdr:colOff>
                    <xdr:row>104</xdr:row>
                    <xdr:rowOff>304800</xdr:rowOff>
                  </to>
                </anchor>
              </controlPr>
            </control>
          </mc:Choice>
        </mc:AlternateContent>
        <mc:AlternateContent xmlns:mc="http://schemas.openxmlformats.org/markup-compatibility/2006">
          <mc:Choice Requires="x14">
            <control shapeId="40494" r:id="rId97" name="Drop Down 558">
              <controlPr locked="0" defaultSize="0" autoFill="0" autoPict="0">
                <anchor moveWithCells="1">
                  <from>
                    <xdr:col>6</xdr:col>
                    <xdr:colOff>104775</xdr:colOff>
                    <xdr:row>105</xdr:row>
                    <xdr:rowOff>85725</xdr:rowOff>
                  </from>
                  <to>
                    <xdr:col>6</xdr:col>
                    <xdr:colOff>1247775</xdr:colOff>
                    <xdr:row>105</xdr:row>
                    <xdr:rowOff>304800</xdr:rowOff>
                  </to>
                </anchor>
              </controlPr>
            </control>
          </mc:Choice>
        </mc:AlternateContent>
        <mc:AlternateContent xmlns:mc="http://schemas.openxmlformats.org/markup-compatibility/2006">
          <mc:Choice Requires="x14">
            <control shapeId="40495" r:id="rId98" name="Drop Down 559">
              <controlPr locked="0" defaultSize="0" autoFill="0" autoPict="0">
                <anchor moveWithCells="1">
                  <from>
                    <xdr:col>6</xdr:col>
                    <xdr:colOff>104775</xdr:colOff>
                    <xdr:row>106</xdr:row>
                    <xdr:rowOff>85725</xdr:rowOff>
                  </from>
                  <to>
                    <xdr:col>6</xdr:col>
                    <xdr:colOff>1247775</xdr:colOff>
                    <xdr:row>106</xdr:row>
                    <xdr:rowOff>304800</xdr:rowOff>
                  </to>
                </anchor>
              </controlPr>
            </control>
          </mc:Choice>
        </mc:AlternateContent>
        <mc:AlternateContent xmlns:mc="http://schemas.openxmlformats.org/markup-compatibility/2006">
          <mc:Choice Requires="x14">
            <control shapeId="40496" r:id="rId99" name="Drop Down 560">
              <controlPr locked="0" defaultSize="0" autoFill="0" autoPict="0">
                <anchor moveWithCells="1">
                  <from>
                    <xdr:col>6</xdr:col>
                    <xdr:colOff>104775</xdr:colOff>
                    <xdr:row>107</xdr:row>
                    <xdr:rowOff>85725</xdr:rowOff>
                  </from>
                  <to>
                    <xdr:col>6</xdr:col>
                    <xdr:colOff>1247775</xdr:colOff>
                    <xdr:row>107</xdr:row>
                    <xdr:rowOff>304800</xdr:rowOff>
                  </to>
                </anchor>
              </controlPr>
            </control>
          </mc:Choice>
        </mc:AlternateContent>
        <mc:AlternateContent xmlns:mc="http://schemas.openxmlformats.org/markup-compatibility/2006">
          <mc:Choice Requires="x14">
            <control shapeId="40497" r:id="rId100" name="Drop Down 561">
              <controlPr locked="0" defaultSize="0" autoFill="0" autoPict="0">
                <anchor moveWithCells="1">
                  <from>
                    <xdr:col>6</xdr:col>
                    <xdr:colOff>104775</xdr:colOff>
                    <xdr:row>110</xdr:row>
                    <xdr:rowOff>85725</xdr:rowOff>
                  </from>
                  <to>
                    <xdr:col>6</xdr:col>
                    <xdr:colOff>1247775</xdr:colOff>
                    <xdr:row>110</xdr:row>
                    <xdr:rowOff>304800</xdr:rowOff>
                  </to>
                </anchor>
              </controlPr>
            </control>
          </mc:Choice>
        </mc:AlternateContent>
        <mc:AlternateContent xmlns:mc="http://schemas.openxmlformats.org/markup-compatibility/2006">
          <mc:Choice Requires="x14">
            <control shapeId="40498" r:id="rId101" name="Drop Down 562">
              <controlPr locked="0" defaultSize="0" autoFill="0" autoPict="0">
                <anchor moveWithCells="1">
                  <from>
                    <xdr:col>6</xdr:col>
                    <xdr:colOff>104775</xdr:colOff>
                    <xdr:row>111</xdr:row>
                    <xdr:rowOff>85725</xdr:rowOff>
                  </from>
                  <to>
                    <xdr:col>6</xdr:col>
                    <xdr:colOff>1247775</xdr:colOff>
                    <xdr:row>111</xdr:row>
                    <xdr:rowOff>304800</xdr:rowOff>
                  </to>
                </anchor>
              </controlPr>
            </control>
          </mc:Choice>
        </mc:AlternateContent>
        <mc:AlternateContent xmlns:mc="http://schemas.openxmlformats.org/markup-compatibility/2006">
          <mc:Choice Requires="x14">
            <control shapeId="40499" r:id="rId102" name="Drop Down 563">
              <controlPr locked="0" defaultSize="0" autoFill="0" autoPict="0">
                <anchor moveWithCells="1">
                  <from>
                    <xdr:col>6</xdr:col>
                    <xdr:colOff>104775</xdr:colOff>
                    <xdr:row>112</xdr:row>
                    <xdr:rowOff>85725</xdr:rowOff>
                  </from>
                  <to>
                    <xdr:col>6</xdr:col>
                    <xdr:colOff>1247775</xdr:colOff>
                    <xdr:row>112</xdr:row>
                    <xdr:rowOff>304800</xdr:rowOff>
                  </to>
                </anchor>
              </controlPr>
            </control>
          </mc:Choice>
        </mc:AlternateContent>
        <mc:AlternateContent xmlns:mc="http://schemas.openxmlformats.org/markup-compatibility/2006">
          <mc:Choice Requires="x14">
            <control shapeId="40500" r:id="rId103" name="Drop Down 564">
              <controlPr locked="0" defaultSize="0" autoFill="0" autoPict="0">
                <anchor moveWithCells="1">
                  <from>
                    <xdr:col>6</xdr:col>
                    <xdr:colOff>104775</xdr:colOff>
                    <xdr:row>114</xdr:row>
                    <xdr:rowOff>85725</xdr:rowOff>
                  </from>
                  <to>
                    <xdr:col>6</xdr:col>
                    <xdr:colOff>1247775</xdr:colOff>
                    <xdr:row>114</xdr:row>
                    <xdr:rowOff>304800</xdr:rowOff>
                  </to>
                </anchor>
              </controlPr>
            </control>
          </mc:Choice>
        </mc:AlternateContent>
        <mc:AlternateContent xmlns:mc="http://schemas.openxmlformats.org/markup-compatibility/2006">
          <mc:Choice Requires="x14">
            <control shapeId="40501" r:id="rId104" name="Drop Down 565">
              <controlPr locked="0" defaultSize="0" autoFill="0" autoPict="0">
                <anchor moveWithCells="1">
                  <from>
                    <xdr:col>6</xdr:col>
                    <xdr:colOff>104775</xdr:colOff>
                    <xdr:row>115</xdr:row>
                    <xdr:rowOff>85725</xdr:rowOff>
                  </from>
                  <to>
                    <xdr:col>6</xdr:col>
                    <xdr:colOff>1247775</xdr:colOff>
                    <xdr:row>115</xdr:row>
                    <xdr:rowOff>304800</xdr:rowOff>
                  </to>
                </anchor>
              </controlPr>
            </control>
          </mc:Choice>
        </mc:AlternateContent>
        <mc:AlternateContent xmlns:mc="http://schemas.openxmlformats.org/markup-compatibility/2006">
          <mc:Choice Requires="x14">
            <control shapeId="40502" r:id="rId105" name="Drop Down 566">
              <controlPr locked="0" defaultSize="0" autoFill="0" autoPict="0">
                <anchor moveWithCells="1">
                  <from>
                    <xdr:col>6</xdr:col>
                    <xdr:colOff>104775</xdr:colOff>
                    <xdr:row>116</xdr:row>
                    <xdr:rowOff>85725</xdr:rowOff>
                  </from>
                  <to>
                    <xdr:col>6</xdr:col>
                    <xdr:colOff>1247775</xdr:colOff>
                    <xdr:row>116</xdr:row>
                    <xdr:rowOff>304800</xdr:rowOff>
                  </to>
                </anchor>
              </controlPr>
            </control>
          </mc:Choice>
        </mc:AlternateContent>
        <mc:AlternateContent xmlns:mc="http://schemas.openxmlformats.org/markup-compatibility/2006">
          <mc:Choice Requires="x14">
            <control shapeId="40503" r:id="rId106" name="Drop Down 567">
              <controlPr locked="0" defaultSize="0" autoFill="0" autoPict="0">
                <anchor moveWithCells="1">
                  <from>
                    <xdr:col>6</xdr:col>
                    <xdr:colOff>104775</xdr:colOff>
                    <xdr:row>117</xdr:row>
                    <xdr:rowOff>85725</xdr:rowOff>
                  </from>
                  <to>
                    <xdr:col>6</xdr:col>
                    <xdr:colOff>1247775</xdr:colOff>
                    <xdr:row>117</xdr:row>
                    <xdr:rowOff>304800</xdr:rowOff>
                  </to>
                </anchor>
              </controlPr>
            </control>
          </mc:Choice>
        </mc:AlternateContent>
        <mc:AlternateContent xmlns:mc="http://schemas.openxmlformats.org/markup-compatibility/2006">
          <mc:Choice Requires="x14">
            <control shapeId="40504" r:id="rId107" name="Drop Down 568">
              <controlPr locked="0" defaultSize="0" autoFill="0" autoPict="0">
                <anchor moveWithCells="1">
                  <from>
                    <xdr:col>6</xdr:col>
                    <xdr:colOff>104775</xdr:colOff>
                    <xdr:row>118</xdr:row>
                    <xdr:rowOff>85725</xdr:rowOff>
                  </from>
                  <to>
                    <xdr:col>6</xdr:col>
                    <xdr:colOff>1247775</xdr:colOff>
                    <xdr:row>118</xdr:row>
                    <xdr:rowOff>304800</xdr:rowOff>
                  </to>
                </anchor>
              </controlPr>
            </control>
          </mc:Choice>
        </mc:AlternateContent>
        <mc:AlternateContent xmlns:mc="http://schemas.openxmlformats.org/markup-compatibility/2006">
          <mc:Choice Requires="x14">
            <control shapeId="40505" r:id="rId108" name="Drop Down 569">
              <controlPr locked="0" defaultSize="0" autoFill="0" autoPict="0">
                <anchor moveWithCells="1">
                  <from>
                    <xdr:col>6</xdr:col>
                    <xdr:colOff>104775</xdr:colOff>
                    <xdr:row>119</xdr:row>
                    <xdr:rowOff>85725</xdr:rowOff>
                  </from>
                  <to>
                    <xdr:col>6</xdr:col>
                    <xdr:colOff>1247775</xdr:colOff>
                    <xdr:row>119</xdr:row>
                    <xdr:rowOff>304800</xdr:rowOff>
                  </to>
                </anchor>
              </controlPr>
            </control>
          </mc:Choice>
        </mc:AlternateContent>
        <mc:AlternateContent xmlns:mc="http://schemas.openxmlformats.org/markup-compatibility/2006">
          <mc:Choice Requires="x14">
            <control shapeId="40506" r:id="rId109" name="Drop Down 570">
              <controlPr locked="0" defaultSize="0" autoFill="0" autoPict="0">
                <anchor moveWithCells="1">
                  <from>
                    <xdr:col>6</xdr:col>
                    <xdr:colOff>104775</xdr:colOff>
                    <xdr:row>120</xdr:row>
                    <xdr:rowOff>85725</xdr:rowOff>
                  </from>
                  <to>
                    <xdr:col>6</xdr:col>
                    <xdr:colOff>1247775</xdr:colOff>
                    <xdr:row>120</xdr:row>
                    <xdr:rowOff>304800</xdr:rowOff>
                  </to>
                </anchor>
              </controlPr>
            </control>
          </mc:Choice>
        </mc:AlternateContent>
        <mc:AlternateContent xmlns:mc="http://schemas.openxmlformats.org/markup-compatibility/2006">
          <mc:Choice Requires="x14">
            <control shapeId="40507" r:id="rId110" name="Drop Down 571">
              <controlPr locked="0" defaultSize="0" autoFill="0" autoPict="0">
                <anchor moveWithCells="1">
                  <from>
                    <xdr:col>6</xdr:col>
                    <xdr:colOff>104775</xdr:colOff>
                    <xdr:row>121</xdr:row>
                    <xdr:rowOff>85725</xdr:rowOff>
                  </from>
                  <to>
                    <xdr:col>6</xdr:col>
                    <xdr:colOff>1247775</xdr:colOff>
                    <xdr:row>121</xdr:row>
                    <xdr:rowOff>304800</xdr:rowOff>
                  </to>
                </anchor>
              </controlPr>
            </control>
          </mc:Choice>
        </mc:AlternateContent>
        <mc:AlternateContent xmlns:mc="http://schemas.openxmlformats.org/markup-compatibility/2006">
          <mc:Choice Requires="x14">
            <control shapeId="40508" r:id="rId111" name="Drop Down 572">
              <controlPr locked="0" defaultSize="0" autoFill="0" autoPict="0">
                <anchor moveWithCells="1">
                  <from>
                    <xdr:col>6</xdr:col>
                    <xdr:colOff>104775</xdr:colOff>
                    <xdr:row>123</xdr:row>
                    <xdr:rowOff>85725</xdr:rowOff>
                  </from>
                  <to>
                    <xdr:col>6</xdr:col>
                    <xdr:colOff>1247775</xdr:colOff>
                    <xdr:row>123</xdr:row>
                    <xdr:rowOff>304800</xdr:rowOff>
                  </to>
                </anchor>
              </controlPr>
            </control>
          </mc:Choice>
        </mc:AlternateContent>
        <mc:AlternateContent xmlns:mc="http://schemas.openxmlformats.org/markup-compatibility/2006">
          <mc:Choice Requires="x14">
            <control shapeId="40509" r:id="rId112" name="Drop Down 573">
              <controlPr locked="0" defaultSize="0" autoFill="0" autoPict="0">
                <anchor moveWithCells="1">
                  <from>
                    <xdr:col>6</xdr:col>
                    <xdr:colOff>104775</xdr:colOff>
                    <xdr:row>124</xdr:row>
                    <xdr:rowOff>85725</xdr:rowOff>
                  </from>
                  <to>
                    <xdr:col>6</xdr:col>
                    <xdr:colOff>1247775</xdr:colOff>
                    <xdr:row>124</xdr:row>
                    <xdr:rowOff>304800</xdr:rowOff>
                  </to>
                </anchor>
              </controlPr>
            </control>
          </mc:Choice>
        </mc:AlternateContent>
        <mc:AlternateContent xmlns:mc="http://schemas.openxmlformats.org/markup-compatibility/2006">
          <mc:Choice Requires="x14">
            <control shapeId="40510" r:id="rId113" name="Drop Down 574">
              <controlPr locked="0" defaultSize="0" autoFill="0" autoPict="0">
                <anchor moveWithCells="1">
                  <from>
                    <xdr:col>6</xdr:col>
                    <xdr:colOff>104775</xdr:colOff>
                    <xdr:row>125</xdr:row>
                    <xdr:rowOff>85725</xdr:rowOff>
                  </from>
                  <to>
                    <xdr:col>6</xdr:col>
                    <xdr:colOff>1247775</xdr:colOff>
                    <xdr:row>125</xdr:row>
                    <xdr:rowOff>304800</xdr:rowOff>
                  </to>
                </anchor>
              </controlPr>
            </control>
          </mc:Choice>
        </mc:AlternateContent>
        <mc:AlternateContent xmlns:mc="http://schemas.openxmlformats.org/markup-compatibility/2006">
          <mc:Choice Requires="x14">
            <control shapeId="40511" r:id="rId114" name="Drop Down 575">
              <controlPr locked="0" defaultSize="0" autoFill="0" autoPict="0">
                <anchor moveWithCells="1">
                  <from>
                    <xdr:col>6</xdr:col>
                    <xdr:colOff>104775</xdr:colOff>
                    <xdr:row>127</xdr:row>
                    <xdr:rowOff>85725</xdr:rowOff>
                  </from>
                  <to>
                    <xdr:col>6</xdr:col>
                    <xdr:colOff>1247775</xdr:colOff>
                    <xdr:row>127</xdr:row>
                    <xdr:rowOff>304800</xdr:rowOff>
                  </to>
                </anchor>
              </controlPr>
            </control>
          </mc:Choice>
        </mc:AlternateContent>
        <mc:AlternateContent xmlns:mc="http://schemas.openxmlformats.org/markup-compatibility/2006">
          <mc:Choice Requires="x14">
            <control shapeId="40512" r:id="rId115" name="Drop Down 576">
              <controlPr locked="0" defaultSize="0" autoFill="0" autoPict="0">
                <anchor moveWithCells="1">
                  <from>
                    <xdr:col>6</xdr:col>
                    <xdr:colOff>104775</xdr:colOff>
                    <xdr:row>128</xdr:row>
                    <xdr:rowOff>85725</xdr:rowOff>
                  </from>
                  <to>
                    <xdr:col>6</xdr:col>
                    <xdr:colOff>1247775</xdr:colOff>
                    <xdr:row>128</xdr:row>
                    <xdr:rowOff>304800</xdr:rowOff>
                  </to>
                </anchor>
              </controlPr>
            </control>
          </mc:Choice>
        </mc:AlternateContent>
        <mc:AlternateContent xmlns:mc="http://schemas.openxmlformats.org/markup-compatibility/2006">
          <mc:Choice Requires="x14">
            <control shapeId="40513" r:id="rId116" name="Drop Down 577">
              <controlPr locked="0" defaultSize="0" autoFill="0" autoPict="0">
                <anchor moveWithCells="1">
                  <from>
                    <xdr:col>6</xdr:col>
                    <xdr:colOff>104775</xdr:colOff>
                    <xdr:row>129</xdr:row>
                    <xdr:rowOff>85725</xdr:rowOff>
                  </from>
                  <to>
                    <xdr:col>6</xdr:col>
                    <xdr:colOff>1247775</xdr:colOff>
                    <xdr:row>129</xdr:row>
                    <xdr:rowOff>304800</xdr:rowOff>
                  </to>
                </anchor>
              </controlPr>
            </control>
          </mc:Choice>
        </mc:AlternateContent>
        <mc:AlternateContent xmlns:mc="http://schemas.openxmlformats.org/markup-compatibility/2006">
          <mc:Choice Requires="x14">
            <control shapeId="40514" r:id="rId117" name="Drop Down 578">
              <controlPr locked="0" defaultSize="0" autoFill="0" autoPict="0">
                <anchor moveWithCells="1">
                  <from>
                    <xdr:col>6</xdr:col>
                    <xdr:colOff>104775</xdr:colOff>
                    <xdr:row>130</xdr:row>
                    <xdr:rowOff>85725</xdr:rowOff>
                  </from>
                  <to>
                    <xdr:col>6</xdr:col>
                    <xdr:colOff>1247775</xdr:colOff>
                    <xdr:row>130</xdr:row>
                    <xdr:rowOff>304800</xdr:rowOff>
                  </to>
                </anchor>
              </controlPr>
            </control>
          </mc:Choice>
        </mc:AlternateContent>
        <mc:AlternateContent xmlns:mc="http://schemas.openxmlformats.org/markup-compatibility/2006">
          <mc:Choice Requires="x14">
            <control shapeId="40515" r:id="rId118" name="Drop Down 579">
              <controlPr locked="0" defaultSize="0" autoFill="0" autoPict="0">
                <anchor moveWithCells="1">
                  <from>
                    <xdr:col>6</xdr:col>
                    <xdr:colOff>104775</xdr:colOff>
                    <xdr:row>132</xdr:row>
                    <xdr:rowOff>85725</xdr:rowOff>
                  </from>
                  <to>
                    <xdr:col>6</xdr:col>
                    <xdr:colOff>1247775</xdr:colOff>
                    <xdr:row>132</xdr:row>
                    <xdr:rowOff>304800</xdr:rowOff>
                  </to>
                </anchor>
              </controlPr>
            </control>
          </mc:Choice>
        </mc:AlternateContent>
        <mc:AlternateContent xmlns:mc="http://schemas.openxmlformats.org/markup-compatibility/2006">
          <mc:Choice Requires="x14">
            <control shapeId="40516" r:id="rId119" name="Drop Down 580">
              <controlPr locked="0" defaultSize="0" autoFill="0" autoPict="0">
                <anchor moveWithCells="1">
                  <from>
                    <xdr:col>6</xdr:col>
                    <xdr:colOff>104775</xdr:colOff>
                    <xdr:row>133</xdr:row>
                    <xdr:rowOff>85725</xdr:rowOff>
                  </from>
                  <to>
                    <xdr:col>6</xdr:col>
                    <xdr:colOff>1247775</xdr:colOff>
                    <xdr:row>133</xdr:row>
                    <xdr:rowOff>304800</xdr:rowOff>
                  </to>
                </anchor>
              </controlPr>
            </control>
          </mc:Choice>
        </mc:AlternateContent>
        <mc:AlternateContent xmlns:mc="http://schemas.openxmlformats.org/markup-compatibility/2006">
          <mc:Choice Requires="x14">
            <control shapeId="40517" r:id="rId120" name="Drop Down 581">
              <controlPr locked="0" defaultSize="0" autoFill="0" autoPict="0">
                <anchor moveWithCells="1">
                  <from>
                    <xdr:col>6</xdr:col>
                    <xdr:colOff>104775</xdr:colOff>
                    <xdr:row>134</xdr:row>
                    <xdr:rowOff>85725</xdr:rowOff>
                  </from>
                  <to>
                    <xdr:col>6</xdr:col>
                    <xdr:colOff>1247775</xdr:colOff>
                    <xdr:row>134</xdr:row>
                    <xdr:rowOff>304800</xdr:rowOff>
                  </to>
                </anchor>
              </controlPr>
            </control>
          </mc:Choice>
        </mc:AlternateContent>
        <mc:AlternateContent xmlns:mc="http://schemas.openxmlformats.org/markup-compatibility/2006">
          <mc:Choice Requires="x14">
            <control shapeId="40518" r:id="rId121" name="Drop Down 582">
              <controlPr locked="0" defaultSize="0" autoFill="0" autoPict="0">
                <anchor moveWithCells="1">
                  <from>
                    <xdr:col>6</xdr:col>
                    <xdr:colOff>104775</xdr:colOff>
                    <xdr:row>137</xdr:row>
                    <xdr:rowOff>85725</xdr:rowOff>
                  </from>
                  <to>
                    <xdr:col>6</xdr:col>
                    <xdr:colOff>1247775</xdr:colOff>
                    <xdr:row>137</xdr:row>
                    <xdr:rowOff>304800</xdr:rowOff>
                  </to>
                </anchor>
              </controlPr>
            </control>
          </mc:Choice>
        </mc:AlternateContent>
        <mc:AlternateContent xmlns:mc="http://schemas.openxmlformats.org/markup-compatibility/2006">
          <mc:Choice Requires="x14">
            <control shapeId="40519" r:id="rId122" name="Drop Down 583">
              <controlPr locked="0" defaultSize="0" autoFill="0" autoPict="0">
                <anchor moveWithCells="1">
                  <from>
                    <xdr:col>6</xdr:col>
                    <xdr:colOff>104775</xdr:colOff>
                    <xdr:row>138</xdr:row>
                    <xdr:rowOff>85725</xdr:rowOff>
                  </from>
                  <to>
                    <xdr:col>6</xdr:col>
                    <xdr:colOff>1247775</xdr:colOff>
                    <xdr:row>138</xdr:row>
                    <xdr:rowOff>304800</xdr:rowOff>
                  </to>
                </anchor>
              </controlPr>
            </control>
          </mc:Choice>
        </mc:AlternateContent>
        <mc:AlternateContent xmlns:mc="http://schemas.openxmlformats.org/markup-compatibility/2006">
          <mc:Choice Requires="x14">
            <control shapeId="40520" r:id="rId123" name="Drop Down 584">
              <controlPr locked="0" defaultSize="0" autoFill="0" autoPict="0">
                <anchor moveWithCells="1">
                  <from>
                    <xdr:col>6</xdr:col>
                    <xdr:colOff>104775</xdr:colOff>
                    <xdr:row>139</xdr:row>
                    <xdr:rowOff>85725</xdr:rowOff>
                  </from>
                  <to>
                    <xdr:col>6</xdr:col>
                    <xdr:colOff>1247775</xdr:colOff>
                    <xdr:row>139</xdr:row>
                    <xdr:rowOff>304800</xdr:rowOff>
                  </to>
                </anchor>
              </controlPr>
            </control>
          </mc:Choice>
        </mc:AlternateContent>
        <mc:AlternateContent xmlns:mc="http://schemas.openxmlformats.org/markup-compatibility/2006">
          <mc:Choice Requires="x14">
            <control shapeId="40521" r:id="rId124" name="Drop Down 585">
              <controlPr locked="0" defaultSize="0" autoFill="0" autoPict="0">
                <anchor moveWithCells="1">
                  <from>
                    <xdr:col>6</xdr:col>
                    <xdr:colOff>104775</xdr:colOff>
                    <xdr:row>140</xdr:row>
                    <xdr:rowOff>85725</xdr:rowOff>
                  </from>
                  <to>
                    <xdr:col>6</xdr:col>
                    <xdr:colOff>1247775</xdr:colOff>
                    <xdr:row>140</xdr:row>
                    <xdr:rowOff>304800</xdr:rowOff>
                  </to>
                </anchor>
              </controlPr>
            </control>
          </mc:Choice>
        </mc:AlternateContent>
        <mc:AlternateContent xmlns:mc="http://schemas.openxmlformats.org/markup-compatibility/2006">
          <mc:Choice Requires="x14">
            <control shapeId="40522" r:id="rId125" name="Drop Down 586">
              <controlPr locked="0" defaultSize="0" autoFill="0" autoPict="0">
                <anchor moveWithCells="1">
                  <from>
                    <xdr:col>6</xdr:col>
                    <xdr:colOff>104775</xdr:colOff>
                    <xdr:row>142</xdr:row>
                    <xdr:rowOff>85725</xdr:rowOff>
                  </from>
                  <to>
                    <xdr:col>6</xdr:col>
                    <xdr:colOff>1247775</xdr:colOff>
                    <xdr:row>142</xdr:row>
                    <xdr:rowOff>304800</xdr:rowOff>
                  </to>
                </anchor>
              </controlPr>
            </control>
          </mc:Choice>
        </mc:AlternateContent>
        <mc:AlternateContent xmlns:mc="http://schemas.openxmlformats.org/markup-compatibility/2006">
          <mc:Choice Requires="x14">
            <control shapeId="40523" r:id="rId126" name="Drop Down 587">
              <controlPr locked="0" defaultSize="0" autoFill="0" autoPict="0">
                <anchor moveWithCells="1">
                  <from>
                    <xdr:col>6</xdr:col>
                    <xdr:colOff>104775</xdr:colOff>
                    <xdr:row>143</xdr:row>
                    <xdr:rowOff>85725</xdr:rowOff>
                  </from>
                  <to>
                    <xdr:col>6</xdr:col>
                    <xdr:colOff>1247775</xdr:colOff>
                    <xdr:row>143</xdr:row>
                    <xdr:rowOff>304800</xdr:rowOff>
                  </to>
                </anchor>
              </controlPr>
            </control>
          </mc:Choice>
        </mc:AlternateContent>
        <mc:AlternateContent xmlns:mc="http://schemas.openxmlformats.org/markup-compatibility/2006">
          <mc:Choice Requires="x14">
            <control shapeId="40524" r:id="rId127" name="Drop Down 588">
              <controlPr locked="0" defaultSize="0" autoFill="0" autoPict="0">
                <anchor moveWithCells="1">
                  <from>
                    <xdr:col>6</xdr:col>
                    <xdr:colOff>104775</xdr:colOff>
                    <xdr:row>144</xdr:row>
                    <xdr:rowOff>85725</xdr:rowOff>
                  </from>
                  <to>
                    <xdr:col>6</xdr:col>
                    <xdr:colOff>1247775</xdr:colOff>
                    <xdr:row>144</xdr:row>
                    <xdr:rowOff>304800</xdr:rowOff>
                  </to>
                </anchor>
              </controlPr>
            </control>
          </mc:Choice>
        </mc:AlternateContent>
        <mc:AlternateContent xmlns:mc="http://schemas.openxmlformats.org/markup-compatibility/2006">
          <mc:Choice Requires="x14">
            <control shapeId="40525" r:id="rId128" name="Drop Down 589">
              <controlPr locked="0" defaultSize="0" autoFill="0" autoPict="0">
                <anchor moveWithCells="1">
                  <from>
                    <xdr:col>6</xdr:col>
                    <xdr:colOff>104775</xdr:colOff>
                    <xdr:row>145</xdr:row>
                    <xdr:rowOff>85725</xdr:rowOff>
                  </from>
                  <to>
                    <xdr:col>6</xdr:col>
                    <xdr:colOff>1247775</xdr:colOff>
                    <xdr:row>145</xdr:row>
                    <xdr:rowOff>304800</xdr:rowOff>
                  </to>
                </anchor>
              </controlPr>
            </control>
          </mc:Choice>
        </mc:AlternateContent>
        <mc:AlternateContent xmlns:mc="http://schemas.openxmlformats.org/markup-compatibility/2006">
          <mc:Choice Requires="x14">
            <control shapeId="40526" r:id="rId129" name="Drop Down 590">
              <controlPr locked="0" defaultSize="0" autoFill="0" autoPict="0">
                <anchor moveWithCells="1">
                  <from>
                    <xdr:col>6</xdr:col>
                    <xdr:colOff>104775</xdr:colOff>
                    <xdr:row>147</xdr:row>
                    <xdr:rowOff>85725</xdr:rowOff>
                  </from>
                  <to>
                    <xdr:col>6</xdr:col>
                    <xdr:colOff>1247775</xdr:colOff>
                    <xdr:row>147</xdr:row>
                    <xdr:rowOff>304800</xdr:rowOff>
                  </to>
                </anchor>
              </controlPr>
            </control>
          </mc:Choice>
        </mc:AlternateContent>
        <mc:AlternateContent xmlns:mc="http://schemas.openxmlformats.org/markup-compatibility/2006">
          <mc:Choice Requires="x14">
            <control shapeId="40527" r:id="rId130" name="Drop Down 591">
              <controlPr locked="0" defaultSize="0" autoFill="0" autoPict="0">
                <anchor moveWithCells="1">
                  <from>
                    <xdr:col>6</xdr:col>
                    <xdr:colOff>104775</xdr:colOff>
                    <xdr:row>148</xdr:row>
                    <xdr:rowOff>85725</xdr:rowOff>
                  </from>
                  <to>
                    <xdr:col>6</xdr:col>
                    <xdr:colOff>1247775</xdr:colOff>
                    <xdr:row>148</xdr:row>
                    <xdr:rowOff>304800</xdr:rowOff>
                  </to>
                </anchor>
              </controlPr>
            </control>
          </mc:Choice>
        </mc:AlternateContent>
        <mc:AlternateContent xmlns:mc="http://schemas.openxmlformats.org/markup-compatibility/2006">
          <mc:Choice Requires="x14">
            <control shapeId="40528" r:id="rId131" name="Drop Down 592">
              <controlPr locked="0" defaultSize="0" autoFill="0" autoPict="0">
                <anchor moveWithCells="1">
                  <from>
                    <xdr:col>6</xdr:col>
                    <xdr:colOff>104775</xdr:colOff>
                    <xdr:row>149</xdr:row>
                    <xdr:rowOff>85725</xdr:rowOff>
                  </from>
                  <to>
                    <xdr:col>6</xdr:col>
                    <xdr:colOff>1247775</xdr:colOff>
                    <xdr:row>149</xdr:row>
                    <xdr:rowOff>304800</xdr:rowOff>
                  </to>
                </anchor>
              </controlPr>
            </control>
          </mc:Choice>
        </mc:AlternateContent>
        <mc:AlternateContent xmlns:mc="http://schemas.openxmlformats.org/markup-compatibility/2006">
          <mc:Choice Requires="x14">
            <control shapeId="40529" r:id="rId132" name="Drop Down 593">
              <controlPr locked="0" defaultSize="0" autoFill="0" autoPict="0">
                <anchor moveWithCells="1">
                  <from>
                    <xdr:col>6</xdr:col>
                    <xdr:colOff>104775</xdr:colOff>
                    <xdr:row>151</xdr:row>
                    <xdr:rowOff>85725</xdr:rowOff>
                  </from>
                  <to>
                    <xdr:col>6</xdr:col>
                    <xdr:colOff>1247775</xdr:colOff>
                    <xdr:row>151</xdr:row>
                    <xdr:rowOff>304800</xdr:rowOff>
                  </to>
                </anchor>
              </controlPr>
            </control>
          </mc:Choice>
        </mc:AlternateContent>
        <mc:AlternateContent xmlns:mc="http://schemas.openxmlformats.org/markup-compatibility/2006">
          <mc:Choice Requires="x14">
            <control shapeId="40530" r:id="rId133" name="Drop Down 594">
              <controlPr locked="0" defaultSize="0" autoFill="0" autoPict="0">
                <anchor moveWithCells="1">
                  <from>
                    <xdr:col>6</xdr:col>
                    <xdr:colOff>104775</xdr:colOff>
                    <xdr:row>152</xdr:row>
                    <xdr:rowOff>85725</xdr:rowOff>
                  </from>
                  <to>
                    <xdr:col>6</xdr:col>
                    <xdr:colOff>1247775</xdr:colOff>
                    <xdr:row>152</xdr:row>
                    <xdr:rowOff>304800</xdr:rowOff>
                  </to>
                </anchor>
              </controlPr>
            </control>
          </mc:Choice>
        </mc:AlternateContent>
        <mc:AlternateContent xmlns:mc="http://schemas.openxmlformats.org/markup-compatibility/2006">
          <mc:Choice Requires="x14">
            <control shapeId="40531" r:id="rId134" name="Drop Down 595">
              <controlPr locked="0" defaultSize="0" autoFill="0" autoPict="0">
                <anchor moveWithCells="1">
                  <from>
                    <xdr:col>6</xdr:col>
                    <xdr:colOff>104775</xdr:colOff>
                    <xdr:row>153</xdr:row>
                    <xdr:rowOff>85725</xdr:rowOff>
                  </from>
                  <to>
                    <xdr:col>6</xdr:col>
                    <xdr:colOff>1247775</xdr:colOff>
                    <xdr:row>153</xdr:row>
                    <xdr:rowOff>304800</xdr:rowOff>
                  </to>
                </anchor>
              </controlPr>
            </control>
          </mc:Choice>
        </mc:AlternateContent>
        <mc:AlternateContent xmlns:mc="http://schemas.openxmlformats.org/markup-compatibility/2006">
          <mc:Choice Requires="x14">
            <control shapeId="40532" r:id="rId135" name="Drop Down 596">
              <controlPr locked="0" defaultSize="0" autoFill="0" autoPict="0">
                <anchor moveWithCells="1">
                  <from>
                    <xdr:col>6</xdr:col>
                    <xdr:colOff>104775</xdr:colOff>
                    <xdr:row>155</xdr:row>
                    <xdr:rowOff>85725</xdr:rowOff>
                  </from>
                  <to>
                    <xdr:col>6</xdr:col>
                    <xdr:colOff>1247775</xdr:colOff>
                    <xdr:row>155</xdr:row>
                    <xdr:rowOff>304800</xdr:rowOff>
                  </to>
                </anchor>
              </controlPr>
            </control>
          </mc:Choice>
        </mc:AlternateContent>
        <mc:AlternateContent xmlns:mc="http://schemas.openxmlformats.org/markup-compatibility/2006">
          <mc:Choice Requires="x14">
            <control shapeId="40533" r:id="rId136" name="Drop Down 597">
              <controlPr locked="0" defaultSize="0" autoFill="0" autoPict="0">
                <anchor moveWithCells="1">
                  <from>
                    <xdr:col>6</xdr:col>
                    <xdr:colOff>104775</xdr:colOff>
                    <xdr:row>156</xdr:row>
                    <xdr:rowOff>85725</xdr:rowOff>
                  </from>
                  <to>
                    <xdr:col>6</xdr:col>
                    <xdr:colOff>1247775</xdr:colOff>
                    <xdr:row>156</xdr:row>
                    <xdr:rowOff>304800</xdr:rowOff>
                  </to>
                </anchor>
              </controlPr>
            </control>
          </mc:Choice>
        </mc:AlternateContent>
        <mc:AlternateContent xmlns:mc="http://schemas.openxmlformats.org/markup-compatibility/2006">
          <mc:Choice Requires="x14">
            <control shapeId="40534" r:id="rId137" name="Drop Down 598">
              <controlPr locked="0" defaultSize="0" autoFill="0" autoPict="0">
                <anchor moveWithCells="1">
                  <from>
                    <xdr:col>6</xdr:col>
                    <xdr:colOff>104775</xdr:colOff>
                    <xdr:row>158</xdr:row>
                    <xdr:rowOff>85725</xdr:rowOff>
                  </from>
                  <to>
                    <xdr:col>6</xdr:col>
                    <xdr:colOff>1247775</xdr:colOff>
                    <xdr:row>158</xdr:row>
                    <xdr:rowOff>304800</xdr:rowOff>
                  </to>
                </anchor>
              </controlPr>
            </control>
          </mc:Choice>
        </mc:AlternateContent>
        <mc:AlternateContent xmlns:mc="http://schemas.openxmlformats.org/markup-compatibility/2006">
          <mc:Choice Requires="x14">
            <control shapeId="40535" r:id="rId138" name="Drop Down 599">
              <controlPr locked="0" defaultSize="0" autoFill="0" autoPict="0">
                <anchor moveWithCells="1">
                  <from>
                    <xdr:col>6</xdr:col>
                    <xdr:colOff>104775</xdr:colOff>
                    <xdr:row>159</xdr:row>
                    <xdr:rowOff>85725</xdr:rowOff>
                  </from>
                  <to>
                    <xdr:col>6</xdr:col>
                    <xdr:colOff>1247775</xdr:colOff>
                    <xdr:row>159</xdr:row>
                    <xdr:rowOff>304800</xdr:rowOff>
                  </to>
                </anchor>
              </controlPr>
            </control>
          </mc:Choice>
        </mc:AlternateContent>
        <mc:AlternateContent xmlns:mc="http://schemas.openxmlformats.org/markup-compatibility/2006">
          <mc:Choice Requires="x14">
            <control shapeId="40536" r:id="rId139" name="Drop Down 600">
              <controlPr locked="0" defaultSize="0" autoFill="0" autoPict="0">
                <anchor moveWithCells="1">
                  <from>
                    <xdr:col>6</xdr:col>
                    <xdr:colOff>104775</xdr:colOff>
                    <xdr:row>160</xdr:row>
                    <xdr:rowOff>85725</xdr:rowOff>
                  </from>
                  <to>
                    <xdr:col>6</xdr:col>
                    <xdr:colOff>1247775</xdr:colOff>
                    <xdr:row>160</xdr:row>
                    <xdr:rowOff>304800</xdr:rowOff>
                  </to>
                </anchor>
              </controlPr>
            </control>
          </mc:Choice>
        </mc:AlternateContent>
        <mc:AlternateContent xmlns:mc="http://schemas.openxmlformats.org/markup-compatibility/2006">
          <mc:Choice Requires="x14">
            <control shapeId="40537" r:id="rId140" name="Drop Down 601">
              <controlPr locked="0" defaultSize="0" autoFill="0" autoPict="0">
                <anchor moveWithCells="1">
                  <from>
                    <xdr:col>6</xdr:col>
                    <xdr:colOff>104775</xdr:colOff>
                    <xdr:row>166</xdr:row>
                    <xdr:rowOff>85725</xdr:rowOff>
                  </from>
                  <to>
                    <xdr:col>6</xdr:col>
                    <xdr:colOff>1247775</xdr:colOff>
                    <xdr:row>166</xdr:row>
                    <xdr:rowOff>304800</xdr:rowOff>
                  </to>
                </anchor>
              </controlPr>
            </control>
          </mc:Choice>
        </mc:AlternateContent>
        <mc:AlternateContent xmlns:mc="http://schemas.openxmlformats.org/markup-compatibility/2006">
          <mc:Choice Requires="x14">
            <control shapeId="40538" r:id="rId141" name="Drop Down 602">
              <controlPr locked="0" defaultSize="0" autoFill="0" autoPict="0">
                <anchor moveWithCells="1">
                  <from>
                    <xdr:col>6</xdr:col>
                    <xdr:colOff>104775</xdr:colOff>
                    <xdr:row>167</xdr:row>
                    <xdr:rowOff>85725</xdr:rowOff>
                  </from>
                  <to>
                    <xdr:col>6</xdr:col>
                    <xdr:colOff>1247775</xdr:colOff>
                    <xdr:row>167</xdr:row>
                    <xdr:rowOff>304800</xdr:rowOff>
                  </to>
                </anchor>
              </controlPr>
            </control>
          </mc:Choice>
        </mc:AlternateContent>
        <mc:AlternateContent xmlns:mc="http://schemas.openxmlformats.org/markup-compatibility/2006">
          <mc:Choice Requires="x14">
            <control shapeId="40539" r:id="rId142" name="Drop Down 603">
              <controlPr locked="0" defaultSize="0" autoFill="0" autoPict="0">
                <anchor moveWithCells="1">
                  <from>
                    <xdr:col>6</xdr:col>
                    <xdr:colOff>104775</xdr:colOff>
                    <xdr:row>169</xdr:row>
                    <xdr:rowOff>85725</xdr:rowOff>
                  </from>
                  <to>
                    <xdr:col>6</xdr:col>
                    <xdr:colOff>1247775</xdr:colOff>
                    <xdr:row>169</xdr:row>
                    <xdr:rowOff>304800</xdr:rowOff>
                  </to>
                </anchor>
              </controlPr>
            </control>
          </mc:Choice>
        </mc:AlternateContent>
        <mc:AlternateContent xmlns:mc="http://schemas.openxmlformats.org/markup-compatibility/2006">
          <mc:Choice Requires="x14">
            <control shapeId="40540" r:id="rId143" name="Drop Down 604">
              <controlPr locked="0" defaultSize="0" autoFill="0" autoPict="0">
                <anchor moveWithCells="1">
                  <from>
                    <xdr:col>6</xdr:col>
                    <xdr:colOff>104775</xdr:colOff>
                    <xdr:row>170</xdr:row>
                    <xdr:rowOff>85725</xdr:rowOff>
                  </from>
                  <to>
                    <xdr:col>6</xdr:col>
                    <xdr:colOff>1247775</xdr:colOff>
                    <xdr:row>170</xdr:row>
                    <xdr:rowOff>304800</xdr:rowOff>
                  </to>
                </anchor>
              </controlPr>
            </control>
          </mc:Choice>
        </mc:AlternateContent>
        <mc:AlternateContent xmlns:mc="http://schemas.openxmlformats.org/markup-compatibility/2006">
          <mc:Choice Requires="x14">
            <control shapeId="40541" r:id="rId144" name="Drop Down 605">
              <controlPr locked="0" defaultSize="0" autoFill="0" autoPict="0">
                <anchor moveWithCells="1">
                  <from>
                    <xdr:col>6</xdr:col>
                    <xdr:colOff>104775</xdr:colOff>
                    <xdr:row>171</xdr:row>
                    <xdr:rowOff>85725</xdr:rowOff>
                  </from>
                  <to>
                    <xdr:col>6</xdr:col>
                    <xdr:colOff>1247775</xdr:colOff>
                    <xdr:row>171</xdr:row>
                    <xdr:rowOff>304800</xdr:rowOff>
                  </to>
                </anchor>
              </controlPr>
            </control>
          </mc:Choice>
        </mc:AlternateContent>
        <mc:AlternateContent xmlns:mc="http://schemas.openxmlformats.org/markup-compatibility/2006">
          <mc:Choice Requires="x14">
            <control shapeId="40542" r:id="rId145" name="Drop Down 606">
              <controlPr locked="0" defaultSize="0" autoFill="0" autoPict="0">
                <anchor moveWithCells="1">
                  <from>
                    <xdr:col>6</xdr:col>
                    <xdr:colOff>104775</xdr:colOff>
                    <xdr:row>172</xdr:row>
                    <xdr:rowOff>85725</xdr:rowOff>
                  </from>
                  <to>
                    <xdr:col>6</xdr:col>
                    <xdr:colOff>1247775</xdr:colOff>
                    <xdr:row>172</xdr:row>
                    <xdr:rowOff>304800</xdr:rowOff>
                  </to>
                </anchor>
              </controlPr>
            </control>
          </mc:Choice>
        </mc:AlternateContent>
        <mc:AlternateContent xmlns:mc="http://schemas.openxmlformats.org/markup-compatibility/2006">
          <mc:Choice Requires="x14">
            <control shapeId="40543" r:id="rId146" name="Drop Down 607">
              <controlPr locked="0" defaultSize="0" autoFill="0" autoPict="0">
                <anchor moveWithCells="1">
                  <from>
                    <xdr:col>6</xdr:col>
                    <xdr:colOff>104775</xdr:colOff>
                    <xdr:row>173</xdr:row>
                    <xdr:rowOff>85725</xdr:rowOff>
                  </from>
                  <to>
                    <xdr:col>6</xdr:col>
                    <xdr:colOff>1247775</xdr:colOff>
                    <xdr:row>173</xdr:row>
                    <xdr:rowOff>304800</xdr:rowOff>
                  </to>
                </anchor>
              </controlPr>
            </control>
          </mc:Choice>
        </mc:AlternateContent>
        <mc:AlternateContent xmlns:mc="http://schemas.openxmlformats.org/markup-compatibility/2006">
          <mc:Choice Requires="x14">
            <control shapeId="40544" r:id="rId147" name="Drop Down 608">
              <controlPr locked="0" defaultSize="0" autoFill="0" autoPict="0">
                <anchor moveWithCells="1">
                  <from>
                    <xdr:col>6</xdr:col>
                    <xdr:colOff>104775</xdr:colOff>
                    <xdr:row>174</xdr:row>
                    <xdr:rowOff>85725</xdr:rowOff>
                  </from>
                  <to>
                    <xdr:col>6</xdr:col>
                    <xdr:colOff>1247775</xdr:colOff>
                    <xdr:row>174</xdr:row>
                    <xdr:rowOff>304800</xdr:rowOff>
                  </to>
                </anchor>
              </controlPr>
            </control>
          </mc:Choice>
        </mc:AlternateContent>
        <mc:AlternateContent xmlns:mc="http://schemas.openxmlformats.org/markup-compatibility/2006">
          <mc:Choice Requires="x14">
            <control shapeId="40545" r:id="rId148" name="Drop Down 609">
              <controlPr locked="0" defaultSize="0" autoFill="0" autoPict="0">
                <anchor moveWithCells="1">
                  <from>
                    <xdr:col>6</xdr:col>
                    <xdr:colOff>104775</xdr:colOff>
                    <xdr:row>179</xdr:row>
                    <xdr:rowOff>85725</xdr:rowOff>
                  </from>
                  <to>
                    <xdr:col>6</xdr:col>
                    <xdr:colOff>1247775</xdr:colOff>
                    <xdr:row>179</xdr:row>
                    <xdr:rowOff>304800</xdr:rowOff>
                  </to>
                </anchor>
              </controlPr>
            </control>
          </mc:Choice>
        </mc:AlternateContent>
        <mc:AlternateContent xmlns:mc="http://schemas.openxmlformats.org/markup-compatibility/2006">
          <mc:Choice Requires="x14">
            <control shapeId="40546" r:id="rId149" name="Drop Down 610">
              <controlPr locked="0" defaultSize="0" autoFill="0" autoPict="0">
                <anchor moveWithCells="1">
                  <from>
                    <xdr:col>6</xdr:col>
                    <xdr:colOff>104775</xdr:colOff>
                    <xdr:row>180</xdr:row>
                    <xdr:rowOff>85725</xdr:rowOff>
                  </from>
                  <to>
                    <xdr:col>6</xdr:col>
                    <xdr:colOff>1247775</xdr:colOff>
                    <xdr:row>180</xdr:row>
                    <xdr:rowOff>304800</xdr:rowOff>
                  </to>
                </anchor>
              </controlPr>
            </control>
          </mc:Choice>
        </mc:AlternateContent>
        <mc:AlternateContent xmlns:mc="http://schemas.openxmlformats.org/markup-compatibility/2006">
          <mc:Choice Requires="x14">
            <control shapeId="40547" r:id="rId150" name="Drop Down 611">
              <controlPr locked="0" defaultSize="0" autoFill="0" autoPict="0">
                <anchor moveWithCells="1">
                  <from>
                    <xdr:col>6</xdr:col>
                    <xdr:colOff>104775</xdr:colOff>
                    <xdr:row>181</xdr:row>
                    <xdr:rowOff>85725</xdr:rowOff>
                  </from>
                  <to>
                    <xdr:col>6</xdr:col>
                    <xdr:colOff>1247775</xdr:colOff>
                    <xdr:row>181</xdr:row>
                    <xdr:rowOff>304800</xdr:rowOff>
                  </to>
                </anchor>
              </controlPr>
            </control>
          </mc:Choice>
        </mc:AlternateContent>
        <mc:AlternateContent xmlns:mc="http://schemas.openxmlformats.org/markup-compatibility/2006">
          <mc:Choice Requires="x14">
            <control shapeId="40548" r:id="rId151" name="Drop Down 612">
              <controlPr locked="0" defaultSize="0" autoFill="0" autoPict="0">
                <anchor moveWithCells="1">
                  <from>
                    <xdr:col>6</xdr:col>
                    <xdr:colOff>104775</xdr:colOff>
                    <xdr:row>182</xdr:row>
                    <xdr:rowOff>85725</xdr:rowOff>
                  </from>
                  <to>
                    <xdr:col>6</xdr:col>
                    <xdr:colOff>1247775</xdr:colOff>
                    <xdr:row>182</xdr:row>
                    <xdr:rowOff>304800</xdr:rowOff>
                  </to>
                </anchor>
              </controlPr>
            </control>
          </mc:Choice>
        </mc:AlternateContent>
        <mc:AlternateContent xmlns:mc="http://schemas.openxmlformats.org/markup-compatibility/2006">
          <mc:Choice Requires="x14">
            <control shapeId="40549" r:id="rId152" name="Drop Down 613">
              <controlPr locked="0" defaultSize="0" autoFill="0" autoPict="0">
                <anchor moveWithCells="1">
                  <from>
                    <xdr:col>6</xdr:col>
                    <xdr:colOff>104775</xdr:colOff>
                    <xdr:row>184</xdr:row>
                    <xdr:rowOff>85725</xdr:rowOff>
                  </from>
                  <to>
                    <xdr:col>6</xdr:col>
                    <xdr:colOff>1247775</xdr:colOff>
                    <xdr:row>184</xdr:row>
                    <xdr:rowOff>304800</xdr:rowOff>
                  </to>
                </anchor>
              </controlPr>
            </control>
          </mc:Choice>
        </mc:AlternateContent>
        <mc:AlternateContent xmlns:mc="http://schemas.openxmlformats.org/markup-compatibility/2006">
          <mc:Choice Requires="x14">
            <control shapeId="40550" r:id="rId153" name="Drop Down 614">
              <controlPr locked="0" defaultSize="0" autoFill="0" autoPict="0">
                <anchor moveWithCells="1">
                  <from>
                    <xdr:col>6</xdr:col>
                    <xdr:colOff>104775</xdr:colOff>
                    <xdr:row>185</xdr:row>
                    <xdr:rowOff>85725</xdr:rowOff>
                  </from>
                  <to>
                    <xdr:col>6</xdr:col>
                    <xdr:colOff>1247775</xdr:colOff>
                    <xdr:row>185</xdr:row>
                    <xdr:rowOff>304800</xdr:rowOff>
                  </to>
                </anchor>
              </controlPr>
            </control>
          </mc:Choice>
        </mc:AlternateContent>
        <mc:AlternateContent xmlns:mc="http://schemas.openxmlformats.org/markup-compatibility/2006">
          <mc:Choice Requires="x14">
            <control shapeId="40551" r:id="rId154" name="Drop Down 615">
              <controlPr locked="0" defaultSize="0" autoFill="0" autoPict="0">
                <anchor moveWithCells="1">
                  <from>
                    <xdr:col>6</xdr:col>
                    <xdr:colOff>104775</xdr:colOff>
                    <xdr:row>186</xdr:row>
                    <xdr:rowOff>85725</xdr:rowOff>
                  </from>
                  <to>
                    <xdr:col>6</xdr:col>
                    <xdr:colOff>1247775</xdr:colOff>
                    <xdr:row>186</xdr:row>
                    <xdr:rowOff>304800</xdr:rowOff>
                  </to>
                </anchor>
              </controlPr>
            </control>
          </mc:Choice>
        </mc:AlternateContent>
        <mc:AlternateContent xmlns:mc="http://schemas.openxmlformats.org/markup-compatibility/2006">
          <mc:Choice Requires="x14">
            <control shapeId="40552" r:id="rId155" name="Drop Down 616">
              <controlPr locked="0" defaultSize="0" autoFill="0" autoPict="0">
                <anchor moveWithCells="1">
                  <from>
                    <xdr:col>6</xdr:col>
                    <xdr:colOff>104775</xdr:colOff>
                    <xdr:row>187</xdr:row>
                    <xdr:rowOff>85725</xdr:rowOff>
                  </from>
                  <to>
                    <xdr:col>6</xdr:col>
                    <xdr:colOff>1247775</xdr:colOff>
                    <xdr:row>187</xdr:row>
                    <xdr:rowOff>304800</xdr:rowOff>
                  </to>
                </anchor>
              </controlPr>
            </control>
          </mc:Choice>
        </mc:AlternateContent>
        <mc:AlternateContent xmlns:mc="http://schemas.openxmlformats.org/markup-compatibility/2006">
          <mc:Choice Requires="x14">
            <control shapeId="40553" r:id="rId156" name="Drop Down 617">
              <controlPr locked="0" defaultSize="0" autoFill="0" autoPict="0">
                <anchor moveWithCells="1">
                  <from>
                    <xdr:col>6</xdr:col>
                    <xdr:colOff>104775</xdr:colOff>
                    <xdr:row>189</xdr:row>
                    <xdr:rowOff>85725</xdr:rowOff>
                  </from>
                  <to>
                    <xdr:col>6</xdr:col>
                    <xdr:colOff>1247775</xdr:colOff>
                    <xdr:row>189</xdr:row>
                    <xdr:rowOff>304800</xdr:rowOff>
                  </to>
                </anchor>
              </controlPr>
            </control>
          </mc:Choice>
        </mc:AlternateContent>
        <mc:AlternateContent xmlns:mc="http://schemas.openxmlformats.org/markup-compatibility/2006">
          <mc:Choice Requires="x14">
            <control shapeId="40554" r:id="rId157" name="Drop Down 618">
              <controlPr locked="0" defaultSize="0" autoFill="0" autoPict="0">
                <anchor moveWithCells="1">
                  <from>
                    <xdr:col>6</xdr:col>
                    <xdr:colOff>104775</xdr:colOff>
                    <xdr:row>190</xdr:row>
                    <xdr:rowOff>85725</xdr:rowOff>
                  </from>
                  <to>
                    <xdr:col>6</xdr:col>
                    <xdr:colOff>1247775</xdr:colOff>
                    <xdr:row>190</xdr:row>
                    <xdr:rowOff>304800</xdr:rowOff>
                  </to>
                </anchor>
              </controlPr>
            </control>
          </mc:Choice>
        </mc:AlternateContent>
        <mc:AlternateContent xmlns:mc="http://schemas.openxmlformats.org/markup-compatibility/2006">
          <mc:Choice Requires="x14">
            <control shapeId="40555" r:id="rId158" name="Drop Down 619">
              <controlPr locked="0" defaultSize="0" autoFill="0" autoPict="0">
                <anchor moveWithCells="1">
                  <from>
                    <xdr:col>6</xdr:col>
                    <xdr:colOff>104775</xdr:colOff>
                    <xdr:row>191</xdr:row>
                    <xdr:rowOff>85725</xdr:rowOff>
                  </from>
                  <to>
                    <xdr:col>6</xdr:col>
                    <xdr:colOff>1247775</xdr:colOff>
                    <xdr:row>191</xdr:row>
                    <xdr:rowOff>304800</xdr:rowOff>
                  </to>
                </anchor>
              </controlPr>
            </control>
          </mc:Choice>
        </mc:AlternateContent>
        <mc:AlternateContent xmlns:mc="http://schemas.openxmlformats.org/markup-compatibility/2006">
          <mc:Choice Requires="x14">
            <control shapeId="40556" r:id="rId159" name="Drop Down 620">
              <controlPr locked="0" defaultSize="0" autoFill="0" autoPict="0">
                <anchor moveWithCells="1">
                  <from>
                    <xdr:col>6</xdr:col>
                    <xdr:colOff>104775</xdr:colOff>
                    <xdr:row>195</xdr:row>
                    <xdr:rowOff>85725</xdr:rowOff>
                  </from>
                  <to>
                    <xdr:col>6</xdr:col>
                    <xdr:colOff>1247775</xdr:colOff>
                    <xdr:row>195</xdr:row>
                    <xdr:rowOff>304800</xdr:rowOff>
                  </to>
                </anchor>
              </controlPr>
            </control>
          </mc:Choice>
        </mc:AlternateContent>
        <mc:AlternateContent xmlns:mc="http://schemas.openxmlformats.org/markup-compatibility/2006">
          <mc:Choice Requires="x14">
            <control shapeId="40557" r:id="rId160" name="Drop Down 621">
              <controlPr locked="0" defaultSize="0" autoFill="0" autoPict="0">
                <anchor moveWithCells="1">
                  <from>
                    <xdr:col>6</xdr:col>
                    <xdr:colOff>104775</xdr:colOff>
                    <xdr:row>196</xdr:row>
                    <xdr:rowOff>85725</xdr:rowOff>
                  </from>
                  <to>
                    <xdr:col>6</xdr:col>
                    <xdr:colOff>1247775</xdr:colOff>
                    <xdr:row>196</xdr:row>
                    <xdr:rowOff>304800</xdr:rowOff>
                  </to>
                </anchor>
              </controlPr>
            </control>
          </mc:Choice>
        </mc:AlternateContent>
        <mc:AlternateContent xmlns:mc="http://schemas.openxmlformats.org/markup-compatibility/2006">
          <mc:Choice Requires="x14">
            <control shapeId="40558" r:id="rId161" name="Drop Down 622">
              <controlPr locked="0" defaultSize="0" autoFill="0" autoPict="0">
                <anchor moveWithCells="1">
                  <from>
                    <xdr:col>6</xdr:col>
                    <xdr:colOff>104775</xdr:colOff>
                    <xdr:row>197</xdr:row>
                    <xdr:rowOff>85725</xdr:rowOff>
                  </from>
                  <to>
                    <xdr:col>6</xdr:col>
                    <xdr:colOff>1247775</xdr:colOff>
                    <xdr:row>197</xdr:row>
                    <xdr:rowOff>304800</xdr:rowOff>
                  </to>
                </anchor>
              </controlPr>
            </control>
          </mc:Choice>
        </mc:AlternateContent>
        <mc:AlternateContent xmlns:mc="http://schemas.openxmlformats.org/markup-compatibility/2006">
          <mc:Choice Requires="x14">
            <control shapeId="40559" r:id="rId162" name="Drop Down 623">
              <controlPr locked="0" defaultSize="0" autoFill="0" autoPict="0">
                <anchor moveWithCells="1">
                  <from>
                    <xdr:col>6</xdr:col>
                    <xdr:colOff>104775</xdr:colOff>
                    <xdr:row>198</xdr:row>
                    <xdr:rowOff>85725</xdr:rowOff>
                  </from>
                  <to>
                    <xdr:col>6</xdr:col>
                    <xdr:colOff>1247775</xdr:colOff>
                    <xdr:row>198</xdr:row>
                    <xdr:rowOff>304800</xdr:rowOff>
                  </to>
                </anchor>
              </controlPr>
            </control>
          </mc:Choice>
        </mc:AlternateContent>
        <mc:AlternateContent xmlns:mc="http://schemas.openxmlformats.org/markup-compatibility/2006">
          <mc:Choice Requires="x14">
            <control shapeId="40560" r:id="rId163" name="Drop Down 624">
              <controlPr locked="0" defaultSize="0" autoFill="0" autoPict="0">
                <anchor moveWithCells="1">
                  <from>
                    <xdr:col>6</xdr:col>
                    <xdr:colOff>104775</xdr:colOff>
                    <xdr:row>199</xdr:row>
                    <xdr:rowOff>85725</xdr:rowOff>
                  </from>
                  <to>
                    <xdr:col>6</xdr:col>
                    <xdr:colOff>1247775</xdr:colOff>
                    <xdr:row>199</xdr:row>
                    <xdr:rowOff>304800</xdr:rowOff>
                  </to>
                </anchor>
              </controlPr>
            </control>
          </mc:Choice>
        </mc:AlternateContent>
        <mc:AlternateContent xmlns:mc="http://schemas.openxmlformats.org/markup-compatibility/2006">
          <mc:Choice Requires="x14">
            <control shapeId="40561" r:id="rId164" name="Drop Down 625">
              <controlPr locked="0" defaultSize="0" autoFill="0" autoPict="0">
                <anchor moveWithCells="1">
                  <from>
                    <xdr:col>6</xdr:col>
                    <xdr:colOff>104775</xdr:colOff>
                    <xdr:row>200</xdr:row>
                    <xdr:rowOff>85725</xdr:rowOff>
                  </from>
                  <to>
                    <xdr:col>6</xdr:col>
                    <xdr:colOff>1247775</xdr:colOff>
                    <xdr:row>200</xdr:row>
                    <xdr:rowOff>304800</xdr:rowOff>
                  </to>
                </anchor>
              </controlPr>
            </control>
          </mc:Choice>
        </mc:AlternateContent>
        <mc:AlternateContent xmlns:mc="http://schemas.openxmlformats.org/markup-compatibility/2006">
          <mc:Choice Requires="x14">
            <control shapeId="40562" r:id="rId165" name="Drop Down 626">
              <controlPr locked="0" defaultSize="0" autoFill="0" autoPict="0">
                <anchor moveWithCells="1">
                  <from>
                    <xdr:col>6</xdr:col>
                    <xdr:colOff>104775</xdr:colOff>
                    <xdr:row>201</xdr:row>
                    <xdr:rowOff>85725</xdr:rowOff>
                  </from>
                  <to>
                    <xdr:col>6</xdr:col>
                    <xdr:colOff>1247775</xdr:colOff>
                    <xdr:row>201</xdr:row>
                    <xdr:rowOff>304800</xdr:rowOff>
                  </to>
                </anchor>
              </controlPr>
            </control>
          </mc:Choice>
        </mc:AlternateContent>
        <mc:AlternateContent xmlns:mc="http://schemas.openxmlformats.org/markup-compatibility/2006">
          <mc:Choice Requires="x14">
            <control shapeId="40563" r:id="rId166" name="Drop Down 627">
              <controlPr locked="0" defaultSize="0" autoFill="0" autoPict="0">
                <anchor moveWithCells="1">
                  <from>
                    <xdr:col>6</xdr:col>
                    <xdr:colOff>104775</xdr:colOff>
                    <xdr:row>203</xdr:row>
                    <xdr:rowOff>85725</xdr:rowOff>
                  </from>
                  <to>
                    <xdr:col>6</xdr:col>
                    <xdr:colOff>1247775</xdr:colOff>
                    <xdr:row>203</xdr:row>
                    <xdr:rowOff>304800</xdr:rowOff>
                  </to>
                </anchor>
              </controlPr>
            </control>
          </mc:Choice>
        </mc:AlternateContent>
        <mc:AlternateContent xmlns:mc="http://schemas.openxmlformats.org/markup-compatibility/2006">
          <mc:Choice Requires="x14">
            <control shapeId="40564" r:id="rId167" name="Drop Down 628">
              <controlPr locked="0" defaultSize="0" autoFill="0" autoPict="0">
                <anchor moveWithCells="1">
                  <from>
                    <xdr:col>6</xdr:col>
                    <xdr:colOff>104775</xdr:colOff>
                    <xdr:row>204</xdr:row>
                    <xdr:rowOff>85725</xdr:rowOff>
                  </from>
                  <to>
                    <xdr:col>6</xdr:col>
                    <xdr:colOff>1247775</xdr:colOff>
                    <xdr:row>204</xdr:row>
                    <xdr:rowOff>304800</xdr:rowOff>
                  </to>
                </anchor>
              </controlPr>
            </control>
          </mc:Choice>
        </mc:AlternateContent>
        <mc:AlternateContent xmlns:mc="http://schemas.openxmlformats.org/markup-compatibility/2006">
          <mc:Choice Requires="x14">
            <control shapeId="40565" r:id="rId168" name="Drop Down 629">
              <controlPr locked="0" defaultSize="0" autoFill="0" autoPict="0">
                <anchor moveWithCells="1">
                  <from>
                    <xdr:col>6</xdr:col>
                    <xdr:colOff>104775</xdr:colOff>
                    <xdr:row>205</xdr:row>
                    <xdr:rowOff>85725</xdr:rowOff>
                  </from>
                  <to>
                    <xdr:col>6</xdr:col>
                    <xdr:colOff>1247775</xdr:colOff>
                    <xdr:row>205</xdr:row>
                    <xdr:rowOff>304800</xdr:rowOff>
                  </to>
                </anchor>
              </controlPr>
            </control>
          </mc:Choice>
        </mc:AlternateContent>
        <mc:AlternateContent xmlns:mc="http://schemas.openxmlformats.org/markup-compatibility/2006">
          <mc:Choice Requires="x14">
            <control shapeId="40566" r:id="rId169" name="Drop Down 630">
              <controlPr locked="0" defaultSize="0" autoFill="0" autoPict="0">
                <anchor moveWithCells="1">
                  <from>
                    <xdr:col>6</xdr:col>
                    <xdr:colOff>104775</xdr:colOff>
                    <xdr:row>206</xdr:row>
                    <xdr:rowOff>85725</xdr:rowOff>
                  </from>
                  <to>
                    <xdr:col>6</xdr:col>
                    <xdr:colOff>1247775</xdr:colOff>
                    <xdr:row>206</xdr:row>
                    <xdr:rowOff>304800</xdr:rowOff>
                  </to>
                </anchor>
              </controlPr>
            </control>
          </mc:Choice>
        </mc:AlternateContent>
        <mc:AlternateContent xmlns:mc="http://schemas.openxmlformats.org/markup-compatibility/2006">
          <mc:Choice Requires="x14">
            <control shapeId="40567" r:id="rId170" name="Drop Down 631">
              <controlPr locked="0" defaultSize="0" autoFill="0" autoPict="0">
                <anchor moveWithCells="1">
                  <from>
                    <xdr:col>6</xdr:col>
                    <xdr:colOff>104775</xdr:colOff>
                    <xdr:row>207</xdr:row>
                    <xdr:rowOff>85725</xdr:rowOff>
                  </from>
                  <to>
                    <xdr:col>6</xdr:col>
                    <xdr:colOff>1247775</xdr:colOff>
                    <xdr:row>207</xdr:row>
                    <xdr:rowOff>304800</xdr:rowOff>
                  </to>
                </anchor>
              </controlPr>
            </control>
          </mc:Choice>
        </mc:AlternateContent>
        <mc:AlternateContent xmlns:mc="http://schemas.openxmlformats.org/markup-compatibility/2006">
          <mc:Choice Requires="x14">
            <control shapeId="40568" r:id="rId171" name="Drop Down 632">
              <controlPr locked="0" defaultSize="0" autoFill="0" autoPict="0">
                <anchor moveWithCells="1">
                  <from>
                    <xdr:col>6</xdr:col>
                    <xdr:colOff>104775</xdr:colOff>
                    <xdr:row>211</xdr:row>
                    <xdr:rowOff>85725</xdr:rowOff>
                  </from>
                  <to>
                    <xdr:col>6</xdr:col>
                    <xdr:colOff>1247775</xdr:colOff>
                    <xdr:row>211</xdr:row>
                    <xdr:rowOff>304800</xdr:rowOff>
                  </to>
                </anchor>
              </controlPr>
            </control>
          </mc:Choice>
        </mc:AlternateContent>
        <mc:AlternateContent xmlns:mc="http://schemas.openxmlformats.org/markup-compatibility/2006">
          <mc:Choice Requires="x14">
            <control shapeId="40569" r:id="rId172" name="Drop Down 633">
              <controlPr locked="0" defaultSize="0" autoFill="0" autoPict="0">
                <anchor moveWithCells="1">
                  <from>
                    <xdr:col>6</xdr:col>
                    <xdr:colOff>104775</xdr:colOff>
                    <xdr:row>212</xdr:row>
                    <xdr:rowOff>85725</xdr:rowOff>
                  </from>
                  <to>
                    <xdr:col>6</xdr:col>
                    <xdr:colOff>1247775</xdr:colOff>
                    <xdr:row>212</xdr:row>
                    <xdr:rowOff>304800</xdr:rowOff>
                  </to>
                </anchor>
              </controlPr>
            </control>
          </mc:Choice>
        </mc:AlternateContent>
        <mc:AlternateContent xmlns:mc="http://schemas.openxmlformats.org/markup-compatibility/2006">
          <mc:Choice Requires="x14">
            <control shapeId="40570" r:id="rId173" name="Drop Down 634">
              <controlPr locked="0" defaultSize="0" autoFill="0" autoPict="0">
                <anchor moveWithCells="1">
                  <from>
                    <xdr:col>6</xdr:col>
                    <xdr:colOff>104775</xdr:colOff>
                    <xdr:row>213</xdr:row>
                    <xdr:rowOff>85725</xdr:rowOff>
                  </from>
                  <to>
                    <xdr:col>6</xdr:col>
                    <xdr:colOff>1247775</xdr:colOff>
                    <xdr:row>213</xdr:row>
                    <xdr:rowOff>304800</xdr:rowOff>
                  </to>
                </anchor>
              </controlPr>
            </control>
          </mc:Choice>
        </mc:AlternateContent>
        <mc:AlternateContent xmlns:mc="http://schemas.openxmlformats.org/markup-compatibility/2006">
          <mc:Choice Requires="x14">
            <control shapeId="40571" r:id="rId174" name="Drop Down 635">
              <controlPr locked="0" defaultSize="0" autoFill="0" autoPict="0">
                <anchor moveWithCells="1">
                  <from>
                    <xdr:col>6</xdr:col>
                    <xdr:colOff>104775</xdr:colOff>
                    <xdr:row>214</xdr:row>
                    <xdr:rowOff>85725</xdr:rowOff>
                  </from>
                  <to>
                    <xdr:col>6</xdr:col>
                    <xdr:colOff>1247775</xdr:colOff>
                    <xdr:row>214</xdr:row>
                    <xdr:rowOff>304800</xdr:rowOff>
                  </to>
                </anchor>
              </controlPr>
            </control>
          </mc:Choice>
        </mc:AlternateContent>
        <mc:AlternateContent xmlns:mc="http://schemas.openxmlformats.org/markup-compatibility/2006">
          <mc:Choice Requires="x14">
            <control shapeId="40572" r:id="rId175" name="Drop Down 636">
              <controlPr locked="0" defaultSize="0" autoFill="0" autoPict="0">
                <anchor moveWithCells="1">
                  <from>
                    <xdr:col>6</xdr:col>
                    <xdr:colOff>104775</xdr:colOff>
                    <xdr:row>215</xdr:row>
                    <xdr:rowOff>85725</xdr:rowOff>
                  </from>
                  <to>
                    <xdr:col>6</xdr:col>
                    <xdr:colOff>1247775</xdr:colOff>
                    <xdr:row>215</xdr:row>
                    <xdr:rowOff>304800</xdr:rowOff>
                  </to>
                </anchor>
              </controlPr>
            </control>
          </mc:Choice>
        </mc:AlternateContent>
        <mc:AlternateContent xmlns:mc="http://schemas.openxmlformats.org/markup-compatibility/2006">
          <mc:Choice Requires="x14">
            <control shapeId="40573" r:id="rId176" name="Drop Down 637">
              <controlPr locked="0" defaultSize="0" autoFill="0" autoPict="0">
                <anchor moveWithCells="1">
                  <from>
                    <xdr:col>6</xdr:col>
                    <xdr:colOff>104775</xdr:colOff>
                    <xdr:row>218</xdr:row>
                    <xdr:rowOff>85725</xdr:rowOff>
                  </from>
                  <to>
                    <xdr:col>6</xdr:col>
                    <xdr:colOff>1247775</xdr:colOff>
                    <xdr:row>218</xdr:row>
                    <xdr:rowOff>304800</xdr:rowOff>
                  </to>
                </anchor>
              </controlPr>
            </control>
          </mc:Choice>
        </mc:AlternateContent>
        <mc:AlternateContent xmlns:mc="http://schemas.openxmlformats.org/markup-compatibility/2006">
          <mc:Choice Requires="x14">
            <control shapeId="40574" r:id="rId177" name="Drop Down 638">
              <controlPr locked="0" defaultSize="0" autoFill="0" autoPict="0">
                <anchor moveWithCells="1">
                  <from>
                    <xdr:col>6</xdr:col>
                    <xdr:colOff>104775</xdr:colOff>
                    <xdr:row>219</xdr:row>
                    <xdr:rowOff>85725</xdr:rowOff>
                  </from>
                  <to>
                    <xdr:col>6</xdr:col>
                    <xdr:colOff>1247775</xdr:colOff>
                    <xdr:row>219</xdr:row>
                    <xdr:rowOff>304800</xdr:rowOff>
                  </to>
                </anchor>
              </controlPr>
            </control>
          </mc:Choice>
        </mc:AlternateContent>
        <mc:AlternateContent xmlns:mc="http://schemas.openxmlformats.org/markup-compatibility/2006">
          <mc:Choice Requires="x14">
            <control shapeId="40575" r:id="rId178" name="Drop Down 639">
              <controlPr locked="0" defaultSize="0" autoFill="0" autoPict="0">
                <anchor moveWithCells="1">
                  <from>
                    <xdr:col>6</xdr:col>
                    <xdr:colOff>104775</xdr:colOff>
                    <xdr:row>220</xdr:row>
                    <xdr:rowOff>85725</xdr:rowOff>
                  </from>
                  <to>
                    <xdr:col>6</xdr:col>
                    <xdr:colOff>1247775</xdr:colOff>
                    <xdr:row>220</xdr:row>
                    <xdr:rowOff>304800</xdr:rowOff>
                  </to>
                </anchor>
              </controlPr>
            </control>
          </mc:Choice>
        </mc:AlternateContent>
        <mc:AlternateContent xmlns:mc="http://schemas.openxmlformats.org/markup-compatibility/2006">
          <mc:Choice Requires="x14">
            <control shapeId="40576" r:id="rId179" name="Drop Down 640">
              <controlPr locked="0" defaultSize="0" autoFill="0" autoPict="0">
                <anchor moveWithCells="1">
                  <from>
                    <xdr:col>6</xdr:col>
                    <xdr:colOff>104775</xdr:colOff>
                    <xdr:row>223</xdr:row>
                    <xdr:rowOff>85725</xdr:rowOff>
                  </from>
                  <to>
                    <xdr:col>6</xdr:col>
                    <xdr:colOff>1247775</xdr:colOff>
                    <xdr:row>223</xdr:row>
                    <xdr:rowOff>304800</xdr:rowOff>
                  </to>
                </anchor>
              </controlPr>
            </control>
          </mc:Choice>
        </mc:AlternateContent>
        <mc:AlternateContent xmlns:mc="http://schemas.openxmlformats.org/markup-compatibility/2006">
          <mc:Choice Requires="x14">
            <control shapeId="40577" r:id="rId180" name="Drop Down 641">
              <controlPr locked="0" defaultSize="0" autoFill="0" autoPict="0">
                <anchor moveWithCells="1">
                  <from>
                    <xdr:col>6</xdr:col>
                    <xdr:colOff>104775</xdr:colOff>
                    <xdr:row>224</xdr:row>
                    <xdr:rowOff>85725</xdr:rowOff>
                  </from>
                  <to>
                    <xdr:col>6</xdr:col>
                    <xdr:colOff>1247775</xdr:colOff>
                    <xdr:row>224</xdr:row>
                    <xdr:rowOff>304800</xdr:rowOff>
                  </to>
                </anchor>
              </controlPr>
            </control>
          </mc:Choice>
        </mc:AlternateContent>
        <mc:AlternateContent xmlns:mc="http://schemas.openxmlformats.org/markup-compatibility/2006">
          <mc:Choice Requires="x14">
            <control shapeId="40578" r:id="rId181" name="Drop Down 642">
              <controlPr locked="0" defaultSize="0" autoFill="0" autoPict="0">
                <anchor moveWithCells="1">
                  <from>
                    <xdr:col>6</xdr:col>
                    <xdr:colOff>104775</xdr:colOff>
                    <xdr:row>225</xdr:row>
                    <xdr:rowOff>85725</xdr:rowOff>
                  </from>
                  <to>
                    <xdr:col>6</xdr:col>
                    <xdr:colOff>1247775</xdr:colOff>
                    <xdr:row>225</xdr:row>
                    <xdr:rowOff>304800</xdr:rowOff>
                  </to>
                </anchor>
              </controlPr>
            </control>
          </mc:Choice>
        </mc:AlternateContent>
        <mc:AlternateContent xmlns:mc="http://schemas.openxmlformats.org/markup-compatibility/2006">
          <mc:Choice Requires="x14">
            <control shapeId="40579" r:id="rId182" name="Drop Down 643">
              <controlPr locked="0" defaultSize="0" autoFill="0" autoPict="0">
                <anchor moveWithCells="1">
                  <from>
                    <xdr:col>6</xdr:col>
                    <xdr:colOff>104775</xdr:colOff>
                    <xdr:row>226</xdr:row>
                    <xdr:rowOff>85725</xdr:rowOff>
                  </from>
                  <to>
                    <xdr:col>6</xdr:col>
                    <xdr:colOff>1247775</xdr:colOff>
                    <xdr:row>226</xdr:row>
                    <xdr:rowOff>304800</xdr:rowOff>
                  </to>
                </anchor>
              </controlPr>
            </control>
          </mc:Choice>
        </mc:AlternateContent>
        <mc:AlternateContent xmlns:mc="http://schemas.openxmlformats.org/markup-compatibility/2006">
          <mc:Choice Requires="x14">
            <control shapeId="40580" r:id="rId183" name="Drop Down 644">
              <controlPr locked="0" defaultSize="0" autoFill="0" autoPict="0">
                <anchor moveWithCells="1">
                  <from>
                    <xdr:col>6</xdr:col>
                    <xdr:colOff>104775</xdr:colOff>
                    <xdr:row>227</xdr:row>
                    <xdr:rowOff>85725</xdr:rowOff>
                  </from>
                  <to>
                    <xdr:col>6</xdr:col>
                    <xdr:colOff>1247775</xdr:colOff>
                    <xdr:row>227</xdr:row>
                    <xdr:rowOff>304800</xdr:rowOff>
                  </to>
                </anchor>
              </controlPr>
            </control>
          </mc:Choice>
        </mc:AlternateContent>
        <mc:AlternateContent xmlns:mc="http://schemas.openxmlformats.org/markup-compatibility/2006">
          <mc:Choice Requires="x14">
            <control shapeId="40581" r:id="rId184" name="Drop Down 645">
              <controlPr locked="0" defaultSize="0" autoFill="0" autoPict="0">
                <anchor moveWithCells="1">
                  <from>
                    <xdr:col>6</xdr:col>
                    <xdr:colOff>104775</xdr:colOff>
                    <xdr:row>228</xdr:row>
                    <xdr:rowOff>85725</xdr:rowOff>
                  </from>
                  <to>
                    <xdr:col>6</xdr:col>
                    <xdr:colOff>1247775</xdr:colOff>
                    <xdr:row>228</xdr:row>
                    <xdr:rowOff>304800</xdr:rowOff>
                  </to>
                </anchor>
              </controlPr>
            </control>
          </mc:Choice>
        </mc:AlternateContent>
        <mc:AlternateContent xmlns:mc="http://schemas.openxmlformats.org/markup-compatibility/2006">
          <mc:Choice Requires="x14">
            <control shapeId="40582" r:id="rId185" name="Drop Down 646">
              <controlPr locked="0" defaultSize="0" autoFill="0" autoPict="0">
                <anchor moveWithCells="1">
                  <from>
                    <xdr:col>6</xdr:col>
                    <xdr:colOff>104775</xdr:colOff>
                    <xdr:row>230</xdr:row>
                    <xdr:rowOff>85725</xdr:rowOff>
                  </from>
                  <to>
                    <xdr:col>6</xdr:col>
                    <xdr:colOff>1247775</xdr:colOff>
                    <xdr:row>230</xdr:row>
                    <xdr:rowOff>304800</xdr:rowOff>
                  </to>
                </anchor>
              </controlPr>
            </control>
          </mc:Choice>
        </mc:AlternateContent>
        <mc:AlternateContent xmlns:mc="http://schemas.openxmlformats.org/markup-compatibility/2006">
          <mc:Choice Requires="x14">
            <control shapeId="40583" r:id="rId186" name="Drop Down 647">
              <controlPr locked="0" defaultSize="0" autoFill="0" autoPict="0">
                <anchor moveWithCells="1">
                  <from>
                    <xdr:col>6</xdr:col>
                    <xdr:colOff>104775</xdr:colOff>
                    <xdr:row>231</xdr:row>
                    <xdr:rowOff>85725</xdr:rowOff>
                  </from>
                  <to>
                    <xdr:col>6</xdr:col>
                    <xdr:colOff>1247775</xdr:colOff>
                    <xdr:row>231</xdr:row>
                    <xdr:rowOff>304800</xdr:rowOff>
                  </to>
                </anchor>
              </controlPr>
            </control>
          </mc:Choice>
        </mc:AlternateContent>
        <mc:AlternateContent xmlns:mc="http://schemas.openxmlformats.org/markup-compatibility/2006">
          <mc:Choice Requires="x14">
            <control shapeId="40584" r:id="rId187" name="Drop Down 648">
              <controlPr locked="0" defaultSize="0" autoFill="0" autoPict="0">
                <anchor moveWithCells="1">
                  <from>
                    <xdr:col>6</xdr:col>
                    <xdr:colOff>104775</xdr:colOff>
                    <xdr:row>235</xdr:row>
                    <xdr:rowOff>85725</xdr:rowOff>
                  </from>
                  <to>
                    <xdr:col>6</xdr:col>
                    <xdr:colOff>1247775</xdr:colOff>
                    <xdr:row>235</xdr:row>
                    <xdr:rowOff>304800</xdr:rowOff>
                  </to>
                </anchor>
              </controlPr>
            </control>
          </mc:Choice>
        </mc:AlternateContent>
        <mc:AlternateContent xmlns:mc="http://schemas.openxmlformats.org/markup-compatibility/2006">
          <mc:Choice Requires="x14">
            <control shapeId="40585" r:id="rId188" name="Drop Down 649">
              <controlPr locked="0" defaultSize="0" autoFill="0" autoPict="0">
                <anchor moveWithCells="1">
                  <from>
                    <xdr:col>6</xdr:col>
                    <xdr:colOff>104775</xdr:colOff>
                    <xdr:row>236</xdr:row>
                    <xdr:rowOff>85725</xdr:rowOff>
                  </from>
                  <to>
                    <xdr:col>6</xdr:col>
                    <xdr:colOff>1247775</xdr:colOff>
                    <xdr:row>236</xdr:row>
                    <xdr:rowOff>304800</xdr:rowOff>
                  </to>
                </anchor>
              </controlPr>
            </control>
          </mc:Choice>
        </mc:AlternateContent>
        <mc:AlternateContent xmlns:mc="http://schemas.openxmlformats.org/markup-compatibility/2006">
          <mc:Choice Requires="x14">
            <control shapeId="40586" r:id="rId189" name="Drop Down 650">
              <controlPr locked="0" defaultSize="0" autoFill="0" autoPict="0">
                <anchor moveWithCells="1">
                  <from>
                    <xdr:col>6</xdr:col>
                    <xdr:colOff>104775</xdr:colOff>
                    <xdr:row>237</xdr:row>
                    <xdr:rowOff>85725</xdr:rowOff>
                  </from>
                  <to>
                    <xdr:col>6</xdr:col>
                    <xdr:colOff>1247775</xdr:colOff>
                    <xdr:row>237</xdr:row>
                    <xdr:rowOff>304800</xdr:rowOff>
                  </to>
                </anchor>
              </controlPr>
            </control>
          </mc:Choice>
        </mc:AlternateContent>
        <mc:AlternateContent xmlns:mc="http://schemas.openxmlformats.org/markup-compatibility/2006">
          <mc:Choice Requires="x14">
            <control shapeId="40587" r:id="rId190" name="Drop Down 651">
              <controlPr locked="0" defaultSize="0" autoFill="0" autoPict="0">
                <anchor moveWithCells="1">
                  <from>
                    <xdr:col>6</xdr:col>
                    <xdr:colOff>104775</xdr:colOff>
                    <xdr:row>238</xdr:row>
                    <xdr:rowOff>85725</xdr:rowOff>
                  </from>
                  <to>
                    <xdr:col>6</xdr:col>
                    <xdr:colOff>1247775</xdr:colOff>
                    <xdr:row>238</xdr:row>
                    <xdr:rowOff>304800</xdr:rowOff>
                  </to>
                </anchor>
              </controlPr>
            </control>
          </mc:Choice>
        </mc:AlternateContent>
        <mc:AlternateContent xmlns:mc="http://schemas.openxmlformats.org/markup-compatibility/2006">
          <mc:Choice Requires="x14">
            <control shapeId="40588" r:id="rId191" name="Drop Down 652">
              <controlPr locked="0" defaultSize="0" autoFill="0" autoPict="0">
                <anchor moveWithCells="1">
                  <from>
                    <xdr:col>6</xdr:col>
                    <xdr:colOff>104775</xdr:colOff>
                    <xdr:row>239</xdr:row>
                    <xdr:rowOff>85725</xdr:rowOff>
                  </from>
                  <to>
                    <xdr:col>6</xdr:col>
                    <xdr:colOff>1247775</xdr:colOff>
                    <xdr:row>239</xdr:row>
                    <xdr:rowOff>304800</xdr:rowOff>
                  </to>
                </anchor>
              </controlPr>
            </control>
          </mc:Choice>
        </mc:AlternateContent>
        <mc:AlternateContent xmlns:mc="http://schemas.openxmlformats.org/markup-compatibility/2006">
          <mc:Choice Requires="x14">
            <control shapeId="40589" r:id="rId192" name="Drop Down 653">
              <controlPr locked="0" defaultSize="0" autoFill="0" autoPict="0">
                <anchor moveWithCells="1">
                  <from>
                    <xdr:col>6</xdr:col>
                    <xdr:colOff>104775</xdr:colOff>
                    <xdr:row>242</xdr:row>
                    <xdr:rowOff>85725</xdr:rowOff>
                  </from>
                  <to>
                    <xdr:col>6</xdr:col>
                    <xdr:colOff>1247775</xdr:colOff>
                    <xdr:row>242</xdr:row>
                    <xdr:rowOff>304800</xdr:rowOff>
                  </to>
                </anchor>
              </controlPr>
            </control>
          </mc:Choice>
        </mc:AlternateContent>
        <mc:AlternateContent xmlns:mc="http://schemas.openxmlformats.org/markup-compatibility/2006">
          <mc:Choice Requires="x14">
            <control shapeId="40590" r:id="rId193" name="Drop Down 654">
              <controlPr locked="0" defaultSize="0" autoFill="0" autoPict="0">
                <anchor moveWithCells="1">
                  <from>
                    <xdr:col>6</xdr:col>
                    <xdr:colOff>104775</xdr:colOff>
                    <xdr:row>243</xdr:row>
                    <xdr:rowOff>85725</xdr:rowOff>
                  </from>
                  <to>
                    <xdr:col>6</xdr:col>
                    <xdr:colOff>1247775</xdr:colOff>
                    <xdr:row>243</xdr:row>
                    <xdr:rowOff>304800</xdr:rowOff>
                  </to>
                </anchor>
              </controlPr>
            </control>
          </mc:Choice>
        </mc:AlternateContent>
        <mc:AlternateContent xmlns:mc="http://schemas.openxmlformats.org/markup-compatibility/2006">
          <mc:Choice Requires="x14">
            <control shapeId="40591" r:id="rId194" name="Drop Down 655">
              <controlPr locked="0" defaultSize="0" autoFill="0" autoPict="0">
                <anchor moveWithCells="1">
                  <from>
                    <xdr:col>6</xdr:col>
                    <xdr:colOff>104775</xdr:colOff>
                    <xdr:row>244</xdr:row>
                    <xdr:rowOff>85725</xdr:rowOff>
                  </from>
                  <to>
                    <xdr:col>6</xdr:col>
                    <xdr:colOff>1247775</xdr:colOff>
                    <xdr:row>244</xdr:row>
                    <xdr:rowOff>304800</xdr:rowOff>
                  </to>
                </anchor>
              </controlPr>
            </control>
          </mc:Choice>
        </mc:AlternateContent>
        <mc:AlternateContent xmlns:mc="http://schemas.openxmlformats.org/markup-compatibility/2006">
          <mc:Choice Requires="x14">
            <control shapeId="40592" r:id="rId195" name="Drop Down 656">
              <controlPr locked="0" defaultSize="0" autoFill="0" autoPict="0">
                <anchor moveWithCells="1">
                  <from>
                    <xdr:col>6</xdr:col>
                    <xdr:colOff>104775</xdr:colOff>
                    <xdr:row>245</xdr:row>
                    <xdr:rowOff>85725</xdr:rowOff>
                  </from>
                  <to>
                    <xdr:col>6</xdr:col>
                    <xdr:colOff>1247775</xdr:colOff>
                    <xdr:row>245</xdr:row>
                    <xdr:rowOff>304800</xdr:rowOff>
                  </to>
                </anchor>
              </controlPr>
            </control>
          </mc:Choice>
        </mc:AlternateContent>
        <mc:AlternateContent xmlns:mc="http://schemas.openxmlformats.org/markup-compatibility/2006">
          <mc:Choice Requires="x14">
            <control shapeId="40593" r:id="rId196" name="Drop Down 657">
              <controlPr locked="0" defaultSize="0" autoFill="0" autoPict="0">
                <anchor moveWithCells="1">
                  <from>
                    <xdr:col>6</xdr:col>
                    <xdr:colOff>104775</xdr:colOff>
                    <xdr:row>246</xdr:row>
                    <xdr:rowOff>85725</xdr:rowOff>
                  </from>
                  <to>
                    <xdr:col>6</xdr:col>
                    <xdr:colOff>1247775</xdr:colOff>
                    <xdr:row>246</xdr:row>
                    <xdr:rowOff>304800</xdr:rowOff>
                  </to>
                </anchor>
              </controlPr>
            </control>
          </mc:Choice>
        </mc:AlternateContent>
        <mc:AlternateContent xmlns:mc="http://schemas.openxmlformats.org/markup-compatibility/2006">
          <mc:Choice Requires="x14">
            <control shapeId="40594" r:id="rId197" name="Drop Down 658">
              <controlPr locked="0" defaultSize="0" autoFill="0" autoPict="0">
                <anchor moveWithCells="1">
                  <from>
                    <xdr:col>6</xdr:col>
                    <xdr:colOff>104775</xdr:colOff>
                    <xdr:row>249</xdr:row>
                    <xdr:rowOff>85725</xdr:rowOff>
                  </from>
                  <to>
                    <xdr:col>6</xdr:col>
                    <xdr:colOff>1247775</xdr:colOff>
                    <xdr:row>249</xdr:row>
                    <xdr:rowOff>304800</xdr:rowOff>
                  </to>
                </anchor>
              </controlPr>
            </control>
          </mc:Choice>
        </mc:AlternateContent>
        <mc:AlternateContent xmlns:mc="http://schemas.openxmlformats.org/markup-compatibility/2006">
          <mc:Choice Requires="x14">
            <control shapeId="40595" r:id="rId198" name="Drop Down 659">
              <controlPr locked="0" defaultSize="0" autoFill="0" autoPict="0">
                <anchor moveWithCells="1">
                  <from>
                    <xdr:col>6</xdr:col>
                    <xdr:colOff>104775</xdr:colOff>
                    <xdr:row>250</xdr:row>
                    <xdr:rowOff>85725</xdr:rowOff>
                  </from>
                  <to>
                    <xdr:col>6</xdr:col>
                    <xdr:colOff>1247775</xdr:colOff>
                    <xdr:row>250</xdr:row>
                    <xdr:rowOff>304800</xdr:rowOff>
                  </to>
                </anchor>
              </controlPr>
            </control>
          </mc:Choice>
        </mc:AlternateContent>
        <mc:AlternateContent xmlns:mc="http://schemas.openxmlformats.org/markup-compatibility/2006">
          <mc:Choice Requires="x14">
            <control shapeId="40596" r:id="rId199" name="Drop Down 660">
              <controlPr locked="0" defaultSize="0" autoFill="0" autoPict="0">
                <anchor moveWithCells="1">
                  <from>
                    <xdr:col>6</xdr:col>
                    <xdr:colOff>104775</xdr:colOff>
                    <xdr:row>251</xdr:row>
                    <xdr:rowOff>85725</xdr:rowOff>
                  </from>
                  <to>
                    <xdr:col>6</xdr:col>
                    <xdr:colOff>1247775</xdr:colOff>
                    <xdr:row>251</xdr:row>
                    <xdr:rowOff>304800</xdr:rowOff>
                  </to>
                </anchor>
              </controlPr>
            </control>
          </mc:Choice>
        </mc:AlternateContent>
        <mc:AlternateContent xmlns:mc="http://schemas.openxmlformats.org/markup-compatibility/2006">
          <mc:Choice Requires="x14">
            <control shapeId="40597" r:id="rId200" name="Drop Down 661">
              <controlPr locked="0" defaultSize="0" autoFill="0" autoPict="0">
                <anchor moveWithCells="1">
                  <from>
                    <xdr:col>6</xdr:col>
                    <xdr:colOff>104775</xdr:colOff>
                    <xdr:row>255</xdr:row>
                    <xdr:rowOff>85725</xdr:rowOff>
                  </from>
                  <to>
                    <xdr:col>6</xdr:col>
                    <xdr:colOff>1247775</xdr:colOff>
                    <xdr:row>255</xdr:row>
                    <xdr:rowOff>304800</xdr:rowOff>
                  </to>
                </anchor>
              </controlPr>
            </control>
          </mc:Choice>
        </mc:AlternateContent>
        <mc:AlternateContent xmlns:mc="http://schemas.openxmlformats.org/markup-compatibility/2006">
          <mc:Choice Requires="x14">
            <control shapeId="40598" r:id="rId201" name="Drop Down 662">
              <controlPr locked="0" defaultSize="0" autoFill="0" autoPict="0">
                <anchor moveWithCells="1">
                  <from>
                    <xdr:col>6</xdr:col>
                    <xdr:colOff>104775</xdr:colOff>
                    <xdr:row>256</xdr:row>
                    <xdr:rowOff>85725</xdr:rowOff>
                  </from>
                  <to>
                    <xdr:col>6</xdr:col>
                    <xdr:colOff>1247775</xdr:colOff>
                    <xdr:row>256</xdr:row>
                    <xdr:rowOff>304800</xdr:rowOff>
                  </to>
                </anchor>
              </controlPr>
            </control>
          </mc:Choice>
        </mc:AlternateContent>
        <mc:AlternateContent xmlns:mc="http://schemas.openxmlformats.org/markup-compatibility/2006">
          <mc:Choice Requires="x14">
            <control shapeId="40599" r:id="rId202" name="Drop Down 663">
              <controlPr locked="0" defaultSize="0" autoFill="0" autoPict="0">
                <anchor moveWithCells="1">
                  <from>
                    <xdr:col>6</xdr:col>
                    <xdr:colOff>104775</xdr:colOff>
                    <xdr:row>257</xdr:row>
                    <xdr:rowOff>85725</xdr:rowOff>
                  </from>
                  <to>
                    <xdr:col>6</xdr:col>
                    <xdr:colOff>1247775</xdr:colOff>
                    <xdr:row>257</xdr:row>
                    <xdr:rowOff>304800</xdr:rowOff>
                  </to>
                </anchor>
              </controlPr>
            </control>
          </mc:Choice>
        </mc:AlternateContent>
        <mc:AlternateContent xmlns:mc="http://schemas.openxmlformats.org/markup-compatibility/2006">
          <mc:Choice Requires="x14">
            <control shapeId="40600" r:id="rId203" name="Drop Down 664">
              <controlPr locked="0" defaultSize="0" autoFill="0" autoPict="0">
                <anchor moveWithCells="1">
                  <from>
                    <xdr:col>6</xdr:col>
                    <xdr:colOff>104775</xdr:colOff>
                    <xdr:row>258</xdr:row>
                    <xdr:rowOff>85725</xdr:rowOff>
                  </from>
                  <to>
                    <xdr:col>6</xdr:col>
                    <xdr:colOff>1247775</xdr:colOff>
                    <xdr:row>258</xdr:row>
                    <xdr:rowOff>304800</xdr:rowOff>
                  </to>
                </anchor>
              </controlPr>
            </control>
          </mc:Choice>
        </mc:AlternateContent>
        <mc:AlternateContent xmlns:mc="http://schemas.openxmlformats.org/markup-compatibility/2006">
          <mc:Choice Requires="x14">
            <control shapeId="40601" r:id="rId204" name="Drop Down 665">
              <controlPr locked="0" defaultSize="0" autoFill="0" autoPict="0">
                <anchor moveWithCells="1">
                  <from>
                    <xdr:col>6</xdr:col>
                    <xdr:colOff>104775</xdr:colOff>
                    <xdr:row>259</xdr:row>
                    <xdr:rowOff>85725</xdr:rowOff>
                  </from>
                  <to>
                    <xdr:col>6</xdr:col>
                    <xdr:colOff>1247775</xdr:colOff>
                    <xdr:row>259</xdr:row>
                    <xdr:rowOff>304800</xdr:rowOff>
                  </to>
                </anchor>
              </controlPr>
            </control>
          </mc:Choice>
        </mc:AlternateContent>
        <mc:AlternateContent xmlns:mc="http://schemas.openxmlformats.org/markup-compatibility/2006">
          <mc:Choice Requires="x14">
            <control shapeId="40602" r:id="rId205" name="Drop Down 666">
              <controlPr locked="0" defaultSize="0" autoFill="0" autoPict="0">
                <anchor moveWithCells="1">
                  <from>
                    <xdr:col>6</xdr:col>
                    <xdr:colOff>104775</xdr:colOff>
                    <xdr:row>260</xdr:row>
                    <xdr:rowOff>85725</xdr:rowOff>
                  </from>
                  <to>
                    <xdr:col>6</xdr:col>
                    <xdr:colOff>1247775</xdr:colOff>
                    <xdr:row>260</xdr:row>
                    <xdr:rowOff>304800</xdr:rowOff>
                  </to>
                </anchor>
              </controlPr>
            </control>
          </mc:Choice>
        </mc:AlternateContent>
        <mc:AlternateContent xmlns:mc="http://schemas.openxmlformats.org/markup-compatibility/2006">
          <mc:Choice Requires="x14">
            <control shapeId="40603" r:id="rId206" name="Drop Down 667">
              <controlPr locked="0" defaultSize="0" autoFill="0" autoPict="0">
                <anchor moveWithCells="1">
                  <from>
                    <xdr:col>6</xdr:col>
                    <xdr:colOff>104775</xdr:colOff>
                    <xdr:row>262</xdr:row>
                    <xdr:rowOff>85725</xdr:rowOff>
                  </from>
                  <to>
                    <xdr:col>6</xdr:col>
                    <xdr:colOff>1247775</xdr:colOff>
                    <xdr:row>262</xdr:row>
                    <xdr:rowOff>304800</xdr:rowOff>
                  </to>
                </anchor>
              </controlPr>
            </control>
          </mc:Choice>
        </mc:AlternateContent>
        <mc:AlternateContent xmlns:mc="http://schemas.openxmlformats.org/markup-compatibility/2006">
          <mc:Choice Requires="x14">
            <control shapeId="40604" r:id="rId207" name="Drop Down 668">
              <controlPr locked="0" defaultSize="0" autoFill="0" autoPict="0">
                <anchor moveWithCells="1">
                  <from>
                    <xdr:col>6</xdr:col>
                    <xdr:colOff>104775</xdr:colOff>
                    <xdr:row>263</xdr:row>
                    <xdr:rowOff>85725</xdr:rowOff>
                  </from>
                  <to>
                    <xdr:col>6</xdr:col>
                    <xdr:colOff>1247775</xdr:colOff>
                    <xdr:row>263</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41AD48"/>
    <pageSetUpPr autoPageBreaks="0" fitToPage="1"/>
  </sheetPr>
  <dimension ref="A2:AB267"/>
  <sheetViews>
    <sheetView showGridLines="0" showRowColHeaders="0" topLeftCell="D1" zoomScaleNormal="100" workbookViewId="0">
      <pane ySplit="7" topLeftCell="A8" activePane="bottomLeft" state="frozen"/>
      <selection pane="bottomLeft" activeCell="J9" sqref="J9"/>
    </sheetView>
  </sheetViews>
  <sheetFormatPr defaultRowHeight="15" x14ac:dyDescent="0.25"/>
  <cols>
    <col min="1" max="1" width="9.28515625" style="22" hidden="1" customWidth="1"/>
    <col min="2" max="3" width="8.85546875" style="22" hidden="1" customWidth="1"/>
    <col min="4" max="4" width="6.28515625" style="22" customWidth="1"/>
    <col min="5" max="5" width="15.5703125" style="22" customWidth="1"/>
    <col min="6" max="6" width="67.42578125" style="22" customWidth="1"/>
    <col min="7" max="7" width="20.28515625" style="22" customWidth="1"/>
    <col min="8" max="9" width="16.140625" style="22" customWidth="1"/>
    <col min="10" max="11" width="41.7109375" style="22" customWidth="1"/>
    <col min="12" max="23" width="9.140625" style="22" customWidth="1"/>
    <col min="24" max="26" width="9.140625" style="139" customWidth="1"/>
    <col min="27" max="28" width="9.140625" style="134" hidden="1" customWidth="1"/>
    <col min="29" max="16384" width="9.140625" style="22"/>
  </cols>
  <sheetData>
    <row r="2" spans="1:28" s="60" customFormat="1" ht="15" customHeight="1" x14ac:dyDescent="0.25">
      <c r="A2" s="107"/>
      <c r="B2" s="22"/>
      <c r="C2" s="22"/>
      <c r="D2" s="22"/>
      <c r="E2" s="22"/>
      <c r="F2" s="333" t="s">
        <v>21</v>
      </c>
      <c r="G2" s="148"/>
      <c r="H2" s="148"/>
      <c r="I2" s="148"/>
      <c r="J2" s="148"/>
      <c r="K2" s="148"/>
      <c r="L2" s="148"/>
      <c r="M2" s="148"/>
      <c r="N2" s="148"/>
      <c r="O2" s="148"/>
      <c r="P2" s="148"/>
      <c r="Q2" s="148"/>
      <c r="R2" s="148"/>
      <c r="S2" s="148"/>
      <c r="T2" s="148"/>
      <c r="U2" s="148"/>
      <c r="V2" s="148"/>
      <c r="X2" s="139"/>
      <c r="Y2" s="139"/>
      <c r="Z2" s="139"/>
      <c r="AA2" s="134"/>
      <c r="AB2" s="134"/>
    </row>
    <row r="3" spans="1:28" s="60" customFormat="1" ht="15" customHeight="1" x14ac:dyDescent="0.25">
      <c r="A3" s="22"/>
      <c r="B3" s="22"/>
      <c r="C3" s="22"/>
      <c r="D3" s="22"/>
      <c r="E3" s="22"/>
      <c r="F3" s="333"/>
      <c r="G3" s="148"/>
      <c r="H3" s="148"/>
      <c r="I3" s="148"/>
      <c r="J3" s="148"/>
      <c r="K3" s="148"/>
      <c r="L3" s="148"/>
      <c r="M3" s="148"/>
      <c r="N3" s="148"/>
      <c r="O3" s="148"/>
      <c r="P3" s="148"/>
      <c r="Q3" s="148"/>
      <c r="R3" s="148"/>
      <c r="S3" s="148"/>
      <c r="T3" s="148"/>
      <c r="U3" s="148"/>
      <c r="V3" s="148"/>
      <c r="X3" s="139"/>
      <c r="Y3" s="139"/>
      <c r="Z3" s="139"/>
      <c r="AA3" s="134"/>
      <c r="AB3" s="134"/>
    </row>
    <row r="4" spans="1:28" s="60" customFormat="1" ht="15" customHeight="1" x14ac:dyDescent="0.25">
      <c r="A4" s="22"/>
      <c r="B4" s="22"/>
      <c r="C4" s="22"/>
      <c r="D4" s="22"/>
      <c r="E4" s="22"/>
      <c r="F4" s="333"/>
      <c r="G4" s="148"/>
      <c r="H4" s="148"/>
      <c r="I4" s="148"/>
      <c r="J4" s="148"/>
      <c r="K4" s="148"/>
      <c r="L4" s="148"/>
      <c r="M4" s="148"/>
      <c r="N4" s="148"/>
      <c r="O4" s="148"/>
      <c r="P4" s="148"/>
      <c r="Q4" s="148"/>
      <c r="R4" s="148"/>
      <c r="S4" s="148"/>
      <c r="T4" s="148"/>
      <c r="U4" s="148"/>
      <c r="V4" s="148"/>
      <c r="X4" s="139"/>
      <c r="Y4" s="139"/>
      <c r="Z4" s="139"/>
      <c r="AA4" s="134"/>
      <c r="AB4" s="134"/>
    </row>
    <row r="5" spans="1:28" s="60" customFormat="1" ht="15" customHeight="1" x14ac:dyDescent="0.25">
      <c r="A5" s="22"/>
      <c r="B5" s="22"/>
      <c r="C5" s="22"/>
      <c r="D5" s="22"/>
      <c r="E5" s="22"/>
      <c r="F5" s="333"/>
      <c r="G5" s="148"/>
      <c r="H5" s="148"/>
      <c r="I5" s="148"/>
      <c r="J5" s="148"/>
      <c r="K5" s="148"/>
      <c r="L5" s="148"/>
      <c r="M5" s="148"/>
      <c r="N5" s="148"/>
      <c r="O5" s="148"/>
      <c r="P5" s="148"/>
      <c r="Q5" s="148"/>
      <c r="R5" s="148"/>
      <c r="S5" s="148"/>
      <c r="T5" s="148"/>
      <c r="U5" s="148"/>
      <c r="V5" s="148"/>
      <c r="X5" s="139"/>
      <c r="Y5" s="139"/>
      <c r="Z5" s="139"/>
      <c r="AA5" s="134"/>
      <c r="AB5" s="134"/>
    </row>
    <row r="6" spans="1:28" ht="11.25" customHeight="1" x14ac:dyDescent="0.25"/>
    <row r="7" spans="1:28" ht="36" customHeight="1" x14ac:dyDescent="0.3">
      <c r="F7" s="61"/>
      <c r="G7" s="62" t="s">
        <v>80</v>
      </c>
      <c r="H7" s="62" t="s">
        <v>8</v>
      </c>
      <c r="I7" s="63" t="s">
        <v>81</v>
      </c>
      <c r="J7" s="64" t="s">
        <v>82</v>
      </c>
      <c r="K7" s="64" t="s">
        <v>0</v>
      </c>
    </row>
    <row r="8" spans="1:28" s="123" customFormat="1" ht="30" customHeight="1" x14ac:dyDescent="0.25">
      <c r="A8" s="94">
        <v>262</v>
      </c>
      <c r="B8" s="95" t="str">
        <f t="shared" ref="B8:B71" ca="1" si="0">VLOOKUP(A8,Contents_Text,2,FALSE)</f>
        <v>2.1</v>
      </c>
      <c r="C8" s="21">
        <f t="shared" ref="C8:C71" ca="1" si="1">VLOOKUP(A8,Contents_Text,15,FALSE)</f>
        <v>2</v>
      </c>
      <c r="D8" s="21"/>
      <c r="E8" s="223" t="str">
        <f t="shared" ref="E8:E71" ca="1" si="2">IF(C8=1,"Phase "&amp;B8,IF(C8=2,"Step "&amp;VLOOKUP(A8,Contents_Text,4,FALSE),B8))</f>
        <v>Step 1</v>
      </c>
      <c r="F8" s="114" t="str">
        <f t="shared" ref="F8:F71" ca="1" si="3">VLOOKUP(A8,Contents_Text,7,FALSE)</f>
        <v>Identification</v>
      </c>
      <c r="G8" s="115"/>
      <c r="H8" s="116" t="str">
        <f t="shared" ref="H8:H71" ca="1" si="4">IF(ISERROR(VLOOKUP(E8,Weightings_Ref,6,FALSE)),"",IF(VLOOKUP(E8,Weightings_Ref,6,FALSE)=0,"",VLOOKUP(E8,Weightings_Ref,6,FALSE)))</f>
        <v/>
      </c>
      <c r="I8" s="116" t="str">
        <f t="shared" ref="I8:I71" ca="1" si="5">IF(ISERROR(VLOOKUP(AA8,detail_maturity_score,3,FALSE)*VLOOKUP(H8,weighting_scores,2,FALSE)),"",VLOOKUP(AA8,detail_maturity_score,3,FALSE)*VLOOKUP(H8,weighting_scores,2,FALSE))</f>
        <v/>
      </c>
      <c r="J8" s="116"/>
      <c r="K8" s="116"/>
      <c r="L8" s="116"/>
      <c r="M8" s="115"/>
      <c r="N8" s="115"/>
      <c r="O8" s="115"/>
      <c r="P8" s="115"/>
      <c r="Q8" s="115"/>
      <c r="R8" s="115"/>
      <c r="S8" s="115"/>
      <c r="T8" s="115"/>
      <c r="U8" s="115"/>
      <c r="V8" s="115"/>
      <c r="W8" s="154"/>
      <c r="X8" s="154"/>
      <c r="Y8" s="158"/>
    </row>
    <row r="9" spans="1:28" s="122" customFormat="1" ht="30" customHeight="1" x14ac:dyDescent="0.25">
      <c r="A9" s="94">
        <v>263</v>
      </c>
      <c r="B9" s="95" t="str">
        <f t="shared" ca="1" si="0"/>
        <v>2.1.01</v>
      </c>
      <c r="C9" s="21">
        <f t="shared" ca="1" si="1"/>
        <v>5</v>
      </c>
      <c r="D9" s="21"/>
      <c r="E9" s="221" t="str">
        <f t="shared" ca="1" si="2"/>
        <v>2.1.01</v>
      </c>
      <c r="F9" s="107" t="str">
        <f t="shared" ca="1" si="3"/>
        <v>Do you identify suspected cyber security incidents?</v>
      </c>
      <c r="G9" s="107"/>
      <c r="H9" s="142" t="str">
        <f t="shared" ca="1" si="4"/>
        <v>x 1</v>
      </c>
      <c r="I9" s="142" t="str">
        <f t="shared" ca="1" si="5"/>
        <v/>
      </c>
      <c r="J9" s="253"/>
      <c r="K9" s="253"/>
      <c r="L9" s="105"/>
      <c r="M9" s="105"/>
      <c r="N9" s="105"/>
      <c r="O9" s="105"/>
      <c r="P9" s="105"/>
      <c r="Q9" s="105"/>
      <c r="R9" s="105"/>
      <c r="S9" s="105"/>
      <c r="T9" s="153"/>
      <c r="U9" s="105"/>
      <c r="V9" s="105"/>
      <c r="W9" s="155"/>
      <c r="X9" s="159"/>
      <c r="Y9" s="155"/>
      <c r="AA9" s="131">
        <v>1</v>
      </c>
      <c r="AB9" s="131" t="str">
        <f>VLOOKUP(AA9,detail_maturity_score,3,FALSE)</f>
        <v/>
      </c>
    </row>
    <row r="10" spans="1:28" s="124" customFormat="1" ht="30" customHeight="1" x14ac:dyDescent="0.25">
      <c r="A10" s="94">
        <v>264</v>
      </c>
      <c r="B10" s="95" t="str">
        <f t="shared" ca="1" si="0"/>
        <v>2.1.02</v>
      </c>
      <c r="C10" s="21">
        <f t="shared" ca="1" si="1"/>
        <v>4</v>
      </c>
      <c r="D10" s="21"/>
      <c r="E10" s="220" t="str">
        <f t="shared" ca="1" si="2"/>
        <v>2.1.02</v>
      </c>
      <c r="F10" s="93" t="str">
        <f t="shared" ca="1" si="3"/>
        <v>Do you inform users that they should:</v>
      </c>
      <c r="G10" s="93"/>
      <c r="H10" s="140" t="str">
        <f t="shared" ca="1" si="4"/>
        <v/>
      </c>
      <c r="I10" s="140" t="str">
        <f t="shared" ca="1" si="5"/>
        <v/>
      </c>
      <c r="J10" s="254"/>
      <c r="K10" s="254"/>
      <c r="L10" s="91"/>
      <c r="M10" s="91"/>
      <c r="N10" s="91"/>
      <c r="O10" s="91"/>
      <c r="P10" s="91"/>
      <c r="Q10" s="91"/>
      <c r="R10" s="91"/>
      <c r="S10" s="91"/>
      <c r="T10" s="126"/>
      <c r="U10" s="91"/>
      <c r="V10" s="91"/>
      <c r="W10" s="156"/>
      <c r="X10" s="160"/>
      <c r="Y10" s="156"/>
      <c r="AA10" s="133"/>
      <c r="AB10" s="133"/>
    </row>
    <row r="11" spans="1:28" s="124" customFormat="1" ht="60" x14ac:dyDescent="0.25">
      <c r="A11" s="94">
        <v>265</v>
      </c>
      <c r="B11" s="95" t="str">
        <f t="shared" ca="1" si="0"/>
        <v>2.1.02a</v>
      </c>
      <c r="C11" s="21">
        <f t="shared" ca="1" si="1"/>
        <v>6</v>
      </c>
      <c r="D11" s="21"/>
      <c r="E11" s="220" t="str">
        <f t="shared" ca="1" si="2"/>
        <v>2.1.02a</v>
      </c>
      <c r="F11" s="98" t="str">
        <f t="shared" ca="1" si="3"/>
        <v>Report all suspected cyber security breaches to a central point (eg information failures; loss of services; detection of malicious code; denial of service attacks; errors from incomplete or inaccurate business data)?</v>
      </c>
      <c r="G11" s="93"/>
      <c r="H11" s="140" t="str">
        <f t="shared" ca="1" si="4"/>
        <v>x 1</v>
      </c>
      <c r="I11" s="140" t="str">
        <f t="shared" ca="1" si="5"/>
        <v/>
      </c>
      <c r="J11" s="254"/>
      <c r="K11" s="254"/>
      <c r="L11" s="91"/>
      <c r="M11" s="91"/>
      <c r="N11" s="91"/>
      <c r="O11" s="91"/>
      <c r="P11" s="91"/>
      <c r="Q11" s="91"/>
      <c r="R11" s="91"/>
      <c r="S11" s="91"/>
      <c r="T11" s="126"/>
      <c r="U11" s="91"/>
      <c r="V11" s="91"/>
      <c r="W11" s="156"/>
      <c r="X11" s="160"/>
      <c r="Y11" s="156"/>
      <c r="AA11" s="133">
        <v>1</v>
      </c>
      <c r="AB11" s="133" t="str">
        <f>VLOOKUP(AA11,detail_maturity_score,3,FALSE)</f>
        <v/>
      </c>
    </row>
    <row r="12" spans="1:28" s="124" customFormat="1" ht="30" x14ac:dyDescent="0.25">
      <c r="A12" s="89">
        <v>266</v>
      </c>
      <c r="B12" s="90" t="str">
        <f t="shared" ca="1" si="0"/>
        <v>2.1.02b</v>
      </c>
      <c r="C12" s="91">
        <f t="shared" ca="1" si="1"/>
        <v>6</v>
      </c>
      <c r="D12" s="21"/>
      <c r="E12" s="221" t="str">
        <f t="shared" ca="1" si="2"/>
        <v>2.1.02b</v>
      </c>
      <c r="F12" s="181" t="str">
        <f t="shared" ca="1" si="3"/>
        <v>Note all important details (eg type of breach, messages on screen, and details of unusual occurrences)?</v>
      </c>
      <c r="G12" s="107"/>
      <c r="H12" s="142" t="str">
        <f t="shared" ca="1" si="4"/>
        <v>x 2</v>
      </c>
      <c r="I12" s="142" t="str">
        <f t="shared" ca="1" si="5"/>
        <v/>
      </c>
      <c r="J12" s="253"/>
      <c r="K12" s="253"/>
      <c r="L12" s="105"/>
      <c r="M12" s="105"/>
      <c r="N12" s="105"/>
      <c r="O12" s="105"/>
      <c r="P12" s="105"/>
      <c r="Q12" s="105"/>
      <c r="R12" s="105"/>
      <c r="S12" s="105"/>
      <c r="T12" s="153"/>
      <c r="U12" s="105"/>
      <c r="V12" s="105"/>
      <c r="W12" s="155"/>
      <c r="X12" s="159"/>
      <c r="Y12" s="155"/>
      <c r="Z12" s="122"/>
      <c r="AA12" s="131">
        <v>1</v>
      </c>
      <c r="AB12" s="131" t="str">
        <f>VLOOKUP(AA12,detail_maturity_score,3,FALSE)</f>
        <v/>
      </c>
    </row>
    <row r="13" spans="1:28" s="124" customFormat="1" ht="30" customHeight="1" x14ac:dyDescent="0.25">
      <c r="A13" s="89">
        <v>267</v>
      </c>
      <c r="B13" s="90" t="str">
        <f t="shared" ca="1" si="0"/>
        <v>2.1.02c</v>
      </c>
      <c r="C13" s="91">
        <f t="shared" ca="1" si="1"/>
        <v>6</v>
      </c>
      <c r="D13" s="21"/>
      <c r="E13" s="220" t="str">
        <f t="shared" ca="1" si="2"/>
        <v>2.1.02c</v>
      </c>
      <c r="F13" s="98" t="str">
        <f t="shared" ca="1" si="3"/>
        <v>Restrain from attempting to take remedial actions themselves?</v>
      </c>
      <c r="G13" s="93"/>
      <c r="H13" s="140" t="str">
        <f t="shared" ca="1" si="4"/>
        <v>x 2</v>
      </c>
      <c r="I13" s="140" t="str">
        <f t="shared" ca="1" si="5"/>
        <v/>
      </c>
      <c r="J13" s="254"/>
      <c r="K13" s="254"/>
      <c r="L13" s="91"/>
      <c r="M13" s="91"/>
      <c r="N13" s="91"/>
      <c r="O13" s="91"/>
      <c r="P13" s="91"/>
      <c r="Q13" s="91"/>
      <c r="R13" s="91"/>
      <c r="S13" s="91"/>
      <c r="T13" s="126"/>
      <c r="U13" s="91"/>
      <c r="V13" s="91"/>
      <c r="W13" s="156"/>
      <c r="X13" s="160"/>
      <c r="Y13" s="156"/>
      <c r="AA13" s="131">
        <v>1</v>
      </c>
      <c r="AB13" s="131" t="str">
        <f>VLOOKUP(AA13,detail_maturity_score,3,FALSE)</f>
        <v/>
      </c>
    </row>
    <row r="14" spans="1:28" s="124" customFormat="1" ht="30" x14ac:dyDescent="0.25">
      <c r="A14" s="89">
        <v>268</v>
      </c>
      <c r="B14" s="90" t="str">
        <f t="shared" ca="1" si="0"/>
        <v>2.1.03</v>
      </c>
      <c r="C14" s="91">
        <f t="shared" ca="1" si="1"/>
        <v>5</v>
      </c>
      <c r="D14" s="21"/>
      <c r="E14" s="220" t="str">
        <f t="shared" ca="1" si="2"/>
        <v>2.1.03</v>
      </c>
      <c r="F14" s="93" t="str">
        <f t="shared" ca="1" si="3"/>
        <v>Do you identify cyber security incidents by analysing suspicious events reported by users to the IT help desk (or equivalent)?</v>
      </c>
      <c r="G14" s="93"/>
      <c r="H14" s="140" t="str">
        <f t="shared" ca="1" si="4"/>
        <v>x 2</v>
      </c>
      <c r="I14" s="140" t="str">
        <f t="shared" ca="1" si="5"/>
        <v/>
      </c>
      <c r="J14" s="254"/>
      <c r="K14" s="254"/>
      <c r="L14" s="91"/>
      <c r="M14" s="91"/>
      <c r="N14" s="91"/>
      <c r="O14" s="91"/>
      <c r="P14" s="91"/>
      <c r="Q14" s="91"/>
      <c r="R14" s="91"/>
      <c r="S14" s="91"/>
      <c r="T14" s="126"/>
      <c r="U14" s="91"/>
      <c r="V14" s="91"/>
      <c r="W14" s="156"/>
      <c r="X14" s="160"/>
      <c r="Y14" s="156"/>
      <c r="AA14" s="131">
        <v>1</v>
      </c>
      <c r="AB14" s="131" t="str">
        <f>VLOOKUP(AA14,detail_maturity_score,3,FALSE)</f>
        <v/>
      </c>
    </row>
    <row r="15" spans="1:28" s="124" customFormat="1" ht="30" customHeight="1" x14ac:dyDescent="0.25">
      <c r="A15" s="89">
        <v>269</v>
      </c>
      <c r="B15" s="90" t="str">
        <f t="shared" ca="1" si="0"/>
        <v>2.1.04</v>
      </c>
      <c r="C15" s="91">
        <f t="shared" ca="1" si="1"/>
        <v>4</v>
      </c>
      <c r="D15" s="21"/>
      <c r="E15" s="220" t="str">
        <f t="shared" ca="1" si="2"/>
        <v>2.1.04</v>
      </c>
      <c r="F15" s="93" t="str">
        <f t="shared" ca="1" si="3"/>
        <v>Is this analysis based on:</v>
      </c>
      <c r="G15" s="93"/>
      <c r="H15" s="140" t="str">
        <f t="shared" ca="1" si="4"/>
        <v/>
      </c>
      <c r="I15" s="140" t="str">
        <f t="shared" ca="1" si="5"/>
        <v/>
      </c>
      <c r="J15" s="254"/>
      <c r="K15" s="254"/>
      <c r="L15" s="91"/>
      <c r="M15" s="91"/>
      <c r="N15" s="91"/>
      <c r="O15" s="91"/>
      <c r="P15" s="91"/>
      <c r="Q15" s="91"/>
      <c r="R15" s="91"/>
      <c r="S15" s="91"/>
      <c r="T15" s="126"/>
      <c r="U15" s="91"/>
      <c r="V15" s="91"/>
      <c r="W15" s="156"/>
      <c r="X15" s="160"/>
      <c r="Y15" s="156"/>
      <c r="AA15" s="131"/>
      <c r="AB15" s="131"/>
    </row>
    <row r="16" spans="1:28" s="124" customFormat="1" ht="30" x14ac:dyDescent="0.25">
      <c r="A16" s="89">
        <v>270</v>
      </c>
      <c r="B16" s="90" t="str">
        <f t="shared" ca="1" si="0"/>
        <v>2.1.04a</v>
      </c>
      <c r="C16" s="91">
        <f t="shared" ca="1" si="1"/>
        <v>6</v>
      </c>
      <c r="D16" s="21"/>
      <c r="E16" s="220" t="str">
        <f t="shared" ca="1" si="2"/>
        <v>2.1.04a</v>
      </c>
      <c r="F16" s="98" t="str">
        <f t="shared" ca="1" si="3"/>
        <v>Comparing characteristics of the suspicious event to known ‘normal’ system and network behaviour?</v>
      </c>
      <c r="G16" s="93"/>
      <c r="H16" s="140" t="str">
        <f t="shared" ca="1" si="4"/>
        <v>x 4</v>
      </c>
      <c r="I16" s="140" t="str">
        <f t="shared" ca="1" si="5"/>
        <v/>
      </c>
      <c r="J16" s="254"/>
      <c r="K16" s="254"/>
      <c r="L16" s="91"/>
      <c r="M16" s="91"/>
      <c r="N16" s="91"/>
      <c r="O16" s="91"/>
      <c r="P16" s="91"/>
      <c r="Q16" s="91"/>
      <c r="R16" s="91"/>
      <c r="S16" s="91"/>
      <c r="T16" s="126"/>
      <c r="U16" s="91"/>
      <c r="V16" s="91"/>
      <c r="W16" s="156"/>
      <c r="X16" s="160"/>
      <c r="Y16" s="156"/>
      <c r="AA16" s="131">
        <v>1</v>
      </c>
      <c r="AB16" s="131" t="str">
        <f>VLOOKUP(AA16,detail_maturity_score,3,FALSE)</f>
        <v/>
      </c>
    </row>
    <row r="17" spans="1:28" s="124" customFormat="1" ht="30" x14ac:dyDescent="0.25">
      <c r="A17" s="89">
        <v>271</v>
      </c>
      <c r="B17" s="90" t="str">
        <f t="shared" ca="1" si="0"/>
        <v>2.1.04b</v>
      </c>
      <c r="C17" s="91">
        <f t="shared" ca="1" si="1"/>
        <v>6</v>
      </c>
      <c r="D17" s="21"/>
      <c r="E17" s="220" t="str">
        <f t="shared" ca="1" si="2"/>
        <v>2.1.04b</v>
      </c>
      <c r="F17" s="98" t="str">
        <f t="shared" ca="1" si="3"/>
        <v>A good working knowledge of what indictors of compromise (IOCs) would look like?</v>
      </c>
      <c r="G17" s="93"/>
      <c r="H17" s="140" t="str">
        <f t="shared" ca="1" si="4"/>
        <v>x 4</v>
      </c>
      <c r="I17" s="140" t="str">
        <f t="shared" ca="1" si="5"/>
        <v/>
      </c>
      <c r="J17" s="254"/>
      <c r="K17" s="254"/>
      <c r="L17" s="91"/>
      <c r="M17" s="91"/>
      <c r="N17" s="91"/>
      <c r="O17" s="91"/>
      <c r="P17" s="91"/>
      <c r="Q17" s="91"/>
      <c r="R17" s="91"/>
      <c r="S17" s="91"/>
      <c r="T17" s="126"/>
      <c r="U17" s="91"/>
      <c r="V17" s="91"/>
      <c r="W17" s="156"/>
      <c r="X17" s="160"/>
      <c r="Y17" s="156"/>
      <c r="AA17" s="131">
        <v>1</v>
      </c>
      <c r="AB17" s="131" t="str">
        <f>VLOOKUP(AA17,detail_maturity_score,3,FALSE)</f>
        <v/>
      </c>
    </row>
    <row r="18" spans="1:28" s="124" customFormat="1" ht="30" x14ac:dyDescent="0.25">
      <c r="A18" s="89">
        <v>272</v>
      </c>
      <c r="B18" s="90" t="str">
        <f t="shared" ca="1" si="0"/>
        <v>2.1.05</v>
      </c>
      <c r="C18" s="91">
        <f t="shared" ca="1" si="1"/>
        <v>4</v>
      </c>
      <c r="D18" s="21"/>
      <c r="E18" s="220" t="str">
        <f t="shared" ca="1" si="2"/>
        <v>2.1.05</v>
      </c>
      <c r="F18" s="93" t="str">
        <f t="shared" ca="1" si="3"/>
        <v>To help identify potential cyber security incidents do you monitor information from a variety of sources, including:</v>
      </c>
      <c r="G18" s="93"/>
      <c r="H18" s="140" t="str">
        <f t="shared" ca="1" si="4"/>
        <v/>
      </c>
      <c r="I18" s="140" t="str">
        <f t="shared" ca="1" si="5"/>
        <v/>
      </c>
      <c r="J18" s="254"/>
      <c r="K18" s="254"/>
      <c r="L18" s="91"/>
      <c r="M18" s="91"/>
      <c r="N18" s="91"/>
      <c r="O18" s="91"/>
      <c r="P18" s="91"/>
      <c r="Q18" s="91"/>
      <c r="R18" s="91"/>
      <c r="S18" s="91"/>
      <c r="T18" s="126"/>
      <c r="U18" s="91"/>
      <c r="V18" s="91"/>
      <c r="W18" s="156"/>
      <c r="X18" s="160"/>
      <c r="Y18" s="156"/>
      <c r="AA18" s="131"/>
      <c r="AB18" s="131"/>
    </row>
    <row r="19" spans="1:28" s="124" customFormat="1" ht="30" x14ac:dyDescent="0.25">
      <c r="A19" s="89">
        <v>273</v>
      </c>
      <c r="B19" s="90" t="str">
        <f t="shared" ca="1" si="0"/>
        <v>2.1.05a</v>
      </c>
      <c r="C19" s="91">
        <f t="shared" ca="1" si="1"/>
        <v>6</v>
      </c>
      <c r="D19" s="21"/>
      <c r="E19" s="220" t="str">
        <f t="shared" ca="1" si="2"/>
        <v>2.1.05a</v>
      </c>
      <c r="F19" s="98" t="str">
        <f t="shared" ca="1" si="3"/>
        <v>System logs (eg operating system logs, service and application logs, network device logs and network flows)</v>
      </c>
      <c r="G19" s="93"/>
      <c r="H19" s="140" t="str">
        <f t="shared" ca="1" si="4"/>
        <v>x 3</v>
      </c>
      <c r="I19" s="140" t="str">
        <f t="shared" ca="1" si="5"/>
        <v/>
      </c>
      <c r="J19" s="254"/>
      <c r="K19" s="254"/>
      <c r="L19" s="91"/>
      <c r="M19" s="91"/>
      <c r="N19" s="91"/>
      <c r="O19" s="91"/>
      <c r="P19" s="91"/>
      <c r="Q19" s="91"/>
      <c r="R19" s="91"/>
      <c r="S19" s="91"/>
      <c r="T19" s="126"/>
      <c r="U19" s="91"/>
      <c r="V19" s="91"/>
      <c r="W19" s="156"/>
      <c r="X19" s="160"/>
      <c r="Y19" s="156"/>
      <c r="AA19" s="131">
        <v>1</v>
      </c>
      <c r="AB19" s="131" t="str">
        <f t="shared" ref="AB19:AB25" si="6">VLOOKUP(AA19,detail_maturity_score,3,FALSE)</f>
        <v/>
      </c>
    </row>
    <row r="20" spans="1:28" s="124" customFormat="1" ht="45" x14ac:dyDescent="0.25">
      <c r="A20" s="89">
        <v>274</v>
      </c>
      <c r="B20" s="90" t="str">
        <f t="shared" ca="1" si="0"/>
        <v>2.1.05b</v>
      </c>
      <c r="C20" s="91">
        <f t="shared" ca="1" si="1"/>
        <v>6</v>
      </c>
      <c r="D20" s="21"/>
      <c r="E20" s="220" t="str">
        <f t="shared" ca="1" si="2"/>
        <v>2.1.05b</v>
      </c>
      <c r="F20" s="98" t="str">
        <f t="shared" ca="1" si="3"/>
        <v>Alerts generated by technical security software (eg IDS, IPS, DLP, SIEM, antivirus and spam software), file integrity checking software, monitoring services (often provided by a third party)?</v>
      </c>
      <c r="G20" s="93"/>
      <c r="H20" s="140" t="str">
        <f t="shared" ca="1" si="4"/>
        <v>x 4</v>
      </c>
      <c r="I20" s="140" t="str">
        <f t="shared" ca="1" si="5"/>
        <v/>
      </c>
      <c r="J20" s="254"/>
      <c r="K20" s="254"/>
      <c r="L20" s="91"/>
      <c r="M20" s="91"/>
      <c r="N20" s="91"/>
      <c r="O20" s="91"/>
      <c r="P20" s="91"/>
      <c r="Q20" s="91"/>
      <c r="R20" s="91"/>
      <c r="S20" s="91"/>
      <c r="T20" s="126"/>
      <c r="U20" s="91"/>
      <c r="V20" s="91"/>
      <c r="W20" s="156"/>
      <c r="X20" s="160"/>
      <c r="Y20" s="156"/>
      <c r="AA20" s="131">
        <v>1</v>
      </c>
      <c r="AB20" s="131" t="str">
        <f t="shared" si="6"/>
        <v/>
      </c>
    </row>
    <row r="21" spans="1:28" s="124" customFormat="1" ht="30" x14ac:dyDescent="0.25">
      <c r="A21" s="89">
        <v>275</v>
      </c>
      <c r="B21" s="90" t="str">
        <f t="shared" ca="1" si="0"/>
        <v>2.1.05c</v>
      </c>
      <c r="C21" s="91">
        <f t="shared" ca="1" si="1"/>
        <v>6</v>
      </c>
      <c r="D21" s="21"/>
      <c r="E21" s="220" t="str">
        <f t="shared" ca="1" si="2"/>
        <v>2.1.05c</v>
      </c>
      <c r="F21" s="98" t="str">
        <f t="shared" ca="1" si="3"/>
        <v>Data provided by monitoring services or a Security Operations Centre (often provided by third parties)?</v>
      </c>
      <c r="G21" s="93"/>
      <c r="H21" s="140" t="str">
        <f t="shared" ca="1" si="4"/>
        <v>x 5</v>
      </c>
      <c r="I21" s="140" t="str">
        <f t="shared" ca="1" si="5"/>
        <v/>
      </c>
      <c r="J21" s="254"/>
      <c r="K21" s="254"/>
      <c r="L21" s="91"/>
      <c r="M21" s="91"/>
      <c r="N21" s="91"/>
      <c r="O21" s="91"/>
      <c r="P21" s="91"/>
      <c r="Q21" s="91"/>
      <c r="R21" s="91"/>
      <c r="S21" s="91"/>
      <c r="T21" s="126"/>
      <c r="U21" s="91"/>
      <c r="V21" s="91"/>
      <c r="W21" s="156"/>
      <c r="X21" s="160"/>
      <c r="Y21" s="156"/>
      <c r="AA21" s="131">
        <v>1</v>
      </c>
      <c r="AB21" s="131" t="str">
        <f t="shared" si="6"/>
        <v/>
      </c>
    </row>
    <row r="22" spans="1:28" s="124" customFormat="1" ht="45" x14ac:dyDescent="0.25">
      <c r="A22" s="89">
        <v>276</v>
      </c>
      <c r="B22" s="90" t="str">
        <f t="shared" ca="1" si="0"/>
        <v>2.1.05d</v>
      </c>
      <c r="C22" s="91">
        <f t="shared" ca="1" si="1"/>
        <v>6</v>
      </c>
      <c r="D22" s="21"/>
      <c r="E22" s="220" t="str">
        <f t="shared" ca="1" si="2"/>
        <v>2.1.05d</v>
      </c>
      <c r="F22" s="98" t="str">
        <f t="shared" ca="1" si="3"/>
        <v>Publicly available information (eg information on new exploits, information exchange groups, third party organisations, governments)?</v>
      </c>
      <c r="G22" s="93"/>
      <c r="H22" s="140" t="str">
        <f t="shared" ca="1" si="4"/>
        <v>x 4</v>
      </c>
      <c r="I22" s="140" t="str">
        <f t="shared" ca="1" si="5"/>
        <v/>
      </c>
      <c r="J22" s="254"/>
      <c r="K22" s="254"/>
      <c r="L22" s="91"/>
      <c r="M22" s="91"/>
      <c r="N22" s="91"/>
      <c r="O22" s="91"/>
      <c r="P22" s="91"/>
      <c r="Q22" s="91"/>
      <c r="R22" s="91"/>
      <c r="S22" s="91"/>
      <c r="T22" s="126"/>
      <c r="U22" s="91"/>
      <c r="V22" s="91"/>
      <c r="W22" s="156"/>
      <c r="X22" s="160"/>
      <c r="Y22" s="156"/>
      <c r="AA22" s="131">
        <v>1</v>
      </c>
      <c r="AB22" s="131" t="str">
        <f t="shared" si="6"/>
        <v/>
      </c>
    </row>
    <row r="23" spans="1:28" s="124" customFormat="1" ht="30" customHeight="1" x14ac:dyDescent="0.25">
      <c r="A23" s="89">
        <v>277</v>
      </c>
      <c r="B23" s="90" t="str">
        <f t="shared" ca="1" si="0"/>
        <v>2.1.05e</v>
      </c>
      <c r="C23" s="91">
        <f t="shared" ca="1" si="1"/>
        <v>6</v>
      </c>
      <c r="D23" s="21"/>
      <c r="E23" s="220" t="str">
        <f t="shared" ca="1" si="2"/>
        <v>2.1.05e</v>
      </c>
      <c r="F23" s="98" t="str">
        <f t="shared" ca="1" si="3"/>
        <v>People from within your organisation?</v>
      </c>
      <c r="G23" s="93"/>
      <c r="H23" s="140" t="str">
        <f t="shared" ca="1" si="4"/>
        <v>x 3</v>
      </c>
      <c r="I23" s="140" t="str">
        <f t="shared" ca="1" si="5"/>
        <v/>
      </c>
      <c r="J23" s="254"/>
      <c r="K23" s="254"/>
      <c r="L23" s="91"/>
      <c r="M23" s="91"/>
      <c r="N23" s="91"/>
      <c r="O23" s="91"/>
      <c r="P23" s="91"/>
      <c r="Q23" s="91"/>
      <c r="R23" s="91"/>
      <c r="S23" s="91"/>
      <c r="T23" s="126"/>
      <c r="U23" s="91"/>
      <c r="V23" s="91"/>
      <c r="W23" s="156"/>
      <c r="X23" s="160"/>
      <c r="Y23" s="156"/>
      <c r="AA23" s="131">
        <v>1</v>
      </c>
      <c r="AB23" s="131" t="str">
        <f t="shared" si="6"/>
        <v/>
      </c>
    </row>
    <row r="24" spans="1:28" s="124" customFormat="1" ht="30" x14ac:dyDescent="0.25">
      <c r="A24" s="89">
        <v>278</v>
      </c>
      <c r="B24" s="90" t="str">
        <f t="shared" ca="1" si="0"/>
        <v>2.1.05f</v>
      </c>
      <c r="C24" s="91">
        <f t="shared" ca="1" si="1"/>
        <v>6</v>
      </c>
      <c r="D24" s="21"/>
      <c r="E24" s="220" t="str">
        <f t="shared" ca="1" si="2"/>
        <v>2.1.05f</v>
      </c>
      <c r="F24" s="98" t="str">
        <f t="shared" ca="1" si="3"/>
        <v>A variety of third parties (eg customers, suppliers, IT providers, ISPs, partners; government bodies)?</v>
      </c>
      <c r="G24" s="93"/>
      <c r="H24" s="140" t="str">
        <f t="shared" ca="1" si="4"/>
        <v>x 3</v>
      </c>
      <c r="I24" s="140" t="str">
        <f t="shared" ca="1" si="5"/>
        <v/>
      </c>
      <c r="J24" s="254"/>
      <c r="K24" s="254"/>
      <c r="L24" s="91"/>
      <c r="M24" s="91"/>
      <c r="N24" s="91"/>
      <c r="O24" s="91"/>
      <c r="P24" s="91"/>
      <c r="Q24" s="91"/>
      <c r="R24" s="91"/>
      <c r="S24" s="91"/>
      <c r="T24" s="126"/>
      <c r="U24" s="91"/>
      <c r="V24" s="91"/>
      <c r="W24" s="156"/>
      <c r="X24" s="160"/>
      <c r="Y24" s="156"/>
      <c r="AA24" s="131">
        <v>1</v>
      </c>
      <c r="AB24" s="131" t="str">
        <f t="shared" si="6"/>
        <v/>
      </c>
    </row>
    <row r="25" spans="1:28" s="124" customFormat="1" ht="30" customHeight="1" x14ac:dyDescent="0.25">
      <c r="A25" s="89">
        <v>279</v>
      </c>
      <c r="B25" s="90" t="str">
        <f t="shared" ca="1" si="0"/>
        <v>2.1.05g</v>
      </c>
      <c r="C25" s="91">
        <f t="shared" ca="1" si="1"/>
        <v>6</v>
      </c>
      <c r="D25" s="21"/>
      <c r="E25" s="220" t="str">
        <f t="shared" ca="1" si="2"/>
        <v>2.1.05g</v>
      </c>
      <c r="F25" s="98" t="str">
        <f t="shared" ca="1" si="3"/>
        <v>Anomalies detected by audits, investigations or reviews?</v>
      </c>
      <c r="G25" s="93"/>
      <c r="H25" s="140" t="str">
        <f t="shared" ca="1" si="4"/>
        <v>x 3</v>
      </c>
      <c r="I25" s="140" t="str">
        <f t="shared" ca="1" si="5"/>
        <v/>
      </c>
      <c r="J25" s="254"/>
      <c r="K25" s="254"/>
      <c r="L25" s="91"/>
      <c r="M25" s="91"/>
      <c r="N25" s="91"/>
      <c r="O25" s="91"/>
      <c r="P25" s="91"/>
      <c r="Q25" s="91"/>
      <c r="R25" s="91"/>
      <c r="S25" s="91"/>
      <c r="T25" s="126"/>
      <c r="U25" s="91"/>
      <c r="V25" s="91"/>
      <c r="W25" s="156"/>
      <c r="X25" s="160"/>
      <c r="Y25" s="156"/>
      <c r="AA25" s="131">
        <v>1</v>
      </c>
      <c r="AB25" s="131" t="str">
        <f t="shared" si="6"/>
        <v/>
      </c>
    </row>
    <row r="26" spans="1:28" s="124" customFormat="1" ht="30" customHeight="1" x14ac:dyDescent="0.25">
      <c r="A26" s="89">
        <v>280</v>
      </c>
      <c r="B26" s="90" t="str">
        <f t="shared" ca="1" si="0"/>
        <v>2.1.06</v>
      </c>
      <c r="C26" s="91">
        <f t="shared" ca="1" si="1"/>
        <v>4</v>
      </c>
      <c r="D26" s="21"/>
      <c r="E26" s="220" t="str">
        <f t="shared" ca="1" si="2"/>
        <v>2.1.06</v>
      </c>
      <c r="F26" s="93" t="str">
        <f t="shared" ca="1" si="3"/>
        <v>Having identified a suspected cyber security incident, do you:</v>
      </c>
      <c r="G26" s="93"/>
      <c r="H26" s="140" t="str">
        <f t="shared" ca="1" si="4"/>
        <v/>
      </c>
      <c r="I26" s="140" t="str">
        <f t="shared" ca="1" si="5"/>
        <v/>
      </c>
      <c r="J26" s="254"/>
      <c r="K26" s="254"/>
      <c r="L26" s="91"/>
      <c r="M26" s="91"/>
      <c r="N26" s="91"/>
      <c r="O26" s="91"/>
      <c r="P26" s="91"/>
      <c r="Q26" s="91"/>
      <c r="R26" s="91"/>
      <c r="S26" s="91"/>
      <c r="T26" s="126"/>
      <c r="U26" s="91"/>
      <c r="V26" s="91"/>
      <c r="W26" s="156"/>
      <c r="X26" s="160"/>
      <c r="Y26" s="156"/>
      <c r="AA26" s="131"/>
      <c r="AB26" s="131"/>
    </row>
    <row r="27" spans="1:28" s="124" customFormat="1" ht="30" x14ac:dyDescent="0.25">
      <c r="A27" s="89">
        <v>281</v>
      </c>
      <c r="B27" s="90" t="str">
        <f t="shared" ca="1" si="0"/>
        <v>2.1.06a</v>
      </c>
      <c r="C27" s="91">
        <f t="shared" ca="1" si="1"/>
        <v>6</v>
      </c>
      <c r="D27" s="21"/>
      <c r="E27" s="220" t="str">
        <f t="shared" ca="1" si="2"/>
        <v>2.1.06a</v>
      </c>
      <c r="F27" s="98" t="str">
        <f t="shared" ca="1" si="3"/>
        <v>Investigate different types of technical information, such as IP addresses?</v>
      </c>
      <c r="G27" s="93"/>
      <c r="H27" s="140" t="str">
        <f t="shared" ca="1" si="4"/>
        <v>x 4</v>
      </c>
      <c r="I27" s="140" t="str">
        <f t="shared" ca="1" si="5"/>
        <v/>
      </c>
      <c r="J27" s="254"/>
      <c r="K27" s="254"/>
      <c r="L27" s="91"/>
      <c r="M27" s="91"/>
      <c r="N27" s="91"/>
      <c r="O27" s="91"/>
      <c r="P27" s="91"/>
      <c r="Q27" s="91"/>
      <c r="R27" s="91"/>
      <c r="S27" s="91"/>
      <c r="T27" s="126"/>
      <c r="U27" s="91"/>
      <c r="V27" s="91"/>
      <c r="W27" s="156"/>
      <c r="X27" s="160"/>
      <c r="Y27" s="156"/>
      <c r="AA27" s="131">
        <v>1</v>
      </c>
      <c r="AB27" s="131" t="str">
        <f>VLOOKUP(AA27,detail_maturity_score,3,FALSE)</f>
        <v/>
      </c>
    </row>
    <row r="28" spans="1:28" s="124" customFormat="1" ht="30" x14ac:dyDescent="0.25">
      <c r="A28" s="89">
        <v>282</v>
      </c>
      <c r="B28" s="90" t="str">
        <f t="shared" ca="1" si="0"/>
        <v>2.1.06b</v>
      </c>
      <c r="C28" s="91">
        <f t="shared" ca="1" si="1"/>
        <v>6</v>
      </c>
      <c r="D28" s="21"/>
      <c r="E28" s="220" t="str">
        <f t="shared" ca="1" si="2"/>
        <v>2.1.06b</v>
      </c>
      <c r="F28" s="98" t="str">
        <f t="shared" ca="1" si="3"/>
        <v>Analyse all available information related to a potential cyber security incident?</v>
      </c>
      <c r="G28" s="93"/>
      <c r="H28" s="140" t="str">
        <f t="shared" ca="1" si="4"/>
        <v>x 3</v>
      </c>
      <c r="I28" s="140" t="str">
        <f t="shared" ca="1" si="5"/>
        <v/>
      </c>
      <c r="J28" s="254"/>
      <c r="K28" s="254"/>
      <c r="L28" s="91"/>
      <c r="M28" s="91"/>
      <c r="N28" s="91"/>
      <c r="O28" s="91"/>
      <c r="P28" s="91"/>
      <c r="Q28" s="91"/>
      <c r="R28" s="91"/>
      <c r="S28" s="91"/>
      <c r="T28" s="126"/>
      <c r="U28" s="91"/>
      <c r="V28" s="91"/>
      <c r="W28" s="156"/>
      <c r="X28" s="160"/>
      <c r="Y28" s="156"/>
      <c r="AA28" s="131">
        <v>1</v>
      </c>
      <c r="AB28" s="131" t="str">
        <f>VLOOKUP(AA28,detail_maturity_score,3,FALSE)</f>
        <v/>
      </c>
    </row>
    <row r="29" spans="1:28" s="124" customFormat="1" ht="30" x14ac:dyDescent="0.25">
      <c r="A29" s="89">
        <v>283</v>
      </c>
      <c r="B29" s="90" t="str">
        <f t="shared" ca="1" si="0"/>
        <v>2.1.06c</v>
      </c>
      <c r="C29" s="91">
        <f t="shared" ca="1" si="1"/>
        <v>6</v>
      </c>
      <c r="D29" s="21"/>
      <c r="E29" s="220" t="str">
        <f t="shared" ca="1" si="2"/>
        <v>2.1.06c</v>
      </c>
      <c r="F29" s="98" t="str">
        <f t="shared" ca="1" si="3"/>
        <v>Determine what has actually happened (eg a DDOS, malware attack, system hack, session hijack or data corruption)?</v>
      </c>
      <c r="G29" s="93"/>
      <c r="H29" s="140" t="str">
        <f t="shared" ca="1" si="4"/>
        <v>x 3</v>
      </c>
      <c r="I29" s="140" t="str">
        <f t="shared" ca="1" si="5"/>
        <v/>
      </c>
      <c r="J29" s="254"/>
      <c r="K29" s="254"/>
      <c r="L29" s="91"/>
      <c r="M29" s="91"/>
      <c r="N29" s="91"/>
      <c r="O29" s="91"/>
      <c r="P29" s="91"/>
      <c r="Q29" s="91"/>
      <c r="R29" s="91"/>
      <c r="S29" s="91"/>
      <c r="T29" s="126"/>
      <c r="U29" s="91"/>
      <c r="V29" s="91"/>
      <c r="W29" s="156"/>
      <c r="X29" s="160"/>
      <c r="Y29" s="156"/>
      <c r="AA29" s="131">
        <v>1</v>
      </c>
      <c r="AB29" s="131" t="str">
        <f>VLOOKUP(AA29,detail_maturity_score,3,FALSE)</f>
        <v/>
      </c>
    </row>
    <row r="30" spans="1:28" s="124" customFormat="1" ht="30" x14ac:dyDescent="0.25">
      <c r="A30" s="89">
        <v>284</v>
      </c>
      <c r="B30" s="90" t="str">
        <f t="shared" ca="1" si="0"/>
        <v>2.1.06d</v>
      </c>
      <c r="C30" s="91">
        <f t="shared" ca="1" si="1"/>
        <v>6</v>
      </c>
      <c r="D30" s="21"/>
      <c r="E30" s="220" t="str">
        <f t="shared" ca="1" si="2"/>
        <v>2.1.06d</v>
      </c>
      <c r="F30" s="98" t="str">
        <f t="shared" ca="1" si="3"/>
        <v>Confirm that they have actually been subject to a cyber security attack or had a cyber-related breach (the unknown element)?</v>
      </c>
      <c r="G30" s="93"/>
      <c r="H30" s="140" t="str">
        <f t="shared" ca="1" si="4"/>
        <v>x 3</v>
      </c>
      <c r="I30" s="140" t="str">
        <f t="shared" ca="1" si="5"/>
        <v/>
      </c>
      <c r="J30" s="254"/>
      <c r="K30" s="254"/>
      <c r="L30" s="91"/>
      <c r="M30" s="91"/>
      <c r="N30" s="91"/>
      <c r="O30" s="91"/>
      <c r="P30" s="91"/>
      <c r="Q30" s="91"/>
      <c r="R30" s="91"/>
      <c r="S30" s="91"/>
      <c r="T30" s="126"/>
      <c r="U30" s="91"/>
      <c r="V30" s="91"/>
      <c r="W30" s="156"/>
      <c r="X30" s="160"/>
      <c r="Y30" s="156"/>
      <c r="AA30" s="131">
        <v>1</v>
      </c>
      <c r="AB30" s="131" t="str">
        <f>VLOOKUP(AA30,detail_maturity_score,3,FALSE)</f>
        <v/>
      </c>
    </row>
    <row r="31" spans="1:28" s="124" customFormat="1" ht="30" x14ac:dyDescent="0.25">
      <c r="A31" s="89">
        <v>285</v>
      </c>
      <c r="B31" s="90" t="str">
        <f t="shared" ca="1" si="0"/>
        <v>2.1.07</v>
      </c>
      <c r="C31" s="91">
        <f t="shared" ca="1" si="1"/>
        <v>4</v>
      </c>
      <c r="D31" s="21"/>
      <c r="E31" s="220" t="str">
        <f t="shared" ca="1" si="2"/>
        <v>2.1.07</v>
      </c>
      <c r="F31" s="93" t="str">
        <f t="shared" ca="1" si="3"/>
        <v>When monitoring information from relevant technical sources, such as specialised security software (eg SIEM or IDS) do you:</v>
      </c>
      <c r="G31" s="93"/>
      <c r="H31" s="140" t="str">
        <f t="shared" ca="1" si="4"/>
        <v/>
      </c>
      <c r="I31" s="140" t="str">
        <f t="shared" ca="1" si="5"/>
        <v/>
      </c>
      <c r="J31" s="254"/>
      <c r="K31" s="254"/>
      <c r="L31" s="91"/>
      <c r="M31" s="91"/>
      <c r="N31" s="91"/>
      <c r="O31" s="91"/>
      <c r="P31" s="91"/>
      <c r="Q31" s="91"/>
      <c r="R31" s="91"/>
      <c r="S31" s="91"/>
      <c r="T31" s="126"/>
      <c r="U31" s="91"/>
      <c r="V31" s="91"/>
      <c r="W31" s="156"/>
      <c r="X31" s="160"/>
      <c r="Y31" s="156"/>
      <c r="AA31" s="131"/>
      <c r="AB31" s="131"/>
    </row>
    <row r="32" spans="1:28" s="124" customFormat="1" ht="30" customHeight="1" x14ac:dyDescent="0.25">
      <c r="A32" s="89">
        <v>286</v>
      </c>
      <c r="B32" s="90" t="str">
        <f t="shared" ca="1" si="0"/>
        <v>2.1.07a</v>
      </c>
      <c r="C32" s="91">
        <f t="shared" ca="1" si="1"/>
        <v>6</v>
      </c>
      <c r="D32" s="21"/>
      <c r="E32" s="220" t="str">
        <f t="shared" ca="1" si="2"/>
        <v>2.1.07a</v>
      </c>
      <c r="F32" s="98" t="str">
        <f t="shared" ca="1" si="3"/>
        <v>Monitor all relevant events?</v>
      </c>
      <c r="G32" s="93"/>
      <c r="H32" s="140" t="str">
        <f t="shared" ca="1" si="4"/>
        <v>x 4</v>
      </c>
      <c r="I32" s="140" t="str">
        <f t="shared" ca="1" si="5"/>
        <v/>
      </c>
      <c r="J32" s="254"/>
      <c r="K32" s="254"/>
      <c r="L32" s="91"/>
      <c r="M32" s="91"/>
      <c r="N32" s="91"/>
      <c r="O32" s="91"/>
      <c r="P32" s="91"/>
      <c r="Q32" s="91"/>
      <c r="R32" s="91"/>
      <c r="S32" s="91"/>
      <c r="T32" s="126"/>
      <c r="U32" s="91"/>
      <c r="V32" s="91"/>
      <c r="W32" s="156"/>
      <c r="X32" s="160"/>
      <c r="Y32" s="156"/>
      <c r="AA32" s="131">
        <v>1</v>
      </c>
      <c r="AB32" s="131" t="str">
        <f>VLOOKUP(AA32,detail_maturity_score,3,FALSE)</f>
        <v/>
      </c>
    </row>
    <row r="33" spans="1:28" s="124" customFormat="1" ht="30" customHeight="1" x14ac:dyDescent="0.25">
      <c r="A33" s="89">
        <v>287</v>
      </c>
      <c r="B33" s="90" t="str">
        <f t="shared" ca="1" si="0"/>
        <v>2.1.07b</v>
      </c>
      <c r="C33" s="91">
        <f t="shared" ca="1" si="1"/>
        <v>6</v>
      </c>
      <c r="D33" s="21"/>
      <c r="E33" s="220" t="str">
        <f t="shared" ca="1" si="2"/>
        <v>2.1.07b</v>
      </c>
      <c r="F33" s="98" t="str">
        <f t="shared" ca="1" si="3"/>
        <v>Carry out monitoring regularly?</v>
      </c>
      <c r="G33" s="93"/>
      <c r="H33" s="140" t="str">
        <f t="shared" ca="1" si="4"/>
        <v>x 4</v>
      </c>
      <c r="I33" s="140" t="str">
        <f t="shared" ca="1" si="5"/>
        <v/>
      </c>
      <c r="J33" s="254"/>
      <c r="K33" s="254"/>
      <c r="L33" s="91"/>
      <c r="M33" s="91"/>
      <c r="N33" s="91"/>
      <c r="O33" s="91"/>
      <c r="P33" s="91"/>
      <c r="Q33" s="91"/>
      <c r="R33" s="91"/>
      <c r="S33" s="91"/>
      <c r="T33" s="126"/>
      <c r="U33" s="91"/>
      <c r="V33" s="91"/>
      <c r="W33" s="156"/>
      <c r="X33" s="160"/>
      <c r="Y33" s="156"/>
      <c r="AA33" s="131">
        <v>1</v>
      </c>
      <c r="AB33" s="131" t="str">
        <f>VLOOKUP(AA33,detail_maturity_score,3,FALSE)</f>
        <v/>
      </c>
    </row>
    <row r="34" spans="1:28" s="124" customFormat="1" ht="30" x14ac:dyDescent="0.25">
      <c r="A34" s="89">
        <v>288</v>
      </c>
      <c r="B34" s="90" t="str">
        <f t="shared" ca="1" si="0"/>
        <v>2.1.07c</v>
      </c>
      <c r="C34" s="91">
        <f t="shared" ca="1" si="1"/>
        <v>6</v>
      </c>
      <c r="D34" s="21"/>
      <c r="E34" s="220" t="str">
        <f t="shared" ca="1" si="2"/>
        <v>2.1.07c</v>
      </c>
      <c r="F34" s="98" t="str">
        <f t="shared" ca="1" si="3"/>
        <v>Carry out monitoring in an appropriate manner, focusing on finding anomalies?</v>
      </c>
      <c r="G34" s="93"/>
      <c r="H34" s="140" t="str">
        <f t="shared" ca="1" si="4"/>
        <v>x 4</v>
      </c>
      <c r="I34" s="140" t="str">
        <f t="shared" ca="1" si="5"/>
        <v/>
      </c>
      <c r="J34" s="254"/>
      <c r="K34" s="254"/>
      <c r="L34" s="91"/>
      <c r="M34" s="91"/>
      <c r="N34" s="91"/>
      <c r="O34" s="91"/>
      <c r="P34" s="91"/>
      <c r="Q34" s="91"/>
      <c r="R34" s="91"/>
      <c r="S34" s="91"/>
      <c r="T34" s="126"/>
      <c r="U34" s="91"/>
      <c r="V34" s="91"/>
      <c r="W34" s="156"/>
      <c r="X34" s="160"/>
      <c r="Y34" s="156"/>
      <c r="AA34" s="131">
        <v>1</v>
      </c>
      <c r="AB34" s="131" t="str">
        <f>VLOOKUP(AA34,detail_maturity_score,3,FALSE)</f>
        <v/>
      </c>
    </row>
    <row r="35" spans="1:28" s="124" customFormat="1" ht="30" x14ac:dyDescent="0.25">
      <c r="A35" s="89">
        <v>289</v>
      </c>
      <c r="B35" s="90" t="str">
        <f t="shared" ca="1" si="0"/>
        <v>2.1.07d</v>
      </c>
      <c r="C35" s="91">
        <f t="shared" ca="1" si="1"/>
        <v>6</v>
      </c>
      <c r="D35" s="21"/>
      <c r="E35" s="220" t="str">
        <f t="shared" ca="1" si="2"/>
        <v>2.1.07d</v>
      </c>
      <c r="F35" s="98" t="str">
        <f t="shared" ca="1" si="3"/>
        <v>Respond to alerts correctly (avoiding the risk of overlooking indicative alerts or over-reacting to benign alerts)?</v>
      </c>
      <c r="G35" s="93"/>
      <c r="H35" s="140" t="str">
        <f t="shared" ca="1" si="4"/>
        <v>x 4</v>
      </c>
      <c r="I35" s="140" t="str">
        <f t="shared" ca="1" si="5"/>
        <v/>
      </c>
      <c r="J35" s="254"/>
      <c r="K35" s="254"/>
      <c r="L35" s="91"/>
      <c r="M35" s="91"/>
      <c r="N35" s="91"/>
      <c r="O35" s="91"/>
      <c r="P35" s="91"/>
      <c r="Q35" s="91"/>
      <c r="R35" s="91"/>
      <c r="S35" s="91"/>
      <c r="T35" s="126"/>
      <c r="U35" s="91"/>
      <c r="V35" s="91"/>
      <c r="W35" s="156"/>
      <c r="X35" s="160"/>
      <c r="Y35" s="156"/>
      <c r="AA35" s="131">
        <v>1</v>
      </c>
      <c r="AB35" s="131" t="str">
        <f>VLOOKUP(AA35,detail_maturity_score,3,FALSE)</f>
        <v/>
      </c>
    </row>
    <row r="36" spans="1:28" s="124" customFormat="1" ht="30" x14ac:dyDescent="0.25">
      <c r="A36" s="89">
        <v>290</v>
      </c>
      <c r="B36" s="90" t="str">
        <f t="shared" ca="1" si="0"/>
        <v>2.1.07e</v>
      </c>
      <c r="C36" s="91">
        <f t="shared" ca="1" si="1"/>
        <v>6</v>
      </c>
      <c r="D36" s="21"/>
      <c r="E36" s="220" t="str">
        <f t="shared" ca="1" si="2"/>
        <v>2.1.07e</v>
      </c>
      <c r="F36" s="98" t="str">
        <f t="shared" ca="1" si="3"/>
        <v>Aggregate what may seem like benign alerts into what is a coherent threat message?</v>
      </c>
      <c r="G36" s="93"/>
      <c r="H36" s="140" t="str">
        <f t="shared" ca="1" si="4"/>
        <v>x 5</v>
      </c>
      <c r="I36" s="140" t="str">
        <f t="shared" ca="1" si="5"/>
        <v/>
      </c>
      <c r="J36" s="254"/>
      <c r="K36" s="254"/>
      <c r="L36" s="91"/>
      <c r="M36" s="91"/>
      <c r="N36" s="91"/>
      <c r="O36" s="91"/>
      <c r="P36" s="91"/>
      <c r="Q36" s="91"/>
      <c r="R36" s="91"/>
      <c r="S36" s="91"/>
      <c r="T36" s="126"/>
      <c r="U36" s="91"/>
      <c r="V36" s="91"/>
      <c r="W36" s="156"/>
      <c r="X36" s="160"/>
      <c r="Y36" s="156"/>
      <c r="AA36" s="131">
        <v>1</v>
      </c>
      <c r="AB36" s="131" t="str">
        <f>VLOOKUP(AA36,detail_maturity_score,3,FALSE)</f>
        <v/>
      </c>
    </row>
    <row r="37" spans="1:28" s="124" customFormat="1" ht="30" customHeight="1" x14ac:dyDescent="0.25">
      <c r="A37" s="89">
        <v>291</v>
      </c>
      <c r="B37" s="90" t="str">
        <f t="shared" ca="1" si="0"/>
        <v>2.1.08</v>
      </c>
      <c r="C37" s="91">
        <f t="shared" ca="1" si="1"/>
        <v>4</v>
      </c>
      <c r="D37" s="21"/>
      <c r="E37" s="220" t="str">
        <f t="shared" ca="1" si="2"/>
        <v>2.1.08</v>
      </c>
      <c r="F37" s="93" t="str">
        <f t="shared" ca="1" si="3"/>
        <v>Do you take additional steps to identify cyber security incidents by:</v>
      </c>
      <c r="G37" s="93"/>
      <c r="H37" s="140" t="str">
        <f t="shared" ca="1" si="4"/>
        <v/>
      </c>
      <c r="I37" s="140" t="str">
        <f t="shared" ca="1" si="5"/>
        <v/>
      </c>
      <c r="J37" s="254"/>
      <c r="K37" s="254"/>
      <c r="L37" s="91"/>
      <c r="M37" s="91"/>
      <c r="N37" s="91"/>
      <c r="O37" s="91"/>
      <c r="P37" s="91"/>
      <c r="Q37" s="91"/>
      <c r="R37" s="91"/>
      <c r="S37" s="91"/>
      <c r="T37" s="126"/>
      <c r="U37" s="91"/>
      <c r="V37" s="91"/>
      <c r="W37" s="156"/>
      <c r="X37" s="160"/>
      <c r="Y37" s="156"/>
      <c r="AA37" s="131"/>
      <c r="AB37" s="131"/>
    </row>
    <row r="38" spans="1:28" s="124" customFormat="1" ht="30" x14ac:dyDescent="0.25">
      <c r="A38" s="89">
        <v>292</v>
      </c>
      <c r="B38" s="90" t="str">
        <f t="shared" ca="1" si="0"/>
        <v>2.1.08a</v>
      </c>
      <c r="C38" s="91">
        <f t="shared" ca="1" si="1"/>
        <v>6</v>
      </c>
      <c r="D38" s="21"/>
      <c r="E38" s="220" t="str">
        <f t="shared" ca="1" si="2"/>
        <v>2.1.08a</v>
      </c>
      <c r="F38" s="98" t="str">
        <f t="shared" ca="1" si="3"/>
        <v>Providing situational awareness (particularly through cyber intelligence)?</v>
      </c>
      <c r="G38" s="93"/>
      <c r="H38" s="140" t="str">
        <f t="shared" ca="1" si="4"/>
        <v>x 5</v>
      </c>
      <c r="I38" s="140" t="str">
        <f t="shared" ca="1" si="5"/>
        <v/>
      </c>
      <c r="J38" s="254"/>
      <c r="K38" s="254"/>
      <c r="L38" s="91"/>
      <c r="M38" s="91"/>
      <c r="N38" s="91"/>
      <c r="O38" s="91"/>
      <c r="P38" s="91"/>
      <c r="Q38" s="91"/>
      <c r="R38" s="91"/>
      <c r="S38" s="91"/>
      <c r="T38" s="126"/>
      <c r="U38" s="91"/>
      <c r="V38" s="91"/>
      <c r="W38" s="156"/>
      <c r="X38" s="160"/>
      <c r="Y38" s="156"/>
      <c r="AA38" s="131">
        <v>1</v>
      </c>
      <c r="AB38" s="131" t="str">
        <f t="shared" ref="AB38:AB44" si="7">VLOOKUP(AA38,detail_maturity_score,3,FALSE)</f>
        <v/>
      </c>
    </row>
    <row r="39" spans="1:28" s="124" customFormat="1" ht="30" x14ac:dyDescent="0.25">
      <c r="A39" s="89">
        <v>293</v>
      </c>
      <c r="B39" s="90" t="str">
        <f t="shared" ca="1" si="0"/>
        <v>2.1.08b</v>
      </c>
      <c r="C39" s="91">
        <f t="shared" ca="1" si="1"/>
        <v>6</v>
      </c>
      <c r="D39" s="21"/>
      <c r="E39" s="220" t="str">
        <f t="shared" ca="1" si="2"/>
        <v>2.1.08b</v>
      </c>
      <c r="F39" s="98" t="str">
        <f t="shared" ca="1" si="3"/>
        <v>Continuously monitoring events that could result in your organisation being affected by a cyber security incident?</v>
      </c>
      <c r="G39" s="93"/>
      <c r="H39" s="140" t="str">
        <f t="shared" ca="1" si="4"/>
        <v>x 5</v>
      </c>
      <c r="I39" s="140" t="str">
        <f t="shared" ca="1" si="5"/>
        <v/>
      </c>
      <c r="J39" s="254"/>
      <c r="K39" s="254"/>
      <c r="L39" s="91"/>
      <c r="M39" s="91"/>
      <c r="N39" s="91"/>
      <c r="O39" s="91"/>
      <c r="P39" s="91"/>
      <c r="Q39" s="91"/>
      <c r="R39" s="91"/>
      <c r="S39" s="91"/>
      <c r="T39" s="126"/>
      <c r="U39" s="91"/>
      <c r="V39" s="91"/>
      <c r="W39" s="156"/>
      <c r="X39" s="160"/>
      <c r="Y39" s="156"/>
      <c r="AA39" s="131">
        <v>1</v>
      </c>
      <c r="AB39" s="131" t="str">
        <f t="shared" si="7"/>
        <v/>
      </c>
    </row>
    <row r="40" spans="1:28" s="124" customFormat="1" ht="45" x14ac:dyDescent="0.25">
      <c r="A40" s="89">
        <v>294</v>
      </c>
      <c r="B40" s="90" t="str">
        <f t="shared" ca="1" si="0"/>
        <v>2.1.08c</v>
      </c>
      <c r="C40" s="91">
        <f t="shared" ca="1" si="1"/>
        <v>6</v>
      </c>
      <c r="D40" s="21"/>
      <c r="E40" s="220" t="str">
        <f t="shared" ca="1" si="2"/>
        <v>2.1.08c</v>
      </c>
      <c r="F40" s="98" t="str">
        <f t="shared" ca="1" si="3"/>
        <v>Evaluating threat analytics (typically based on the threat model of the behaviour of attacks), helping to determine both symptoms and behaviour?</v>
      </c>
      <c r="G40" s="93"/>
      <c r="H40" s="140" t="str">
        <f t="shared" ca="1" si="4"/>
        <v>x 5</v>
      </c>
      <c r="I40" s="140" t="str">
        <f t="shared" ca="1" si="5"/>
        <v/>
      </c>
      <c r="J40" s="254"/>
      <c r="K40" s="254"/>
      <c r="L40" s="91"/>
      <c r="M40" s="91"/>
      <c r="N40" s="91"/>
      <c r="O40" s="91"/>
      <c r="P40" s="91"/>
      <c r="Q40" s="91"/>
      <c r="R40" s="91"/>
      <c r="S40" s="91"/>
      <c r="T40" s="126"/>
      <c r="U40" s="91"/>
      <c r="V40" s="91"/>
      <c r="W40" s="156"/>
      <c r="X40" s="160"/>
      <c r="Y40" s="156"/>
      <c r="AA40" s="131">
        <v>1</v>
      </c>
      <c r="AB40" s="131" t="str">
        <f t="shared" si="7"/>
        <v/>
      </c>
    </row>
    <row r="41" spans="1:28" s="124" customFormat="1" ht="30" x14ac:dyDescent="0.25">
      <c r="A41" s="89">
        <v>295</v>
      </c>
      <c r="B41" s="90" t="str">
        <f t="shared" ca="1" si="0"/>
        <v>2.1.08d</v>
      </c>
      <c r="C41" s="91">
        <f t="shared" ca="1" si="1"/>
        <v>6</v>
      </c>
      <c r="D41" s="21"/>
      <c r="E41" s="220" t="str">
        <f t="shared" ca="1" si="2"/>
        <v>2.1.08d</v>
      </c>
      <c r="F41" s="98" t="str">
        <f t="shared" ca="1" si="3"/>
        <v>Performing specialised analysis of host assets, network data and attack files (eg malware)?</v>
      </c>
      <c r="G41" s="93"/>
      <c r="H41" s="140" t="str">
        <f t="shared" ca="1" si="4"/>
        <v>x 5</v>
      </c>
      <c r="I41" s="140" t="str">
        <f t="shared" ca="1" si="5"/>
        <v/>
      </c>
      <c r="J41" s="254"/>
      <c r="K41" s="254"/>
      <c r="L41" s="91"/>
      <c r="M41" s="91"/>
      <c r="N41" s="91"/>
      <c r="O41" s="91"/>
      <c r="P41" s="91"/>
      <c r="Q41" s="91"/>
      <c r="R41" s="91"/>
      <c r="S41" s="91"/>
      <c r="T41" s="126"/>
      <c r="U41" s="91"/>
      <c r="V41" s="91"/>
      <c r="W41" s="156"/>
      <c r="X41" s="160"/>
      <c r="Y41" s="156"/>
      <c r="AA41" s="131">
        <v>1</v>
      </c>
      <c r="AB41" s="131" t="str">
        <f t="shared" si="7"/>
        <v/>
      </c>
    </row>
    <row r="42" spans="1:28" s="124" customFormat="1" ht="30" customHeight="1" x14ac:dyDescent="0.25">
      <c r="A42" s="89">
        <v>296</v>
      </c>
      <c r="B42" s="90" t="str">
        <f t="shared" ca="1" si="0"/>
        <v>2.1.08e</v>
      </c>
      <c r="C42" s="91">
        <f t="shared" ca="1" si="1"/>
        <v>6</v>
      </c>
      <c r="D42" s="21"/>
      <c r="E42" s="220" t="str">
        <f t="shared" ca="1" si="2"/>
        <v>2.1.08e</v>
      </c>
      <c r="F42" s="98" t="str">
        <f t="shared" ca="1" si="3"/>
        <v>Prioritising assets to be investigated?</v>
      </c>
      <c r="G42" s="93"/>
      <c r="H42" s="140" t="str">
        <f t="shared" ca="1" si="4"/>
        <v>x 5</v>
      </c>
      <c r="I42" s="140" t="str">
        <f t="shared" ca="1" si="5"/>
        <v/>
      </c>
      <c r="J42" s="254"/>
      <c r="K42" s="254"/>
      <c r="L42" s="91"/>
      <c r="M42" s="91"/>
      <c r="N42" s="91"/>
      <c r="O42" s="91"/>
      <c r="P42" s="91"/>
      <c r="Q42" s="91"/>
      <c r="R42" s="91"/>
      <c r="S42" s="91"/>
      <c r="T42" s="126"/>
      <c r="U42" s="91"/>
      <c r="V42" s="91"/>
      <c r="W42" s="156"/>
      <c r="X42" s="160"/>
      <c r="Y42" s="156"/>
      <c r="AA42" s="131">
        <v>1</v>
      </c>
      <c r="AB42" s="131" t="str">
        <f t="shared" si="7"/>
        <v/>
      </c>
    </row>
    <row r="43" spans="1:28" s="124" customFormat="1" ht="30" x14ac:dyDescent="0.25">
      <c r="A43" s="89">
        <v>297</v>
      </c>
      <c r="B43" s="90" t="str">
        <f t="shared" ca="1" si="0"/>
        <v>2.1.08f</v>
      </c>
      <c r="C43" s="91">
        <f t="shared" ca="1" si="1"/>
        <v>6</v>
      </c>
      <c r="D43" s="21"/>
      <c r="E43" s="220" t="str">
        <f t="shared" ca="1" si="2"/>
        <v>2.1.08f</v>
      </c>
      <c r="F43" s="98" t="str">
        <f t="shared" ca="1" si="3"/>
        <v>Addressing unusual or novel problems (eg to do with bespoke file types or encryption)?</v>
      </c>
      <c r="G43" s="93"/>
      <c r="H43" s="140" t="str">
        <f t="shared" ca="1" si="4"/>
        <v>x 5</v>
      </c>
      <c r="I43" s="140" t="str">
        <f t="shared" ca="1" si="5"/>
        <v/>
      </c>
      <c r="J43" s="254"/>
      <c r="K43" s="254"/>
      <c r="L43" s="91"/>
      <c r="M43" s="91"/>
      <c r="N43" s="91"/>
      <c r="O43" s="91"/>
      <c r="P43" s="91"/>
      <c r="Q43" s="91"/>
      <c r="R43" s="91"/>
      <c r="S43" s="91"/>
      <c r="T43" s="126"/>
      <c r="U43" s="91"/>
      <c r="V43" s="91"/>
      <c r="W43" s="156"/>
      <c r="X43" s="160"/>
      <c r="Y43" s="156"/>
      <c r="AA43" s="131">
        <v>1</v>
      </c>
      <c r="AB43" s="131" t="str">
        <f t="shared" si="7"/>
        <v/>
      </c>
    </row>
    <row r="44" spans="1:28" s="124" customFormat="1" ht="30" customHeight="1" x14ac:dyDescent="0.25">
      <c r="A44" s="89">
        <v>298</v>
      </c>
      <c r="B44" s="90" t="str">
        <f t="shared" ca="1" si="0"/>
        <v>2.1.09</v>
      </c>
      <c r="C44" s="91">
        <f t="shared" ca="1" si="1"/>
        <v>5</v>
      </c>
      <c r="D44" s="21"/>
      <c r="E44" s="220" t="str">
        <f t="shared" ca="1" si="2"/>
        <v>2.1.09</v>
      </c>
      <c r="F44" s="93" t="str">
        <f t="shared" ca="1" si="3"/>
        <v>Do you use security analytics?</v>
      </c>
      <c r="G44" s="93"/>
      <c r="H44" s="140" t="str">
        <f t="shared" ca="1" si="4"/>
        <v>x 4</v>
      </c>
      <c r="I44" s="140" t="str">
        <f t="shared" ca="1" si="5"/>
        <v/>
      </c>
      <c r="J44" s="254"/>
      <c r="K44" s="254"/>
      <c r="L44" s="91"/>
      <c r="M44" s="91"/>
      <c r="N44" s="91"/>
      <c r="O44" s="91"/>
      <c r="P44" s="91"/>
      <c r="Q44" s="91"/>
      <c r="R44" s="91"/>
      <c r="S44" s="91"/>
      <c r="T44" s="126"/>
      <c r="U44" s="91"/>
      <c r="V44" s="91"/>
      <c r="W44" s="156"/>
      <c r="X44" s="160"/>
      <c r="Y44" s="156"/>
      <c r="AA44" s="131">
        <v>1</v>
      </c>
      <c r="AB44" s="131" t="str">
        <f t="shared" si="7"/>
        <v/>
      </c>
    </row>
    <row r="45" spans="1:28" s="124" customFormat="1" ht="30" customHeight="1" x14ac:dyDescent="0.25">
      <c r="A45" s="89">
        <v>299</v>
      </c>
      <c r="B45" s="90" t="str">
        <f t="shared" ca="1" si="0"/>
        <v>2.1.10</v>
      </c>
      <c r="C45" s="91">
        <f t="shared" ca="1" si="1"/>
        <v>4</v>
      </c>
      <c r="D45" s="21"/>
      <c r="E45" s="220" t="str">
        <f t="shared" ca="1" si="2"/>
        <v>2.1.10</v>
      </c>
      <c r="F45" s="93" t="str">
        <f t="shared" ca="1" si="3"/>
        <v>Does your security analytics include:</v>
      </c>
      <c r="G45" s="93"/>
      <c r="H45" s="140" t="str">
        <f t="shared" ca="1" si="4"/>
        <v/>
      </c>
      <c r="I45" s="140" t="str">
        <f t="shared" ca="1" si="5"/>
        <v/>
      </c>
      <c r="J45" s="254"/>
      <c r="K45" s="254"/>
      <c r="L45" s="91"/>
      <c r="M45" s="91"/>
      <c r="N45" s="91"/>
      <c r="O45" s="91"/>
      <c r="P45" s="91"/>
      <c r="Q45" s="91"/>
      <c r="R45" s="91"/>
      <c r="S45" s="91"/>
      <c r="T45" s="126"/>
      <c r="U45" s="91"/>
      <c r="V45" s="91"/>
      <c r="W45" s="156"/>
      <c r="X45" s="160"/>
      <c r="Y45" s="156"/>
      <c r="AA45" s="131"/>
      <c r="AB45" s="131"/>
    </row>
    <row r="46" spans="1:28" s="124" customFormat="1" ht="30" x14ac:dyDescent="0.25">
      <c r="A46" s="89">
        <v>300</v>
      </c>
      <c r="B46" s="90" t="str">
        <f t="shared" ca="1" si="0"/>
        <v>2.1.10a</v>
      </c>
      <c r="C46" s="91">
        <f t="shared" ca="1" si="1"/>
        <v>6</v>
      </c>
      <c r="D46" s="21"/>
      <c r="E46" s="220" t="str">
        <f t="shared" ca="1" si="2"/>
        <v>2.1.10a</v>
      </c>
      <c r="F46" s="98" t="str">
        <f t="shared" ca="1" si="3"/>
        <v>Testing for possible attackers or poor user behaviour (eg users opening ‘honey pot’ attachments, or similar)?</v>
      </c>
      <c r="G46" s="93"/>
      <c r="H46" s="140" t="str">
        <f t="shared" ca="1" si="4"/>
        <v>x 5</v>
      </c>
      <c r="I46" s="140" t="str">
        <f t="shared" ca="1" si="5"/>
        <v/>
      </c>
      <c r="J46" s="254"/>
      <c r="K46" s="254"/>
      <c r="L46" s="91"/>
      <c r="M46" s="91"/>
      <c r="N46" s="91"/>
      <c r="O46" s="91"/>
      <c r="P46" s="91"/>
      <c r="Q46" s="91"/>
      <c r="R46" s="91"/>
      <c r="S46" s="91"/>
      <c r="T46" s="126"/>
      <c r="U46" s="91"/>
      <c r="V46" s="91"/>
      <c r="W46" s="156"/>
      <c r="X46" s="160"/>
      <c r="Y46" s="156"/>
      <c r="AA46" s="131">
        <v>1</v>
      </c>
      <c r="AB46" s="131" t="str">
        <f>VLOOKUP(AA46,detail_maturity_score,3,FALSE)</f>
        <v/>
      </c>
    </row>
    <row r="47" spans="1:28" s="124" customFormat="1" ht="30" customHeight="1" x14ac:dyDescent="0.25">
      <c r="A47" s="89">
        <v>301</v>
      </c>
      <c r="B47" s="90" t="str">
        <f t="shared" ca="1" si="0"/>
        <v>2.1.10b</v>
      </c>
      <c r="C47" s="91">
        <f t="shared" ca="1" si="1"/>
        <v>6</v>
      </c>
      <c r="D47" s="21"/>
      <c r="E47" s="220" t="str">
        <f t="shared" ca="1" si="2"/>
        <v>2.1.10b</v>
      </c>
      <c r="F47" s="98" t="str">
        <f t="shared" ca="1" si="3"/>
        <v>Automated analytics platform (more than just a SIEM)?</v>
      </c>
      <c r="G47" s="93"/>
      <c r="H47" s="140" t="str">
        <f t="shared" ca="1" si="4"/>
        <v>x 5</v>
      </c>
      <c r="I47" s="140" t="str">
        <f t="shared" ca="1" si="5"/>
        <v/>
      </c>
      <c r="J47" s="254"/>
      <c r="K47" s="254"/>
      <c r="L47" s="91"/>
      <c r="M47" s="91"/>
      <c r="N47" s="91"/>
      <c r="O47" s="91"/>
      <c r="P47" s="91"/>
      <c r="Q47" s="91"/>
      <c r="R47" s="91"/>
      <c r="S47" s="91"/>
      <c r="T47" s="126"/>
      <c r="U47" s="91"/>
      <c r="V47" s="91"/>
      <c r="W47" s="156"/>
      <c r="X47" s="160"/>
      <c r="Y47" s="156"/>
      <c r="AA47" s="131">
        <v>1</v>
      </c>
      <c r="AB47" s="131" t="str">
        <f>VLOOKUP(AA47,detail_maturity_score,3,FALSE)</f>
        <v/>
      </c>
    </row>
    <row r="48" spans="1:28" s="124" customFormat="1" ht="45" x14ac:dyDescent="0.25">
      <c r="A48" s="89">
        <v>302</v>
      </c>
      <c r="B48" s="90" t="str">
        <f t="shared" ca="1" si="0"/>
        <v>2.1.10c</v>
      </c>
      <c r="C48" s="91">
        <f t="shared" ca="1" si="1"/>
        <v>6</v>
      </c>
      <c r="D48" s="21"/>
      <c r="E48" s="230" t="str">
        <f t="shared" ca="1" si="2"/>
        <v>2.1.10c</v>
      </c>
      <c r="F48" s="101" t="str">
        <f t="shared" ca="1" si="3"/>
        <v>Evaluating threat analytics (typically based on the threat model of the behaviour of attacks), helping to determine both symptoms and behaviour?</v>
      </c>
      <c r="G48" s="102"/>
      <c r="H48" s="141" t="str">
        <f t="shared" ca="1" si="4"/>
        <v>x 5</v>
      </c>
      <c r="I48" s="141" t="str">
        <f t="shared" ca="1" si="5"/>
        <v/>
      </c>
      <c r="J48" s="255"/>
      <c r="K48" s="255"/>
      <c r="L48" s="99"/>
      <c r="M48" s="99"/>
      <c r="N48" s="99"/>
      <c r="O48" s="99"/>
      <c r="P48" s="99"/>
      <c r="Q48" s="99"/>
      <c r="R48" s="99"/>
      <c r="S48" s="99"/>
      <c r="T48" s="152"/>
      <c r="U48" s="99"/>
      <c r="V48" s="99"/>
      <c r="W48" s="157"/>
      <c r="X48" s="161"/>
      <c r="Y48" s="157"/>
      <c r="Z48" s="125"/>
      <c r="AA48" s="129">
        <v>1</v>
      </c>
      <c r="AB48" s="129" t="str">
        <f>VLOOKUP(AA48,detail_maturity_score,3,FALSE)</f>
        <v/>
      </c>
    </row>
    <row r="49" spans="1:28" s="123" customFormat="1" ht="30" customHeight="1" x14ac:dyDescent="0.25">
      <c r="A49" s="89">
        <v>303</v>
      </c>
      <c r="B49" s="90" t="str">
        <f t="shared" ca="1" si="0"/>
        <v>2.2</v>
      </c>
      <c r="C49" s="91">
        <f t="shared" ca="1" si="1"/>
        <v>2</v>
      </c>
      <c r="D49" s="21"/>
      <c r="E49" s="88" t="str">
        <f t="shared" ca="1" si="2"/>
        <v>Step 2</v>
      </c>
      <c r="F49" s="114" t="str">
        <f t="shared" ca="1" si="3"/>
        <v>Investigation</v>
      </c>
      <c r="G49" s="115"/>
      <c r="H49" s="116" t="str">
        <f t="shared" ca="1" si="4"/>
        <v/>
      </c>
      <c r="I49" s="116" t="str">
        <f t="shared" ca="1" si="5"/>
        <v/>
      </c>
      <c r="J49" s="116"/>
      <c r="K49" s="116"/>
      <c r="L49" s="116"/>
      <c r="M49" s="115"/>
      <c r="N49" s="115"/>
      <c r="O49" s="115"/>
      <c r="P49" s="115"/>
      <c r="Q49" s="115"/>
      <c r="R49" s="115"/>
      <c r="S49" s="115"/>
      <c r="T49" s="115"/>
      <c r="U49" s="115"/>
      <c r="V49" s="115"/>
      <c r="W49" s="154"/>
      <c r="X49" s="154"/>
      <c r="Y49" s="158"/>
    </row>
    <row r="50" spans="1:28" s="122" customFormat="1" ht="18.75" customHeight="1" x14ac:dyDescent="0.25">
      <c r="A50" s="89">
        <v>304</v>
      </c>
      <c r="B50" s="91" t="str">
        <f t="shared" ca="1" si="0"/>
        <v/>
      </c>
      <c r="C50" s="91">
        <f t="shared" ca="1" si="1"/>
        <v>3</v>
      </c>
      <c r="D50" s="21"/>
      <c r="E50" s="227" t="str">
        <f t="shared" ca="1" si="2"/>
        <v/>
      </c>
      <c r="F50" s="109" t="str">
        <f t="shared" ca="1" si="3"/>
        <v>Understanding</v>
      </c>
      <c r="G50" s="105"/>
      <c r="H50" s="142" t="str">
        <f t="shared" ca="1" si="4"/>
        <v/>
      </c>
      <c r="I50" s="142" t="str">
        <f t="shared" ca="1" si="5"/>
        <v/>
      </c>
      <c r="J50" s="253"/>
      <c r="K50" s="253"/>
      <c r="L50" s="105"/>
      <c r="M50" s="105"/>
      <c r="N50" s="105"/>
      <c r="O50" s="105"/>
      <c r="P50" s="105"/>
      <c r="Q50" s="105"/>
      <c r="R50" s="105"/>
      <c r="S50" s="105"/>
      <c r="T50" s="153"/>
      <c r="U50" s="105"/>
      <c r="V50" s="105"/>
      <c r="W50" s="155"/>
      <c r="X50" s="155"/>
      <c r="Y50" s="155"/>
      <c r="AA50" s="131"/>
      <c r="AB50" s="131"/>
    </row>
    <row r="51" spans="1:28" s="124" customFormat="1" ht="30" customHeight="1" x14ac:dyDescent="0.25">
      <c r="A51" s="89">
        <v>305</v>
      </c>
      <c r="B51" s="90" t="str">
        <f t="shared" ca="1" si="0"/>
        <v>2.2.01</v>
      </c>
      <c r="C51" s="91">
        <f t="shared" ca="1" si="1"/>
        <v>5</v>
      </c>
      <c r="D51" s="21"/>
      <c r="E51" s="220" t="str">
        <f t="shared" ca="1" si="2"/>
        <v>2.2.01</v>
      </c>
      <c r="F51" s="93" t="str">
        <f t="shared" ca="1" si="3"/>
        <v>Do you take steps to investigate the cyber security incident?</v>
      </c>
      <c r="G51" s="93"/>
      <c r="H51" s="140" t="str">
        <f t="shared" ca="1" si="4"/>
        <v>x 1</v>
      </c>
      <c r="I51" s="140" t="str">
        <f t="shared" ca="1" si="5"/>
        <v/>
      </c>
      <c r="J51" s="254"/>
      <c r="K51" s="254"/>
      <c r="L51" s="91"/>
      <c r="M51" s="91"/>
      <c r="N51" s="91"/>
      <c r="O51" s="91"/>
      <c r="P51" s="91"/>
      <c r="Q51" s="91"/>
      <c r="R51" s="91"/>
      <c r="S51" s="91"/>
      <c r="T51" s="126"/>
      <c r="U51" s="91"/>
      <c r="V51" s="91"/>
      <c r="W51" s="156"/>
      <c r="X51" s="160"/>
      <c r="Y51" s="156"/>
      <c r="AA51" s="131">
        <v>1</v>
      </c>
      <c r="AB51" s="131" t="str">
        <f>VLOOKUP(AA51,detail_maturity_score,3,FALSE)</f>
        <v/>
      </c>
    </row>
    <row r="52" spans="1:28" s="124" customFormat="1" ht="30" customHeight="1" x14ac:dyDescent="0.25">
      <c r="A52" s="89">
        <v>306</v>
      </c>
      <c r="B52" s="90" t="str">
        <f t="shared" ca="1" si="0"/>
        <v>2.2.02</v>
      </c>
      <c r="C52" s="91">
        <f t="shared" ca="1" si="1"/>
        <v>4</v>
      </c>
      <c r="D52" s="21"/>
      <c r="E52" s="220" t="str">
        <f t="shared" ca="1" si="2"/>
        <v>2.2.02</v>
      </c>
      <c r="F52" s="93" t="str">
        <f t="shared" ca="1" si="3"/>
        <v>Does your investigation of the event include:</v>
      </c>
      <c r="G52" s="93"/>
      <c r="H52" s="140" t="str">
        <f t="shared" ca="1" si="4"/>
        <v/>
      </c>
      <c r="I52" s="140" t="str">
        <f t="shared" ca="1" si="5"/>
        <v/>
      </c>
      <c r="J52" s="254"/>
      <c r="K52" s="254"/>
      <c r="L52" s="91"/>
      <c r="M52" s="91"/>
      <c r="N52" s="91"/>
      <c r="O52" s="91"/>
      <c r="P52" s="91"/>
      <c r="Q52" s="91"/>
      <c r="R52" s="91"/>
      <c r="S52" s="91"/>
      <c r="T52" s="126"/>
      <c r="U52" s="91"/>
      <c r="V52" s="91"/>
      <c r="W52" s="156"/>
      <c r="X52" s="160"/>
      <c r="Y52" s="156"/>
      <c r="AA52" s="131"/>
      <c r="AB52" s="131"/>
    </row>
    <row r="53" spans="1:28" s="124" customFormat="1" ht="30" customHeight="1" x14ac:dyDescent="0.25">
      <c r="A53" s="89">
        <v>307</v>
      </c>
      <c r="B53" s="90" t="str">
        <f t="shared" ca="1" si="0"/>
        <v>2.2.02a</v>
      </c>
      <c r="C53" s="91">
        <f t="shared" ca="1" si="1"/>
        <v>6</v>
      </c>
      <c r="D53" s="21"/>
      <c r="E53" s="220" t="str">
        <f t="shared" ca="1" si="2"/>
        <v>2.2.02a</v>
      </c>
      <c r="F53" s="98" t="str">
        <f t="shared" ca="1" si="3"/>
        <v>Establishing the objectives of the investigation?</v>
      </c>
      <c r="G53" s="93"/>
      <c r="H53" s="140" t="str">
        <f t="shared" ca="1" si="4"/>
        <v>x 2</v>
      </c>
      <c r="I53" s="140" t="str">
        <f t="shared" ca="1" si="5"/>
        <v/>
      </c>
      <c r="J53" s="254"/>
      <c r="K53" s="254"/>
      <c r="L53" s="91"/>
      <c r="M53" s="91"/>
      <c r="N53" s="91"/>
      <c r="O53" s="91"/>
      <c r="P53" s="91"/>
      <c r="Q53" s="91"/>
      <c r="R53" s="91"/>
      <c r="S53" s="91"/>
      <c r="T53" s="126"/>
      <c r="U53" s="91"/>
      <c r="V53" s="91"/>
      <c r="W53" s="156"/>
      <c r="X53" s="160"/>
      <c r="Y53" s="156"/>
      <c r="AA53" s="131">
        <v>1</v>
      </c>
      <c r="AB53" s="131" t="str">
        <f>VLOOKUP(AA53,detail_maturity_score,3,FALSE)</f>
        <v/>
      </c>
    </row>
    <row r="54" spans="1:28" s="124" customFormat="1" ht="30" customHeight="1" x14ac:dyDescent="0.25">
      <c r="A54" s="89">
        <v>308</v>
      </c>
      <c r="B54" s="90" t="str">
        <f t="shared" ca="1" si="0"/>
        <v>2.2.02b</v>
      </c>
      <c r="C54" s="91">
        <f t="shared" ca="1" si="1"/>
        <v>6</v>
      </c>
      <c r="D54" s="21"/>
      <c r="E54" s="220" t="str">
        <f t="shared" ca="1" si="2"/>
        <v>2.2.02b</v>
      </c>
      <c r="F54" s="98" t="str">
        <f t="shared" ca="1" si="3"/>
        <v>Performing detailed analysis of the cyber security incident?</v>
      </c>
      <c r="G54" s="93"/>
      <c r="H54" s="140" t="str">
        <f t="shared" ca="1" si="4"/>
        <v>x 2</v>
      </c>
      <c r="I54" s="140" t="str">
        <f t="shared" ca="1" si="5"/>
        <v/>
      </c>
      <c r="J54" s="254"/>
      <c r="K54" s="254"/>
      <c r="L54" s="91"/>
      <c r="M54" s="91"/>
      <c r="N54" s="91"/>
      <c r="O54" s="91"/>
      <c r="P54" s="91"/>
      <c r="Q54" s="91"/>
      <c r="R54" s="91"/>
      <c r="S54" s="91"/>
      <c r="T54" s="126"/>
      <c r="U54" s="91"/>
      <c r="V54" s="91"/>
      <c r="W54" s="156"/>
      <c r="X54" s="160"/>
      <c r="Y54" s="156"/>
      <c r="AA54" s="131">
        <v>1</v>
      </c>
      <c r="AB54" s="131" t="str">
        <f>VLOOKUP(AA54,detail_maturity_score,3,FALSE)</f>
        <v/>
      </c>
    </row>
    <row r="55" spans="1:28" s="124" customFormat="1" ht="30" customHeight="1" x14ac:dyDescent="0.25">
      <c r="A55" s="89">
        <v>309</v>
      </c>
      <c r="B55" s="90" t="str">
        <f t="shared" ca="1" si="0"/>
        <v>2.2.02c</v>
      </c>
      <c r="C55" s="91">
        <f t="shared" ca="1" si="1"/>
        <v>6</v>
      </c>
      <c r="D55" s="21"/>
      <c r="E55" s="220" t="str">
        <f t="shared" ca="1" si="2"/>
        <v>2.2.02c</v>
      </c>
      <c r="F55" s="98" t="str">
        <f t="shared" ca="1" si="3"/>
        <v>Placing priority on the speed of investigation?</v>
      </c>
      <c r="G55" s="93"/>
      <c r="H55" s="140" t="str">
        <f t="shared" ca="1" si="4"/>
        <v>x 3</v>
      </c>
      <c r="I55" s="140" t="str">
        <f t="shared" ca="1" si="5"/>
        <v/>
      </c>
      <c r="J55" s="254"/>
      <c r="K55" s="254"/>
      <c r="L55" s="91"/>
      <c r="M55" s="91"/>
      <c r="N55" s="91"/>
      <c r="O55" s="91"/>
      <c r="P55" s="91"/>
      <c r="Q55" s="91"/>
      <c r="R55" s="91"/>
      <c r="S55" s="91"/>
      <c r="T55" s="126"/>
      <c r="U55" s="91"/>
      <c r="V55" s="91"/>
      <c r="W55" s="156"/>
      <c r="X55" s="160"/>
      <c r="Y55" s="156"/>
      <c r="AA55" s="131">
        <v>1</v>
      </c>
      <c r="AB55" s="131" t="str">
        <f>VLOOKUP(AA55,detail_maturity_score,3,FALSE)</f>
        <v/>
      </c>
    </row>
    <row r="56" spans="1:28" s="124" customFormat="1" ht="30" customHeight="1" x14ac:dyDescent="0.25">
      <c r="A56" s="89">
        <v>310</v>
      </c>
      <c r="B56" s="90" t="str">
        <f t="shared" ca="1" si="0"/>
        <v>2.2.03</v>
      </c>
      <c r="C56" s="91">
        <f t="shared" ca="1" si="1"/>
        <v>4</v>
      </c>
      <c r="D56" s="21"/>
      <c r="E56" s="220" t="str">
        <f t="shared" ca="1" si="2"/>
        <v>2.2.03</v>
      </c>
      <c r="F56" s="93" t="str">
        <f t="shared" ca="1" si="3"/>
        <v>Does your analysis of the cyber security incident include:</v>
      </c>
      <c r="G56" s="93"/>
      <c r="H56" s="140" t="str">
        <f t="shared" ca="1" si="4"/>
        <v/>
      </c>
      <c r="I56" s="140" t="str">
        <f t="shared" ca="1" si="5"/>
        <v/>
      </c>
      <c r="J56" s="254"/>
      <c r="K56" s="254"/>
      <c r="L56" s="91"/>
      <c r="M56" s="91"/>
      <c r="N56" s="91"/>
      <c r="O56" s="91"/>
      <c r="P56" s="91"/>
      <c r="Q56" s="91"/>
      <c r="R56" s="91"/>
      <c r="S56" s="91"/>
      <c r="T56" s="126"/>
      <c r="U56" s="91"/>
      <c r="V56" s="91"/>
      <c r="W56" s="156"/>
      <c r="X56" s="160"/>
      <c r="Y56" s="156"/>
      <c r="AA56" s="131"/>
      <c r="AB56" s="131"/>
    </row>
    <row r="57" spans="1:28" s="124" customFormat="1" ht="30" x14ac:dyDescent="0.25">
      <c r="A57" s="89">
        <v>311</v>
      </c>
      <c r="B57" s="90" t="str">
        <f t="shared" ca="1" si="0"/>
        <v>2.2.03a</v>
      </c>
      <c r="C57" s="91">
        <f t="shared" ca="1" si="1"/>
        <v>6</v>
      </c>
      <c r="D57" s="21"/>
      <c r="E57" s="220" t="str">
        <f t="shared" ca="1" si="2"/>
        <v>2.2.03a</v>
      </c>
      <c r="F57" s="98" t="str">
        <f t="shared" ca="1" si="3"/>
        <v>Identifying what systems, networks and information (assets) have been compromised?</v>
      </c>
      <c r="G57" s="93"/>
      <c r="H57" s="140" t="str">
        <f t="shared" ca="1" si="4"/>
        <v>x 2</v>
      </c>
      <c r="I57" s="140" t="str">
        <f t="shared" ca="1" si="5"/>
        <v/>
      </c>
      <c r="J57" s="254"/>
      <c r="K57" s="254"/>
      <c r="L57" s="91"/>
      <c r="M57" s="91"/>
      <c r="N57" s="91"/>
      <c r="O57" s="91"/>
      <c r="P57" s="91"/>
      <c r="Q57" s="91"/>
      <c r="R57" s="91"/>
      <c r="S57" s="91"/>
      <c r="T57" s="126"/>
      <c r="U57" s="91"/>
      <c r="V57" s="91"/>
      <c r="W57" s="156"/>
      <c r="X57" s="160"/>
      <c r="Y57" s="156"/>
      <c r="AA57" s="131">
        <v>1</v>
      </c>
      <c r="AB57" s="131" t="str">
        <f t="shared" ref="AB57:AB62" si="8">VLOOKUP(AA57,detail_maturity_score,3,FALSE)</f>
        <v/>
      </c>
    </row>
    <row r="58" spans="1:28" s="124" customFormat="1" ht="30" x14ac:dyDescent="0.25">
      <c r="A58" s="89">
        <v>312</v>
      </c>
      <c r="B58" s="90" t="str">
        <f t="shared" ca="1" si="0"/>
        <v>2.2.03b</v>
      </c>
      <c r="C58" s="91">
        <f t="shared" ca="1" si="1"/>
        <v>6</v>
      </c>
      <c r="D58" s="21"/>
      <c r="E58" s="220" t="str">
        <f t="shared" ca="1" si="2"/>
        <v>2.2.03b</v>
      </c>
      <c r="F58" s="98" t="str">
        <f t="shared" ca="1" si="3"/>
        <v>Determining what information has been disclosed to unauthorised parties, stolen, deleted or corrupted?</v>
      </c>
      <c r="G58" s="93"/>
      <c r="H58" s="140" t="str">
        <f t="shared" ca="1" si="4"/>
        <v>x 3</v>
      </c>
      <c r="I58" s="140" t="str">
        <f t="shared" ca="1" si="5"/>
        <v/>
      </c>
      <c r="J58" s="254"/>
      <c r="K58" s="254"/>
      <c r="L58" s="91"/>
      <c r="M58" s="91"/>
      <c r="N58" s="91"/>
      <c r="O58" s="91"/>
      <c r="P58" s="91"/>
      <c r="Q58" s="91"/>
      <c r="R58" s="91"/>
      <c r="S58" s="91"/>
      <c r="T58" s="126"/>
      <c r="U58" s="91"/>
      <c r="V58" s="91"/>
      <c r="W58" s="156"/>
      <c r="X58" s="160"/>
      <c r="Y58" s="156"/>
      <c r="AA58" s="131">
        <v>1</v>
      </c>
      <c r="AB58" s="131" t="str">
        <f t="shared" si="8"/>
        <v/>
      </c>
    </row>
    <row r="59" spans="1:28" s="124" customFormat="1" ht="30" x14ac:dyDescent="0.25">
      <c r="A59" s="89">
        <v>313</v>
      </c>
      <c r="B59" s="90" t="str">
        <f t="shared" ca="1" si="0"/>
        <v>2.2.03c</v>
      </c>
      <c r="C59" s="91">
        <f t="shared" ca="1" si="1"/>
        <v>6</v>
      </c>
      <c r="D59" s="21"/>
      <c r="E59" s="220" t="str">
        <f t="shared" ca="1" si="2"/>
        <v>2.2.03c</v>
      </c>
      <c r="F59" s="98" t="str">
        <f t="shared" ca="1" si="3"/>
        <v>Working out how it happened (eg how did the attacker gain entry to the system)?</v>
      </c>
      <c r="G59" s="93"/>
      <c r="H59" s="140" t="str">
        <f t="shared" ca="1" si="4"/>
        <v>x 3</v>
      </c>
      <c r="I59" s="140" t="str">
        <f t="shared" ca="1" si="5"/>
        <v/>
      </c>
      <c r="J59" s="254"/>
      <c r="K59" s="254"/>
      <c r="L59" s="91"/>
      <c r="M59" s="91"/>
      <c r="N59" s="91"/>
      <c r="O59" s="91"/>
      <c r="P59" s="91"/>
      <c r="Q59" s="91"/>
      <c r="R59" s="91"/>
      <c r="S59" s="91"/>
      <c r="T59" s="126"/>
      <c r="U59" s="91"/>
      <c r="V59" s="91"/>
      <c r="W59" s="156"/>
      <c r="X59" s="160"/>
      <c r="Y59" s="156"/>
      <c r="AA59" s="131">
        <v>1</v>
      </c>
      <c r="AB59" s="131" t="str">
        <f t="shared" si="8"/>
        <v/>
      </c>
    </row>
    <row r="60" spans="1:28" s="124" customFormat="1" ht="30" customHeight="1" x14ac:dyDescent="0.25">
      <c r="A60" s="89">
        <v>314</v>
      </c>
      <c r="B60" s="90" t="str">
        <f t="shared" ca="1" si="0"/>
        <v>2.2.03d</v>
      </c>
      <c r="C60" s="91">
        <f t="shared" ca="1" si="1"/>
        <v>6</v>
      </c>
      <c r="D60" s="21"/>
      <c r="E60" s="220" t="str">
        <f t="shared" ca="1" si="2"/>
        <v>2.2.03d</v>
      </c>
      <c r="F60" s="98" t="str">
        <f t="shared" ca="1" si="3"/>
        <v>Finding out who did it (ie which threat agent or agents)?</v>
      </c>
      <c r="G60" s="93"/>
      <c r="H60" s="140" t="str">
        <f t="shared" ca="1" si="4"/>
        <v>x 3</v>
      </c>
      <c r="I60" s="140" t="str">
        <f t="shared" ca="1" si="5"/>
        <v/>
      </c>
      <c r="J60" s="254"/>
      <c r="K60" s="254"/>
      <c r="L60" s="91"/>
      <c r="M60" s="91"/>
      <c r="N60" s="91"/>
      <c r="O60" s="91"/>
      <c r="P60" s="91"/>
      <c r="Q60" s="91"/>
      <c r="R60" s="91"/>
      <c r="S60" s="91"/>
      <c r="T60" s="126"/>
      <c r="U60" s="91"/>
      <c r="V60" s="91"/>
      <c r="W60" s="156"/>
      <c r="X60" s="160"/>
      <c r="Y60" s="156"/>
      <c r="AA60" s="131">
        <v>1</v>
      </c>
      <c r="AB60" s="131" t="str">
        <f t="shared" si="8"/>
        <v/>
      </c>
    </row>
    <row r="61" spans="1:28" s="124" customFormat="1" ht="45" x14ac:dyDescent="0.25">
      <c r="A61" s="89">
        <v>315</v>
      </c>
      <c r="B61" s="90" t="str">
        <f t="shared" ca="1" si="0"/>
        <v>2.2.03e</v>
      </c>
      <c r="C61" s="91">
        <f t="shared" ca="1" si="1"/>
        <v>6</v>
      </c>
      <c r="D61" s="21"/>
      <c r="E61" s="220" t="str">
        <f t="shared" ca="1" si="2"/>
        <v>2.2.03e</v>
      </c>
      <c r="F61" s="98" t="str">
        <f t="shared" ca="1" si="3"/>
        <v>Determining why they did it, such as financial crime (eg fraud or extortion), theft of intellectual property, personal attack (eg revenge), or disruption to critical services?</v>
      </c>
      <c r="G61" s="93"/>
      <c r="H61" s="140" t="str">
        <f t="shared" ca="1" si="4"/>
        <v>x 3</v>
      </c>
      <c r="I61" s="140" t="str">
        <f t="shared" ca="1" si="5"/>
        <v/>
      </c>
      <c r="J61" s="254"/>
      <c r="K61" s="254"/>
      <c r="L61" s="91"/>
      <c r="M61" s="91"/>
      <c r="N61" s="91"/>
      <c r="O61" s="91"/>
      <c r="P61" s="91"/>
      <c r="Q61" s="91"/>
      <c r="R61" s="91"/>
      <c r="S61" s="91"/>
      <c r="T61" s="126"/>
      <c r="U61" s="91"/>
      <c r="V61" s="91"/>
      <c r="W61" s="156"/>
      <c r="X61" s="160"/>
      <c r="Y61" s="156"/>
      <c r="AA61" s="131">
        <v>1</v>
      </c>
      <c r="AB61" s="131" t="str">
        <f t="shared" si="8"/>
        <v/>
      </c>
    </row>
    <row r="62" spans="1:28" s="124" customFormat="1" ht="30" x14ac:dyDescent="0.25">
      <c r="A62" s="89">
        <v>316</v>
      </c>
      <c r="B62" s="90" t="str">
        <f t="shared" ca="1" si="0"/>
        <v>2.2.03f</v>
      </c>
      <c r="C62" s="91">
        <f t="shared" ca="1" si="1"/>
        <v>6</v>
      </c>
      <c r="D62" s="21"/>
      <c r="E62" s="220" t="str">
        <f t="shared" ca="1" si="2"/>
        <v>2.2.03f</v>
      </c>
      <c r="F62" s="98" t="str">
        <f t="shared" ca="1" si="3"/>
        <v>Estimating the potential business impact of the cyber security incident?</v>
      </c>
      <c r="G62" s="93"/>
      <c r="H62" s="140" t="str">
        <f t="shared" ca="1" si="4"/>
        <v>x 3</v>
      </c>
      <c r="I62" s="140" t="str">
        <f t="shared" ca="1" si="5"/>
        <v/>
      </c>
      <c r="J62" s="254"/>
      <c r="K62" s="254"/>
      <c r="L62" s="91"/>
      <c r="M62" s="91"/>
      <c r="N62" s="91"/>
      <c r="O62" s="91"/>
      <c r="P62" s="91"/>
      <c r="Q62" s="91"/>
      <c r="R62" s="91"/>
      <c r="S62" s="91"/>
      <c r="T62" s="126"/>
      <c r="U62" s="91"/>
      <c r="V62" s="91"/>
      <c r="W62" s="156"/>
      <c r="X62" s="160"/>
      <c r="Y62" s="156"/>
      <c r="AA62" s="131">
        <v>1</v>
      </c>
      <c r="AB62" s="131" t="str">
        <f t="shared" si="8"/>
        <v/>
      </c>
    </row>
    <row r="63" spans="1:28" s="124" customFormat="1" ht="30" customHeight="1" x14ac:dyDescent="0.25">
      <c r="A63" s="89">
        <v>317</v>
      </c>
      <c r="B63" s="90" t="str">
        <f t="shared" ca="1" si="0"/>
        <v>2.2.04</v>
      </c>
      <c r="C63" s="91">
        <f t="shared" ca="1" si="1"/>
        <v>4</v>
      </c>
      <c r="D63" s="21"/>
      <c r="E63" s="220" t="str">
        <f t="shared" ca="1" si="2"/>
        <v>2.2.04</v>
      </c>
      <c r="F63" s="93" t="str">
        <f t="shared" ca="1" si="3"/>
        <v>Do your investigation determine what:</v>
      </c>
      <c r="G63" s="93"/>
      <c r="H63" s="140" t="str">
        <f t="shared" ca="1" si="4"/>
        <v/>
      </c>
      <c r="I63" s="140" t="str">
        <f t="shared" ca="1" si="5"/>
        <v/>
      </c>
      <c r="J63" s="254"/>
      <c r="K63" s="254"/>
      <c r="L63" s="91"/>
      <c r="M63" s="91"/>
      <c r="N63" s="91"/>
      <c r="O63" s="91"/>
      <c r="P63" s="91"/>
      <c r="Q63" s="91"/>
      <c r="R63" s="91"/>
      <c r="S63" s="91"/>
      <c r="T63" s="126"/>
      <c r="U63" s="91"/>
      <c r="V63" s="91"/>
      <c r="W63" s="156"/>
      <c r="X63" s="160"/>
      <c r="Y63" s="156"/>
      <c r="AA63" s="131"/>
      <c r="AB63" s="131"/>
    </row>
    <row r="64" spans="1:28" s="124" customFormat="1" ht="30" customHeight="1" x14ac:dyDescent="0.25">
      <c r="A64" s="89">
        <v>318</v>
      </c>
      <c r="B64" s="90" t="str">
        <f t="shared" ca="1" si="0"/>
        <v>2.2.04a</v>
      </c>
      <c r="C64" s="91">
        <f t="shared" ca="1" si="1"/>
        <v>6</v>
      </c>
      <c r="D64" s="21"/>
      <c r="E64" s="220" t="str">
        <f t="shared" ca="1" si="2"/>
        <v>2.2.04a</v>
      </c>
      <c r="F64" s="98" t="str">
        <f t="shared" ca="1" si="3"/>
        <v>Methodologies the attackers are using?</v>
      </c>
      <c r="G64" s="93"/>
      <c r="H64" s="140" t="str">
        <f t="shared" ca="1" si="4"/>
        <v>x 4</v>
      </c>
      <c r="I64" s="140" t="str">
        <f t="shared" ca="1" si="5"/>
        <v/>
      </c>
      <c r="J64" s="254"/>
      <c r="K64" s="254"/>
      <c r="L64" s="91"/>
      <c r="M64" s="91"/>
      <c r="N64" s="91"/>
      <c r="O64" s="91"/>
      <c r="P64" s="91"/>
      <c r="Q64" s="91"/>
      <c r="R64" s="91"/>
      <c r="S64" s="91"/>
      <c r="T64" s="126"/>
      <c r="U64" s="91"/>
      <c r="V64" s="91"/>
      <c r="W64" s="156"/>
      <c r="X64" s="160"/>
      <c r="Y64" s="156"/>
      <c r="AA64" s="131">
        <v>1</v>
      </c>
      <c r="AB64" s="131" t="str">
        <f>VLOOKUP(AA64,detail_maturity_score,3,FALSE)</f>
        <v/>
      </c>
    </row>
    <row r="65" spans="1:28" s="124" customFormat="1" ht="30" x14ac:dyDescent="0.25">
      <c r="A65" s="89">
        <v>319</v>
      </c>
      <c r="B65" s="90" t="str">
        <f t="shared" ca="1" si="0"/>
        <v>2.2.04b</v>
      </c>
      <c r="C65" s="91">
        <f t="shared" ca="1" si="1"/>
        <v>6</v>
      </c>
      <c r="D65" s="21"/>
      <c r="E65" s="220" t="str">
        <f t="shared" ca="1" si="2"/>
        <v>2.2.04b</v>
      </c>
      <c r="F65" s="98" t="str">
        <f t="shared" ca="1" si="3"/>
        <v>Who their target is for the attack (eg an individual, the whole organisation, your market sector or the government)?</v>
      </c>
      <c r="G65" s="93"/>
      <c r="H65" s="140" t="str">
        <f t="shared" ca="1" si="4"/>
        <v>x 4</v>
      </c>
      <c r="I65" s="140" t="str">
        <f t="shared" ca="1" si="5"/>
        <v/>
      </c>
      <c r="J65" s="254"/>
      <c r="K65" s="254"/>
      <c r="L65" s="91"/>
      <c r="M65" s="91"/>
      <c r="N65" s="91"/>
      <c r="O65" s="91"/>
      <c r="P65" s="91"/>
      <c r="Q65" s="91"/>
      <c r="R65" s="91"/>
      <c r="S65" s="91"/>
      <c r="T65" s="126"/>
      <c r="U65" s="91"/>
      <c r="V65" s="91"/>
      <c r="W65" s="156"/>
      <c r="X65" s="160"/>
      <c r="Y65" s="156"/>
      <c r="AA65" s="131">
        <v>1</v>
      </c>
      <c r="AB65" s="131" t="str">
        <f>VLOOKUP(AA65,detail_maturity_score,3,FALSE)</f>
        <v/>
      </c>
    </row>
    <row r="66" spans="1:28" s="124" customFormat="1" ht="30" customHeight="1" x14ac:dyDescent="0.25">
      <c r="A66" s="89">
        <v>320</v>
      </c>
      <c r="B66" s="90" t="str">
        <f t="shared" ca="1" si="0"/>
        <v>2.2.05</v>
      </c>
      <c r="C66" s="91">
        <f t="shared" ca="1" si="1"/>
        <v>5</v>
      </c>
      <c r="D66" s="21"/>
      <c r="E66" s="220" t="str">
        <f t="shared" ca="1" si="2"/>
        <v>2.2.05</v>
      </c>
      <c r="F66" s="93" t="str">
        <f t="shared" ca="1" si="3"/>
        <v>Do you have access to cyber threat intelligence?</v>
      </c>
      <c r="G66" s="93"/>
      <c r="H66" s="140" t="str">
        <f t="shared" ca="1" si="4"/>
        <v>x 4</v>
      </c>
      <c r="I66" s="140" t="str">
        <f t="shared" ca="1" si="5"/>
        <v/>
      </c>
      <c r="J66" s="254"/>
      <c r="K66" s="254"/>
      <c r="L66" s="91"/>
      <c r="M66" s="91"/>
      <c r="N66" s="91"/>
      <c r="O66" s="91"/>
      <c r="P66" s="91"/>
      <c r="Q66" s="91"/>
      <c r="R66" s="91"/>
      <c r="S66" s="91"/>
      <c r="T66" s="126"/>
      <c r="U66" s="91"/>
      <c r="V66" s="91"/>
      <c r="W66" s="156"/>
      <c r="X66" s="160"/>
      <c r="Y66" s="156"/>
      <c r="AA66" s="131">
        <v>1</v>
      </c>
      <c r="AB66" s="131" t="str">
        <f>VLOOKUP(AA66,detail_maturity_score,3,FALSE)</f>
        <v/>
      </c>
    </row>
    <row r="67" spans="1:28" s="124" customFormat="1" ht="45" x14ac:dyDescent="0.25">
      <c r="A67" s="89">
        <v>321</v>
      </c>
      <c r="B67" s="90" t="str">
        <f t="shared" ca="1" si="0"/>
        <v>2.2.06</v>
      </c>
      <c r="C67" s="91">
        <f t="shared" ca="1" si="1"/>
        <v>5</v>
      </c>
      <c r="D67" s="21"/>
      <c r="E67" s="220" t="str">
        <f t="shared" ca="1" si="2"/>
        <v>2.2.06</v>
      </c>
      <c r="F67" s="93" t="str">
        <f t="shared" ca="1" si="3"/>
        <v>Does your cyber threat intelligence come from a variety of reputable sources, such as government, CERTS, collaborative groups or expert third parties?</v>
      </c>
      <c r="G67" s="93"/>
      <c r="H67" s="140" t="str">
        <f t="shared" ca="1" si="4"/>
        <v>x 5</v>
      </c>
      <c r="I67" s="140" t="str">
        <f t="shared" ca="1" si="5"/>
        <v/>
      </c>
      <c r="J67" s="254"/>
      <c r="K67" s="254"/>
      <c r="L67" s="91"/>
      <c r="M67" s="91"/>
      <c r="N67" s="91"/>
      <c r="O67" s="91"/>
      <c r="P67" s="91"/>
      <c r="Q67" s="91"/>
      <c r="R67" s="91"/>
      <c r="S67" s="91"/>
      <c r="T67" s="126"/>
      <c r="U67" s="91"/>
      <c r="V67" s="91"/>
      <c r="W67" s="156"/>
      <c r="X67" s="160"/>
      <c r="Y67" s="156"/>
      <c r="AA67" s="131">
        <v>1</v>
      </c>
      <c r="AB67" s="131" t="str">
        <f>VLOOKUP(AA67,detail_maturity_score,3,FALSE)</f>
        <v/>
      </c>
    </row>
    <row r="68" spans="1:28" s="124" customFormat="1" ht="30" x14ac:dyDescent="0.25">
      <c r="A68" s="89">
        <v>322</v>
      </c>
      <c r="B68" s="90" t="str">
        <f t="shared" ca="1" si="0"/>
        <v>2.2.07</v>
      </c>
      <c r="C68" s="91">
        <f t="shared" ca="1" si="1"/>
        <v>4</v>
      </c>
      <c r="D68" s="21"/>
      <c r="E68" s="220" t="str">
        <f t="shared" ca="1" si="2"/>
        <v>2.2.07</v>
      </c>
      <c r="F68" s="93" t="str">
        <f t="shared" ca="1" si="3"/>
        <v>Does your cyber threat intelligence help you to determine the attacker(s):</v>
      </c>
      <c r="G68" s="93"/>
      <c r="H68" s="140" t="str">
        <f t="shared" ca="1" si="4"/>
        <v/>
      </c>
      <c r="I68" s="140" t="str">
        <f t="shared" ca="1" si="5"/>
        <v/>
      </c>
      <c r="J68" s="254"/>
      <c r="K68" s="254"/>
      <c r="L68" s="91"/>
      <c r="M68" s="91"/>
      <c r="N68" s="91"/>
      <c r="O68" s="91"/>
      <c r="P68" s="91"/>
      <c r="Q68" s="91"/>
      <c r="R68" s="91"/>
      <c r="S68" s="91"/>
      <c r="T68" s="126"/>
      <c r="U68" s="91"/>
      <c r="V68" s="91"/>
      <c r="W68" s="156"/>
      <c r="X68" s="160"/>
      <c r="Y68" s="156"/>
      <c r="AA68" s="131"/>
      <c r="AB68" s="131"/>
    </row>
    <row r="69" spans="1:28" s="124" customFormat="1" ht="30" customHeight="1" x14ac:dyDescent="0.25">
      <c r="A69" s="89">
        <v>323</v>
      </c>
      <c r="B69" s="90" t="str">
        <f t="shared" ca="1" si="0"/>
        <v>2.2.07a</v>
      </c>
      <c r="C69" s="91">
        <f t="shared" ca="1" si="1"/>
        <v>6</v>
      </c>
      <c r="D69" s="21"/>
      <c r="E69" s="220" t="str">
        <f t="shared" ca="1" si="2"/>
        <v>2.2.07a</v>
      </c>
      <c r="F69" s="98" t="str">
        <f t="shared" ca="1" si="3"/>
        <v>Capabilities (what can they actually do)?</v>
      </c>
      <c r="G69" s="93"/>
      <c r="H69" s="140" t="str">
        <f t="shared" ca="1" si="4"/>
        <v>x 5</v>
      </c>
      <c r="I69" s="140" t="str">
        <f t="shared" ca="1" si="5"/>
        <v/>
      </c>
      <c r="J69" s="254"/>
      <c r="K69" s="254"/>
      <c r="L69" s="91"/>
      <c r="M69" s="91"/>
      <c r="N69" s="91"/>
      <c r="O69" s="91"/>
      <c r="P69" s="91"/>
      <c r="Q69" s="91"/>
      <c r="R69" s="91"/>
      <c r="S69" s="91"/>
      <c r="T69" s="126"/>
      <c r="U69" s="91"/>
      <c r="V69" s="91"/>
      <c r="W69" s="156"/>
      <c r="X69" s="160"/>
      <c r="Y69" s="156"/>
      <c r="AA69" s="131">
        <v>1</v>
      </c>
      <c r="AB69" s="131" t="str">
        <f>VLOOKUP(AA69,detail_maturity_score,3,FALSE)</f>
        <v/>
      </c>
    </row>
    <row r="70" spans="1:28" s="124" customFormat="1" ht="30" customHeight="1" x14ac:dyDescent="0.25">
      <c r="A70" s="89">
        <v>324</v>
      </c>
      <c r="B70" s="90" t="str">
        <f t="shared" ca="1" si="0"/>
        <v>2.2.07b</v>
      </c>
      <c r="C70" s="91">
        <f t="shared" ca="1" si="1"/>
        <v>6</v>
      </c>
      <c r="D70" s="21"/>
      <c r="E70" s="220" t="str">
        <f t="shared" ca="1" si="2"/>
        <v>2.2.07b</v>
      </c>
      <c r="F70" s="98" t="str">
        <f t="shared" ca="1" si="3"/>
        <v>Motives (why are they attacking you)?</v>
      </c>
      <c r="G70" s="93"/>
      <c r="H70" s="140" t="str">
        <f t="shared" ca="1" si="4"/>
        <v>x 5</v>
      </c>
      <c r="I70" s="140" t="str">
        <f t="shared" ca="1" si="5"/>
        <v/>
      </c>
      <c r="J70" s="254"/>
      <c r="K70" s="254"/>
      <c r="L70" s="91"/>
      <c r="M70" s="91"/>
      <c r="N70" s="91"/>
      <c r="O70" s="91"/>
      <c r="P70" s="91"/>
      <c r="Q70" s="91"/>
      <c r="R70" s="91"/>
      <c r="S70" s="91"/>
      <c r="T70" s="126"/>
      <c r="U70" s="91"/>
      <c r="V70" s="91"/>
      <c r="W70" s="156"/>
      <c r="X70" s="160"/>
      <c r="Y70" s="156"/>
      <c r="AA70" s="131">
        <v>1</v>
      </c>
      <c r="AB70" s="131" t="str">
        <f>VLOOKUP(AA70,detail_maturity_score,3,FALSE)</f>
        <v/>
      </c>
    </row>
    <row r="71" spans="1:28" s="124" customFormat="1" ht="30" customHeight="1" x14ac:dyDescent="0.25">
      <c r="A71" s="89">
        <v>325</v>
      </c>
      <c r="B71" s="90" t="str">
        <f t="shared" ca="1" si="0"/>
        <v>2.2.07c</v>
      </c>
      <c r="C71" s="91">
        <f t="shared" ca="1" si="1"/>
        <v>6</v>
      </c>
      <c r="D71" s="21"/>
      <c r="E71" s="220" t="str">
        <f t="shared" ca="1" si="2"/>
        <v>2.2.07c</v>
      </c>
      <c r="F71" s="98" t="str">
        <f t="shared" ca="1" si="3"/>
        <v>Likely actions (eg their tactics, techniques and procedures)?</v>
      </c>
      <c r="G71" s="93"/>
      <c r="H71" s="140" t="str">
        <f t="shared" ca="1" si="4"/>
        <v>x 5</v>
      </c>
      <c r="I71" s="140" t="str">
        <f t="shared" ca="1" si="5"/>
        <v/>
      </c>
      <c r="J71" s="254"/>
      <c r="K71" s="254"/>
      <c r="L71" s="91"/>
      <c r="M71" s="91"/>
      <c r="N71" s="91"/>
      <c r="O71" s="91"/>
      <c r="P71" s="91"/>
      <c r="Q71" s="91"/>
      <c r="R71" s="91"/>
      <c r="S71" s="91"/>
      <c r="T71" s="126"/>
      <c r="U71" s="91"/>
      <c r="V71" s="91"/>
      <c r="W71" s="156"/>
      <c r="X71" s="160"/>
      <c r="Y71" s="156"/>
      <c r="AA71" s="131">
        <v>1</v>
      </c>
      <c r="AB71" s="131" t="str">
        <f>VLOOKUP(AA71,detail_maturity_score,3,FALSE)</f>
        <v/>
      </c>
    </row>
    <row r="72" spans="1:28" s="124" customFormat="1" ht="18.75" customHeight="1" x14ac:dyDescent="0.25">
      <c r="A72" s="89">
        <v>326</v>
      </c>
      <c r="B72" s="91" t="str">
        <f t="shared" ref="B72:B135" ca="1" si="9">VLOOKUP(A72,Contents_Text,2,FALSE)</f>
        <v/>
      </c>
      <c r="C72" s="91">
        <f t="shared" ref="C72:C135" ca="1" si="10">VLOOKUP(A72,Contents_Text,15,FALSE)</f>
        <v>3</v>
      </c>
      <c r="D72" s="21"/>
      <c r="E72" s="219" t="str">
        <f t="shared" ref="E72:E135" ca="1" si="11">IF(C72=1,"Phase "&amp;B72,IF(C72=2,"Step "&amp;VLOOKUP(A72,Contents_Text,4,FALSE),B72))</f>
        <v/>
      </c>
      <c r="F72" s="97" t="str">
        <f t="shared" ref="F72:F135" ca="1" si="12">VLOOKUP(A72,Contents_Text,7,FALSE)</f>
        <v>Triage</v>
      </c>
      <c r="G72" s="91"/>
      <c r="H72" s="140" t="str">
        <f t="shared" ref="H72:H135" ca="1" si="13">IF(ISERROR(VLOOKUP(E72,Weightings_Ref,6,FALSE)),"",IF(VLOOKUP(E72,Weightings_Ref,6,FALSE)=0,"",VLOOKUP(E72,Weightings_Ref,6,FALSE)))</f>
        <v/>
      </c>
      <c r="I72" s="140" t="str">
        <f t="shared" ref="I72:I135" ca="1" si="14">IF(ISERROR(VLOOKUP(AA72,detail_maturity_score,3,FALSE)*VLOOKUP(H72,weighting_scores,2,FALSE)),"",VLOOKUP(AA72,detail_maturity_score,3,FALSE)*VLOOKUP(H72,weighting_scores,2,FALSE))</f>
        <v/>
      </c>
      <c r="J72" s="254"/>
      <c r="K72" s="254"/>
      <c r="L72" s="91"/>
      <c r="M72" s="91"/>
      <c r="N72" s="91"/>
      <c r="O72" s="91"/>
      <c r="P72" s="91"/>
      <c r="Q72" s="91"/>
      <c r="R72" s="91"/>
      <c r="S72" s="91"/>
      <c r="T72" s="126"/>
      <c r="U72" s="91"/>
      <c r="V72" s="91"/>
      <c r="W72" s="156"/>
      <c r="X72" s="156"/>
      <c r="Y72" s="156"/>
      <c r="AA72" s="131"/>
      <c r="AB72" s="131"/>
    </row>
    <row r="73" spans="1:28" s="124" customFormat="1" ht="30" x14ac:dyDescent="0.25">
      <c r="A73" s="89">
        <v>327</v>
      </c>
      <c r="B73" s="90" t="str">
        <f t="shared" ca="1" si="9"/>
        <v>2.2.08</v>
      </c>
      <c r="C73" s="91">
        <f t="shared" ca="1" si="10"/>
        <v>5</v>
      </c>
      <c r="D73" s="21"/>
      <c r="E73" s="220" t="str">
        <f t="shared" ca="1" si="11"/>
        <v>2.2.08</v>
      </c>
      <c r="F73" s="93" t="str">
        <f t="shared" ca="1" si="12"/>
        <v>Do you perform Triage on the cyber security incident in the early part of an investigation?</v>
      </c>
      <c r="G73" s="93"/>
      <c r="H73" s="140" t="str">
        <f t="shared" ca="1" si="13"/>
        <v>x 2</v>
      </c>
      <c r="I73" s="140" t="str">
        <f t="shared" ca="1" si="14"/>
        <v/>
      </c>
      <c r="J73" s="254"/>
      <c r="K73" s="254"/>
      <c r="L73" s="91"/>
      <c r="M73" s="91"/>
      <c r="N73" s="91"/>
      <c r="O73" s="91"/>
      <c r="P73" s="91"/>
      <c r="Q73" s="91"/>
      <c r="R73" s="91"/>
      <c r="S73" s="91"/>
      <c r="T73" s="126"/>
      <c r="U73" s="91"/>
      <c r="V73" s="91"/>
      <c r="W73" s="156"/>
      <c r="X73" s="160"/>
      <c r="Y73" s="156"/>
      <c r="AA73" s="131">
        <v>1</v>
      </c>
      <c r="AB73" s="131" t="str">
        <f>VLOOKUP(AA73,detail_maturity_score,3,FALSE)</f>
        <v/>
      </c>
    </row>
    <row r="74" spans="1:28" s="124" customFormat="1" ht="30" customHeight="1" x14ac:dyDescent="0.25">
      <c r="A74" s="89">
        <v>328</v>
      </c>
      <c r="B74" s="90" t="str">
        <f t="shared" ca="1" si="9"/>
        <v>2.2.09</v>
      </c>
      <c r="C74" s="91">
        <f t="shared" ca="1" si="10"/>
        <v>4</v>
      </c>
      <c r="D74" s="21"/>
      <c r="E74" s="220" t="str">
        <f t="shared" ca="1" si="11"/>
        <v>2.2.09</v>
      </c>
      <c r="F74" s="93" t="str">
        <f t="shared" ca="1" si="12"/>
        <v>Do the actions you carry out as part of Triage include:</v>
      </c>
      <c r="G74" s="93"/>
      <c r="H74" s="140" t="str">
        <f t="shared" ca="1" si="13"/>
        <v/>
      </c>
      <c r="I74" s="140" t="str">
        <f t="shared" ca="1" si="14"/>
        <v/>
      </c>
      <c r="J74" s="254"/>
      <c r="K74" s="254"/>
      <c r="L74" s="91"/>
      <c r="M74" s="91"/>
      <c r="N74" s="91"/>
      <c r="O74" s="91"/>
      <c r="P74" s="91"/>
      <c r="Q74" s="91"/>
      <c r="R74" s="91"/>
      <c r="S74" s="91"/>
      <c r="T74" s="126"/>
      <c r="U74" s="91"/>
      <c r="V74" s="91"/>
      <c r="W74" s="156"/>
      <c r="X74" s="160"/>
      <c r="Y74" s="156"/>
      <c r="AA74" s="131"/>
      <c r="AB74" s="131"/>
    </row>
    <row r="75" spans="1:28" s="124" customFormat="1" ht="30" x14ac:dyDescent="0.25">
      <c r="A75" s="89">
        <v>329</v>
      </c>
      <c r="B75" s="90" t="str">
        <f t="shared" ca="1" si="9"/>
        <v>2.2.09a</v>
      </c>
      <c r="C75" s="91">
        <f t="shared" ca="1" si="10"/>
        <v>6</v>
      </c>
      <c r="D75" s="21"/>
      <c r="E75" s="220" t="str">
        <f t="shared" ca="1" si="11"/>
        <v>2.2.09a</v>
      </c>
      <c r="F75" s="98" t="str">
        <f t="shared" ca="1" si="12"/>
        <v>Classifying cyber security incidents (eg critical, significant, normal or negligible impact)?</v>
      </c>
      <c r="G75" s="93"/>
      <c r="H75" s="140" t="str">
        <f t="shared" ca="1" si="13"/>
        <v>x 3</v>
      </c>
      <c r="I75" s="140" t="str">
        <f t="shared" ca="1" si="14"/>
        <v/>
      </c>
      <c r="J75" s="254"/>
      <c r="K75" s="254"/>
      <c r="L75" s="91"/>
      <c r="M75" s="91"/>
      <c r="N75" s="91"/>
      <c r="O75" s="91"/>
      <c r="P75" s="91"/>
      <c r="Q75" s="91"/>
      <c r="R75" s="91"/>
      <c r="S75" s="91"/>
      <c r="T75" s="126"/>
      <c r="U75" s="91"/>
      <c r="V75" s="91"/>
      <c r="W75" s="156"/>
      <c r="X75" s="160"/>
      <c r="Y75" s="156"/>
      <c r="AA75" s="131">
        <v>1</v>
      </c>
      <c r="AB75" s="131" t="str">
        <f>VLOOKUP(AA75,detail_maturity_score,3,FALSE)</f>
        <v/>
      </c>
    </row>
    <row r="76" spans="1:28" s="124" customFormat="1" ht="30" customHeight="1" x14ac:dyDescent="0.25">
      <c r="A76" s="89">
        <v>330</v>
      </c>
      <c r="B76" s="90" t="str">
        <f t="shared" ca="1" si="9"/>
        <v>2.2.09b</v>
      </c>
      <c r="C76" s="91">
        <f t="shared" ca="1" si="10"/>
        <v>6</v>
      </c>
      <c r="D76" s="21"/>
      <c r="E76" s="220" t="str">
        <f t="shared" ca="1" si="11"/>
        <v>2.2.09b</v>
      </c>
      <c r="F76" s="98" t="str">
        <f t="shared" ca="1" si="12"/>
        <v>Prioritising these incidents (eg high, medium or low)?</v>
      </c>
      <c r="G76" s="93"/>
      <c r="H76" s="140" t="str">
        <f t="shared" ca="1" si="13"/>
        <v>x 3</v>
      </c>
      <c r="I76" s="140" t="str">
        <f t="shared" ca="1" si="14"/>
        <v/>
      </c>
      <c r="J76" s="254"/>
      <c r="K76" s="254"/>
      <c r="L76" s="91"/>
      <c r="M76" s="91"/>
      <c r="N76" s="91"/>
      <c r="O76" s="91"/>
      <c r="P76" s="91"/>
      <c r="Q76" s="91"/>
      <c r="R76" s="91"/>
      <c r="S76" s="91"/>
      <c r="T76" s="126"/>
      <c r="U76" s="91"/>
      <c r="V76" s="91"/>
      <c r="W76" s="156"/>
      <c r="X76" s="160"/>
      <c r="Y76" s="156"/>
      <c r="AA76" s="131">
        <v>1</v>
      </c>
      <c r="AB76" s="131" t="str">
        <f>VLOOKUP(AA76,detail_maturity_score,3,FALSE)</f>
        <v/>
      </c>
    </row>
    <row r="77" spans="1:28" s="124" customFormat="1" ht="30" x14ac:dyDescent="0.25">
      <c r="A77" s="89">
        <v>331</v>
      </c>
      <c r="B77" s="90" t="str">
        <f t="shared" ca="1" si="9"/>
        <v>2.2.09c</v>
      </c>
      <c r="C77" s="91">
        <f t="shared" ca="1" si="10"/>
        <v>6</v>
      </c>
      <c r="D77" s="21"/>
      <c r="E77" s="220" t="str">
        <f t="shared" ca="1" si="11"/>
        <v>2.2.09c</v>
      </c>
      <c r="F77" s="98" t="str">
        <f t="shared" ca="1" si="12"/>
        <v>Assigning incidents to appropriate personnel in terms of their legitimacy, correctness, constituency origin, severity or impact?</v>
      </c>
      <c r="G77" s="93"/>
      <c r="H77" s="140" t="str">
        <f t="shared" ca="1" si="13"/>
        <v>x 3</v>
      </c>
      <c r="I77" s="140" t="str">
        <f t="shared" ca="1" si="14"/>
        <v/>
      </c>
      <c r="J77" s="254"/>
      <c r="K77" s="254"/>
      <c r="L77" s="91"/>
      <c r="M77" s="91"/>
      <c r="N77" s="91"/>
      <c r="O77" s="91"/>
      <c r="P77" s="91"/>
      <c r="Q77" s="91"/>
      <c r="R77" s="91"/>
      <c r="S77" s="91"/>
      <c r="T77" s="126"/>
      <c r="U77" s="91"/>
      <c r="V77" s="91"/>
      <c r="W77" s="156"/>
      <c r="X77" s="160"/>
      <c r="Y77" s="156"/>
      <c r="AA77" s="131">
        <v>1</v>
      </c>
      <c r="AB77" s="131" t="str">
        <f>VLOOKUP(AA77,detail_maturity_score,3,FALSE)</f>
        <v/>
      </c>
    </row>
    <row r="78" spans="1:28" s="124" customFormat="1" ht="18.75" customHeight="1" x14ac:dyDescent="0.25">
      <c r="A78" s="89">
        <v>332</v>
      </c>
      <c r="B78" s="91" t="str">
        <f t="shared" ca="1" si="9"/>
        <v/>
      </c>
      <c r="C78" s="91">
        <f t="shared" ca="1" si="10"/>
        <v>3</v>
      </c>
      <c r="D78" s="21"/>
      <c r="E78" s="219" t="str">
        <f t="shared" ca="1" si="11"/>
        <v/>
      </c>
      <c r="F78" s="97" t="str">
        <f t="shared" ca="1" si="12"/>
        <v>First response</v>
      </c>
      <c r="G78" s="91"/>
      <c r="H78" s="140" t="str">
        <f t="shared" ca="1" si="13"/>
        <v/>
      </c>
      <c r="I78" s="140" t="str">
        <f t="shared" ca="1" si="14"/>
        <v/>
      </c>
      <c r="J78" s="254"/>
      <c r="K78" s="254"/>
      <c r="L78" s="91"/>
      <c r="M78" s="91"/>
      <c r="N78" s="91"/>
      <c r="O78" s="91"/>
      <c r="P78" s="91"/>
      <c r="Q78" s="91"/>
      <c r="R78" s="91"/>
      <c r="S78" s="91"/>
      <c r="T78" s="126"/>
      <c r="U78" s="91"/>
      <c r="V78" s="91"/>
      <c r="W78" s="156"/>
      <c r="X78" s="156"/>
      <c r="Y78" s="156"/>
      <c r="AA78" s="131"/>
      <c r="AB78" s="131"/>
    </row>
    <row r="79" spans="1:28" s="124" customFormat="1" ht="45" x14ac:dyDescent="0.25">
      <c r="A79" s="89">
        <v>333</v>
      </c>
      <c r="B79" s="90" t="str">
        <f t="shared" ca="1" si="9"/>
        <v>2.2.10</v>
      </c>
      <c r="C79" s="91">
        <f t="shared" ca="1" si="10"/>
        <v>5</v>
      </c>
      <c r="D79" s="21"/>
      <c r="E79" s="220" t="str">
        <f t="shared" ca="1" si="11"/>
        <v>2.2.10</v>
      </c>
      <c r="F79" s="93" t="str">
        <f t="shared" ca="1" si="12"/>
        <v>Do you have one or more named individuals (or a team) who are capable of dealing with the initial stages of cyber incident response (first responders)?</v>
      </c>
      <c r="G79" s="93"/>
      <c r="H79" s="140" t="str">
        <f t="shared" ca="1" si="13"/>
        <v>x 2</v>
      </c>
      <c r="I79" s="140" t="str">
        <f t="shared" ca="1" si="14"/>
        <v/>
      </c>
      <c r="J79" s="254"/>
      <c r="K79" s="254"/>
      <c r="L79" s="91"/>
      <c r="M79" s="91"/>
      <c r="N79" s="91"/>
      <c r="O79" s="91"/>
      <c r="P79" s="91"/>
      <c r="Q79" s="91"/>
      <c r="R79" s="91"/>
      <c r="S79" s="91"/>
      <c r="T79" s="126"/>
      <c r="U79" s="91"/>
      <c r="V79" s="91"/>
      <c r="W79" s="156"/>
      <c r="X79" s="160"/>
      <c r="Y79" s="156"/>
      <c r="AA79" s="131">
        <v>1</v>
      </c>
      <c r="AB79" s="131" t="str">
        <f>VLOOKUP(AA79,detail_maturity_score,3,FALSE)</f>
        <v/>
      </c>
    </row>
    <row r="80" spans="1:28" s="124" customFormat="1" ht="30" customHeight="1" x14ac:dyDescent="0.25">
      <c r="A80" s="89">
        <v>334</v>
      </c>
      <c r="B80" s="90" t="str">
        <f t="shared" ca="1" si="9"/>
        <v>2.2.11</v>
      </c>
      <c r="C80" s="91">
        <f t="shared" ca="1" si="10"/>
        <v>4</v>
      </c>
      <c r="D80" s="21"/>
      <c r="E80" s="220" t="str">
        <f t="shared" ca="1" si="11"/>
        <v>2.2.11</v>
      </c>
      <c r="F80" s="93" t="str">
        <f t="shared" ca="1" si="12"/>
        <v>Are your first responders able to:</v>
      </c>
      <c r="G80" s="93"/>
      <c r="H80" s="140" t="str">
        <f t="shared" ca="1" si="13"/>
        <v/>
      </c>
      <c r="I80" s="140" t="str">
        <f t="shared" ca="1" si="14"/>
        <v/>
      </c>
      <c r="J80" s="254"/>
      <c r="K80" s="254"/>
      <c r="L80" s="91"/>
      <c r="M80" s="91"/>
      <c r="N80" s="91"/>
      <c r="O80" s="91"/>
      <c r="P80" s="91"/>
      <c r="Q80" s="91"/>
      <c r="R80" s="91"/>
      <c r="S80" s="91"/>
      <c r="T80" s="126"/>
      <c r="U80" s="91"/>
      <c r="V80" s="91"/>
      <c r="W80" s="156"/>
      <c r="X80" s="160"/>
      <c r="Y80" s="156"/>
      <c r="AA80" s="131"/>
      <c r="AB80" s="131"/>
    </row>
    <row r="81" spans="1:28" s="124" customFormat="1" ht="30" customHeight="1" x14ac:dyDescent="0.25">
      <c r="A81" s="89">
        <v>335</v>
      </c>
      <c r="B81" s="90" t="str">
        <f t="shared" ca="1" si="9"/>
        <v>2.2.11a</v>
      </c>
      <c r="C81" s="91">
        <f t="shared" ca="1" si="10"/>
        <v>6</v>
      </c>
      <c r="D81" s="21"/>
      <c r="E81" s="220" t="str">
        <f t="shared" ca="1" si="11"/>
        <v>2.2.11a</v>
      </c>
      <c r="F81" s="98" t="str">
        <f t="shared" ca="1" si="12"/>
        <v>Classify and prioritise cyber security incidents?</v>
      </c>
      <c r="G81" s="93"/>
      <c r="H81" s="140" t="str">
        <f t="shared" ca="1" si="13"/>
        <v>x 2</v>
      </c>
      <c r="I81" s="140" t="str">
        <f t="shared" ca="1" si="14"/>
        <v/>
      </c>
      <c r="J81" s="254"/>
      <c r="K81" s="254"/>
      <c r="L81" s="91"/>
      <c r="M81" s="91"/>
      <c r="N81" s="91"/>
      <c r="O81" s="91"/>
      <c r="P81" s="91"/>
      <c r="Q81" s="91"/>
      <c r="R81" s="91"/>
      <c r="S81" s="91"/>
      <c r="T81" s="126"/>
      <c r="U81" s="91"/>
      <c r="V81" s="91"/>
      <c r="W81" s="156"/>
      <c r="X81" s="160"/>
      <c r="Y81" s="156"/>
      <c r="AA81" s="131">
        <v>1</v>
      </c>
      <c r="AB81" s="131" t="str">
        <f>VLOOKUP(AA81,detail_maturity_score,3,FALSE)</f>
        <v/>
      </c>
    </row>
    <row r="82" spans="1:28" s="124" customFormat="1" ht="60" x14ac:dyDescent="0.25">
      <c r="A82" s="89">
        <v>336</v>
      </c>
      <c r="B82" s="90" t="str">
        <f t="shared" ca="1" si="9"/>
        <v>2.2.11b</v>
      </c>
      <c r="C82" s="91">
        <f t="shared" ca="1" si="10"/>
        <v>6</v>
      </c>
      <c r="D82" s="21"/>
      <c r="E82" s="220" t="str">
        <f t="shared" ca="1" si="11"/>
        <v>2.2.11b</v>
      </c>
      <c r="F82" s="98" t="str">
        <f t="shared" ca="1" si="12"/>
        <v>Avoid taking the wrong initial action when a cyber security attack occurs (eg taking systems off the network or cleaning up systems, which could have a detrimental affect like alerting an attacker or destroying vital evidence)?</v>
      </c>
      <c r="G82" s="93"/>
      <c r="H82" s="140" t="str">
        <f t="shared" ca="1" si="13"/>
        <v>x 3</v>
      </c>
      <c r="I82" s="140" t="str">
        <f t="shared" ca="1" si="14"/>
        <v/>
      </c>
      <c r="J82" s="254"/>
      <c r="K82" s="254"/>
      <c r="L82" s="91"/>
      <c r="M82" s="91"/>
      <c r="N82" s="91"/>
      <c r="O82" s="91"/>
      <c r="P82" s="91"/>
      <c r="Q82" s="91"/>
      <c r="R82" s="91"/>
      <c r="S82" s="91"/>
      <c r="T82" s="126"/>
      <c r="U82" s="91"/>
      <c r="V82" s="91"/>
      <c r="W82" s="156"/>
      <c r="X82" s="160"/>
      <c r="Y82" s="156"/>
      <c r="AA82" s="131">
        <v>1</v>
      </c>
      <c r="AB82" s="131" t="str">
        <f>VLOOKUP(AA82,detail_maturity_score,3,FALSE)</f>
        <v/>
      </c>
    </row>
    <row r="83" spans="1:28" s="124" customFormat="1" ht="30" x14ac:dyDescent="0.25">
      <c r="A83" s="89">
        <v>337</v>
      </c>
      <c r="B83" s="90" t="str">
        <f t="shared" ca="1" si="9"/>
        <v>2.2.11c</v>
      </c>
      <c r="C83" s="91">
        <f t="shared" ca="1" si="10"/>
        <v>6</v>
      </c>
      <c r="D83" s="21"/>
      <c r="E83" s="220" t="str">
        <f t="shared" ca="1" si="11"/>
        <v>2.2.11c</v>
      </c>
      <c r="F83" s="98" t="str">
        <f t="shared" ca="1" si="12"/>
        <v>Identify quickly when the scope and severity is beyond local or in-house skills?</v>
      </c>
      <c r="G83" s="93"/>
      <c r="H83" s="140" t="str">
        <f t="shared" ca="1" si="13"/>
        <v>x 3</v>
      </c>
      <c r="I83" s="140" t="str">
        <f t="shared" ca="1" si="14"/>
        <v/>
      </c>
      <c r="J83" s="254"/>
      <c r="K83" s="254"/>
      <c r="L83" s="91"/>
      <c r="M83" s="91"/>
      <c r="N83" s="91"/>
      <c r="O83" s="91"/>
      <c r="P83" s="91"/>
      <c r="Q83" s="91"/>
      <c r="R83" s="91"/>
      <c r="S83" s="91"/>
      <c r="T83" s="126"/>
      <c r="U83" s="91"/>
      <c r="V83" s="91"/>
      <c r="W83" s="156"/>
      <c r="X83" s="160"/>
      <c r="Y83" s="156"/>
      <c r="AA83" s="131">
        <v>1</v>
      </c>
      <c r="AB83" s="131" t="str">
        <f>VLOOKUP(AA83,detail_maturity_score,3,FALSE)</f>
        <v/>
      </c>
    </row>
    <row r="84" spans="1:28" s="124" customFormat="1" ht="30" x14ac:dyDescent="0.25">
      <c r="A84" s="89">
        <v>338</v>
      </c>
      <c r="B84" s="90" t="str">
        <f t="shared" ca="1" si="9"/>
        <v>2.2.12</v>
      </c>
      <c r="C84" s="91">
        <f t="shared" ca="1" si="10"/>
        <v>4</v>
      </c>
      <c r="D84" s="21"/>
      <c r="E84" s="220" t="str">
        <f t="shared" ca="1" si="11"/>
        <v>2.2.12</v>
      </c>
      <c r="F84" s="93" t="str">
        <f t="shared" ca="1" si="12"/>
        <v>Have arrangements to have been made in advance so that expert investigators:</v>
      </c>
      <c r="G84" s="93"/>
      <c r="H84" s="140" t="str">
        <f t="shared" ca="1" si="13"/>
        <v/>
      </c>
      <c r="I84" s="140" t="str">
        <f t="shared" ca="1" si="14"/>
        <v/>
      </c>
      <c r="J84" s="254"/>
      <c r="K84" s="254"/>
      <c r="L84" s="91"/>
      <c r="M84" s="91"/>
      <c r="N84" s="91"/>
      <c r="O84" s="91"/>
      <c r="P84" s="91"/>
      <c r="Q84" s="91"/>
      <c r="R84" s="91"/>
      <c r="S84" s="91"/>
      <c r="T84" s="126"/>
      <c r="U84" s="91"/>
      <c r="V84" s="91"/>
      <c r="W84" s="156"/>
      <c r="X84" s="160"/>
      <c r="Y84" s="156"/>
      <c r="AA84" s="131"/>
      <c r="AB84" s="131"/>
    </row>
    <row r="85" spans="1:28" s="124" customFormat="1" ht="30" customHeight="1" x14ac:dyDescent="0.25">
      <c r="A85" s="89">
        <v>339</v>
      </c>
      <c r="B85" s="90" t="str">
        <f t="shared" ca="1" si="9"/>
        <v>2.2.12a</v>
      </c>
      <c r="C85" s="91">
        <f t="shared" ca="1" si="10"/>
        <v>6</v>
      </c>
      <c r="D85" s="21"/>
      <c r="E85" s="220" t="str">
        <f t="shared" ca="1" si="11"/>
        <v>2.2.12a</v>
      </c>
      <c r="F85" s="98" t="str">
        <f t="shared" ca="1" si="12"/>
        <v>Are available at short notice?</v>
      </c>
      <c r="G85" s="93"/>
      <c r="H85" s="140" t="str">
        <f t="shared" ca="1" si="13"/>
        <v>x 4</v>
      </c>
      <c r="I85" s="140" t="str">
        <f t="shared" ca="1" si="14"/>
        <v/>
      </c>
      <c r="J85" s="254"/>
      <c r="K85" s="254"/>
      <c r="L85" s="91"/>
      <c r="M85" s="91"/>
      <c r="N85" s="91"/>
      <c r="O85" s="91"/>
      <c r="P85" s="91"/>
      <c r="Q85" s="91"/>
      <c r="R85" s="91"/>
      <c r="S85" s="91"/>
      <c r="T85" s="126"/>
      <c r="U85" s="91"/>
      <c r="V85" s="91"/>
      <c r="W85" s="156"/>
      <c r="X85" s="160"/>
      <c r="Y85" s="156"/>
      <c r="AA85" s="131">
        <v>1</v>
      </c>
      <c r="AB85" s="131" t="str">
        <f>VLOOKUP(AA85,detail_maturity_score,3,FALSE)</f>
        <v/>
      </c>
    </row>
    <row r="86" spans="1:28" s="124" customFormat="1" ht="30" customHeight="1" x14ac:dyDescent="0.25">
      <c r="A86" s="89">
        <v>340</v>
      </c>
      <c r="B86" s="90" t="str">
        <f t="shared" ca="1" si="9"/>
        <v>2.2.12b</v>
      </c>
      <c r="C86" s="91">
        <f t="shared" ca="1" si="10"/>
        <v>6</v>
      </c>
      <c r="D86" s="21"/>
      <c r="E86" s="220" t="str">
        <f t="shared" ca="1" si="11"/>
        <v>2.2.12b</v>
      </c>
      <c r="F86" s="98" t="str">
        <f t="shared" ca="1" si="12"/>
        <v>Have enough prior information to be able to hit the ground running?</v>
      </c>
      <c r="G86" s="93"/>
      <c r="H86" s="140" t="str">
        <f t="shared" ca="1" si="13"/>
        <v>x 4</v>
      </c>
      <c r="I86" s="140" t="str">
        <f t="shared" ca="1" si="14"/>
        <v/>
      </c>
      <c r="J86" s="254"/>
      <c r="K86" s="254"/>
      <c r="L86" s="91"/>
      <c r="M86" s="91"/>
      <c r="N86" s="91"/>
      <c r="O86" s="91"/>
      <c r="P86" s="91"/>
      <c r="Q86" s="91"/>
      <c r="R86" s="91"/>
      <c r="S86" s="91"/>
      <c r="T86" s="126"/>
      <c r="U86" s="91"/>
      <c r="V86" s="91"/>
      <c r="W86" s="156"/>
      <c r="X86" s="160"/>
      <c r="Y86" s="156"/>
      <c r="AA86" s="131">
        <v>1</v>
      </c>
      <c r="AB86" s="131" t="str">
        <f>VLOOKUP(AA86,detail_maturity_score,3,FALSE)</f>
        <v/>
      </c>
    </row>
    <row r="87" spans="1:28" s="124" customFormat="1" ht="60" x14ac:dyDescent="0.25">
      <c r="A87" s="89">
        <v>341</v>
      </c>
      <c r="B87" s="90" t="str">
        <f t="shared" ca="1" si="9"/>
        <v>2.2.13</v>
      </c>
      <c r="C87" s="91">
        <f t="shared" ca="1" si="10"/>
        <v>5</v>
      </c>
      <c r="D87" s="21"/>
      <c r="E87" s="220" t="str">
        <f t="shared" ca="1" si="11"/>
        <v>2.2.13</v>
      </c>
      <c r="F87" s="93" t="str">
        <f t="shared" ca="1" si="12"/>
        <v>Are you able to quickly contact third parties that you may wish to get involved, such as technology forensics specialists, technology analysts (for example, database experts), information analysts (for example, accountants), legal experts and on-site police support?</v>
      </c>
      <c r="G87" s="93"/>
      <c r="H87" s="140" t="str">
        <f t="shared" ca="1" si="13"/>
        <v>x 4</v>
      </c>
      <c r="I87" s="140" t="str">
        <f t="shared" ca="1" si="14"/>
        <v/>
      </c>
      <c r="J87" s="254"/>
      <c r="K87" s="254"/>
      <c r="L87" s="91"/>
      <c r="M87" s="91"/>
      <c r="N87" s="91"/>
      <c r="O87" s="91"/>
      <c r="P87" s="91"/>
      <c r="Q87" s="91"/>
      <c r="R87" s="91"/>
      <c r="S87" s="91"/>
      <c r="T87" s="126"/>
      <c r="U87" s="91"/>
      <c r="V87" s="91"/>
      <c r="W87" s="156"/>
      <c r="X87" s="160"/>
      <c r="Y87" s="156"/>
      <c r="AA87" s="131">
        <v>1</v>
      </c>
      <c r="AB87" s="131" t="str">
        <f>VLOOKUP(AA87,detail_maturity_score,3,FALSE)</f>
        <v/>
      </c>
    </row>
    <row r="88" spans="1:28" s="124" customFormat="1" ht="30" x14ac:dyDescent="0.25">
      <c r="A88" s="89">
        <v>342</v>
      </c>
      <c r="B88" s="90" t="str">
        <f t="shared" ca="1" si="9"/>
        <v>2.2.14</v>
      </c>
      <c r="C88" s="91">
        <f t="shared" ca="1" si="10"/>
        <v>5</v>
      </c>
      <c r="D88" s="21"/>
      <c r="E88" s="220" t="str">
        <f t="shared" ca="1" si="11"/>
        <v>2.2.14</v>
      </c>
      <c r="F88" s="93" t="str">
        <f t="shared" ca="1" si="12"/>
        <v>Do you have a crisis management team (or equivalent) to support serious cyber security incidents?</v>
      </c>
      <c r="G88" s="93"/>
      <c r="H88" s="140" t="str">
        <f t="shared" ca="1" si="13"/>
        <v>x 4</v>
      </c>
      <c r="I88" s="140" t="str">
        <f t="shared" ca="1" si="14"/>
        <v/>
      </c>
      <c r="J88" s="254"/>
      <c r="K88" s="254"/>
      <c r="L88" s="91"/>
      <c r="M88" s="91"/>
      <c r="N88" s="91"/>
      <c r="O88" s="91"/>
      <c r="P88" s="91"/>
      <c r="Q88" s="91"/>
      <c r="R88" s="91"/>
      <c r="S88" s="91"/>
      <c r="T88" s="126"/>
      <c r="U88" s="91"/>
      <c r="V88" s="91"/>
      <c r="W88" s="156"/>
      <c r="X88" s="160"/>
      <c r="Y88" s="156"/>
      <c r="AA88" s="131">
        <v>1</v>
      </c>
      <c r="AB88" s="131" t="str">
        <f>VLOOKUP(AA88,detail_maturity_score,3,FALSE)</f>
        <v/>
      </c>
    </row>
    <row r="89" spans="1:28" s="124" customFormat="1" ht="30" customHeight="1" x14ac:dyDescent="0.25">
      <c r="A89" s="89">
        <v>343</v>
      </c>
      <c r="B89" s="90" t="str">
        <f t="shared" ca="1" si="9"/>
        <v>2.2.15</v>
      </c>
      <c r="C89" s="91">
        <f t="shared" ca="1" si="10"/>
        <v>4</v>
      </c>
      <c r="D89" s="21"/>
      <c r="E89" s="220" t="str">
        <f t="shared" ca="1" si="11"/>
        <v>2.2.15</v>
      </c>
      <c r="F89" s="93" t="str">
        <f t="shared" ca="1" si="12"/>
        <v>Are you able to manage the cyber security incident:</v>
      </c>
      <c r="G89" s="93"/>
      <c r="H89" s="140" t="str">
        <f t="shared" ca="1" si="13"/>
        <v/>
      </c>
      <c r="I89" s="140" t="str">
        <f t="shared" ca="1" si="14"/>
        <v/>
      </c>
      <c r="J89" s="254"/>
      <c r="K89" s="254"/>
      <c r="L89" s="91"/>
      <c r="M89" s="91"/>
      <c r="N89" s="91"/>
      <c r="O89" s="91"/>
      <c r="P89" s="91"/>
      <c r="Q89" s="91"/>
      <c r="R89" s="91"/>
      <c r="S89" s="91"/>
      <c r="T89" s="126"/>
      <c r="U89" s="91"/>
      <c r="V89" s="91"/>
      <c r="W89" s="156"/>
      <c r="X89" s="160"/>
      <c r="Y89" s="156"/>
      <c r="AA89" s="131"/>
      <c r="AB89" s="131"/>
    </row>
    <row r="90" spans="1:28" s="124" customFormat="1" ht="30" customHeight="1" x14ac:dyDescent="0.25">
      <c r="A90" s="89">
        <v>344</v>
      </c>
      <c r="B90" s="90" t="str">
        <f t="shared" ca="1" si="9"/>
        <v>2.2.15a</v>
      </c>
      <c r="C90" s="91">
        <f t="shared" ca="1" si="10"/>
        <v>6</v>
      </c>
      <c r="D90" s="21"/>
      <c r="E90" s="220" t="str">
        <f t="shared" ca="1" si="11"/>
        <v>2.2.15a</v>
      </c>
      <c r="F90" s="98" t="str">
        <f t="shared" ca="1" si="12"/>
        <v>Via one central point of contact?</v>
      </c>
      <c r="G90" s="93"/>
      <c r="H90" s="140" t="str">
        <f t="shared" ca="1" si="13"/>
        <v>x 3</v>
      </c>
      <c r="I90" s="140" t="str">
        <f t="shared" ca="1" si="14"/>
        <v/>
      </c>
      <c r="J90" s="254"/>
      <c r="K90" s="254"/>
      <c r="L90" s="91"/>
      <c r="M90" s="91"/>
      <c r="N90" s="91"/>
      <c r="O90" s="91"/>
      <c r="P90" s="91"/>
      <c r="Q90" s="91"/>
      <c r="R90" s="91"/>
      <c r="S90" s="91"/>
      <c r="T90" s="126"/>
      <c r="U90" s="91"/>
      <c r="V90" s="91"/>
      <c r="W90" s="156"/>
      <c r="X90" s="160"/>
      <c r="Y90" s="156"/>
      <c r="AA90" s="131">
        <v>1</v>
      </c>
      <c r="AB90" s="131" t="str">
        <f>VLOOKUP(AA90,detail_maturity_score,3,FALSE)</f>
        <v/>
      </c>
    </row>
    <row r="91" spans="1:28" s="124" customFormat="1" ht="30" customHeight="1" x14ac:dyDescent="0.25">
      <c r="A91" s="89">
        <v>345</v>
      </c>
      <c r="B91" s="90" t="str">
        <f t="shared" ca="1" si="9"/>
        <v>2.2.15b</v>
      </c>
      <c r="C91" s="91">
        <f t="shared" ca="1" si="10"/>
        <v>6</v>
      </c>
      <c r="D91" s="21"/>
      <c r="E91" s="220" t="str">
        <f t="shared" ca="1" si="11"/>
        <v>2.2.15b</v>
      </c>
      <c r="F91" s="98" t="str">
        <f t="shared" ca="1" si="12"/>
        <v>From one central location?</v>
      </c>
      <c r="G91" s="93"/>
      <c r="H91" s="140" t="str">
        <f t="shared" ca="1" si="13"/>
        <v>x 3</v>
      </c>
      <c r="I91" s="140" t="str">
        <f t="shared" ca="1" si="14"/>
        <v/>
      </c>
      <c r="J91" s="254"/>
      <c r="K91" s="254"/>
      <c r="L91" s="91"/>
      <c r="M91" s="91"/>
      <c r="N91" s="91"/>
      <c r="O91" s="91"/>
      <c r="P91" s="91"/>
      <c r="Q91" s="91"/>
      <c r="R91" s="91"/>
      <c r="S91" s="91"/>
      <c r="T91" s="126"/>
      <c r="U91" s="91"/>
      <c r="V91" s="91"/>
      <c r="W91" s="156"/>
      <c r="X91" s="160"/>
      <c r="Y91" s="156"/>
      <c r="AA91" s="131">
        <v>1</v>
      </c>
      <c r="AB91" s="131" t="str">
        <f>VLOOKUP(AA91,detail_maturity_score,3,FALSE)</f>
        <v/>
      </c>
    </row>
    <row r="92" spans="1:28" s="124" customFormat="1" ht="30" x14ac:dyDescent="0.25">
      <c r="A92" s="89">
        <v>346</v>
      </c>
      <c r="B92" s="90" t="str">
        <f t="shared" ca="1" si="9"/>
        <v>2.2.15c</v>
      </c>
      <c r="C92" s="91">
        <f t="shared" ca="1" si="10"/>
        <v>6</v>
      </c>
      <c r="D92" s="21"/>
      <c r="E92" s="220" t="str">
        <f t="shared" ca="1" si="11"/>
        <v>2.2.15c</v>
      </c>
      <c r="F92" s="98" t="str">
        <f t="shared" ca="1" si="12"/>
        <v>In a specialised incident response location, such as a ‘war room’, if required?</v>
      </c>
      <c r="G92" s="93"/>
      <c r="H92" s="140" t="str">
        <f t="shared" ca="1" si="13"/>
        <v>x 5</v>
      </c>
      <c r="I92" s="140" t="str">
        <f t="shared" ca="1" si="14"/>
        <v/>
      </c>
      <c r="J92" s="254"/>
      <c r="K92" s="254"/>
      <c r="L92" s="91"/>
      <c r="M92" s="91"/>
      <c r="N92" s="91"/>
      <c r="O92" s="91"/>
      <c r="P92" s="91"/>
      <c r="Q92" s="91"/>
      <c r="R92" s="91"/>
      <c r="S92" s="91"/>
      <c r="T92" s="126"/>
      <c r="U92" s="91"/>
      <c r="V92" s="91"/>
      <c r="W92" s="156"/>
      <c r="X92" s="160"/>
      <c r="Y92" s="156"/>
      <c r="AA92" s="131">
        <v>1</v>
      </c>
      <c r="AB92" s="131" t="str">
        <f>VLOOKUP(AA92,detail_maturity_score,3,FALSE)</f>
        <v/>
      </c>
    </row>
    <row r="93" spans="1:28" s="124" customFormat="1" ht="18.75" customHeight="1" x14ac:dyDescent="0.25">
      <c r="A93" s="89">
        <v>347</v>
      </c>
      <c r="B93" s="91" t="str">
        <f t="shared" ca="1" si="9"/>
        <v/>
      </c>
      <c r="C93" s="91">
        <f t="shared" ca="1" si="10"/>
        <v>3</v>
      </c>
      <c r="D93" s="21"/>
      <c r="E93" s="219" t="str">
        <f t="shared" ca="1" si="11"/>
        <v/>
      </c>
      <c r="F93" s="97" t="str">
        <f t="shared" ca="1" si="12"/>
        <v>Initial analysis</v>
      </c>
      <c r="G93" s="91"/>
      <c r="H93" s="140" t="str">
        <f t="shared" ca="1" si="13"/>
        <v/>
      </c>
      <c r="I93" s="140" t="str">
        <f t="shared" ca="1" si="14"/>
        <v/>
      </c>
      <c r="J93" s="254"/>
      <c r="K93" s="254"/>
      <c r="L93" s="91"/>
      <c r="M93" s="91"/>
      <c r="N93" s="91"/>
      <c r="O93" s="91"/>
      <c r="P93" s="91"/>
      <c r="Q93" s="91"/>
      <c r="R93" s="91"/>
      <c r="S93" s="91"/>
      <c r="T93" s="126"/>
      <c r="U93" s="91"/>
      <c r="V93" s="91"/>
      <c r="W93" s="156"/>
      <c r="X93" s="156"/>
      <c r="Y93" s="156"/>
      <c r="AA93" s="131"/>
      <c r="AB93" s="131"/>
    </row>
    <row r="94" spans="1:28" s="124" customFormat="1" ht="30" x14ac:dyDescent="0.25">
      <c r="A94" s="89">
        <v>348</v>
      </c>
      <c r="B94" s="90" t="str">
        <f t="shared" ca="1" si="9"/>
        <v>2.2.16</v>
      </c>
      <c r="C94" s="91">
        <f t="shared" ca="1" si="10"/>
        <v>5</v>
      </c>
      <c r="D94" s="21"/>
      <c r="E94" s="220" t="str">
        <f t="shared" ca="1" si="11"/>
        <v>2.2.16</v>
      </c>
      <c r="F94" s="93" t="str">
        <f t="shared" ca="1" si="12"/>
        <v>Do you perform initial analysis to determine the precise nature of the incident?</v>
      </c>
      <c r="G94" s="93"/>
      <c r="H94" s="140" t="str">
        <f t="shared" ca="1" si="13"/>
        <v>x 3</v>
      </c>
      <c r="I94" s="140" t="str">
        <f t="shared" ca="1" si="14"/>
        <v/>
      </c>
      <c r="J94" s="254"/>
      <c r="K94" s="254"/>
      <c r="L94" s="91"/>
      <c r="M94" s="91"/>
      <c r="N94" s="91"/>
      <c r="O94" s="91"/>
      <c r="P94" s="91"/>
      <c r="Q94" s="91"/>
      <c r="R94" s="91"/>
      <c r="S94" s="91"/>
      <c r="T94" s="126"/>
      <c r="U94" s="91"/>
      <c r="V94" s="91"/>
      <c r="W94" s="156"/>
      <c r="X94" s="160"/>
      <c r="Y94" s="156"/>
      <c r="AA94" s="131">
        <v>1</v>
      </c>
      <c r="AB94" s="131" t="str">
        <f>VLOOKUP(AA94,detail_maturity_score,3,FALSE)</f>
        <v/>
      </c>
    </row>
    <row r="95" spans="1:28" s="124" customFormat="1" ht="30" customHeight="1" x14ac:dyDescent="0.25">
      <c r="A95" s="89">
        <v>349</v>
      </c>
      <c r="B95" s="90" t="str">
        <f t="shared" ca="1" si="9"/>
        <v>2.2.17</v>
      </c>
      <c r="C95" s="91">
        <f t="shared" ca="1" si="10"/>
        <v>4</v>
      </c>
      <c r="D95" s="21"/>
      <c r="E95" s="220" t="str">
        <f t="shared" ca="1" si="11"/>
        <v>2.2.17</v>
      </c>
      <c r="F95" s="93" t="str">
        <f t="shared" ca="1" si="12"/>
        <v>Are your cyber security incident investigations:</v>
      </c>
      <c r="G95" s="93"/>
      <c r="H95" s="140" t="str">
        <f t="shared" ca="1" si="13"/>
        <v/>
      </c>
      <c r="I95" s="140" t="str">
        <f t="shared" ca="1" si="14"/>
        <v/>
      </c>
      <c r="J95" s="254"/>
      <c r="K95" s="254"/>
      <c r="L95" s="91"/>
      <c r="M95" s="91"/>
      <c r="N95" s="91"/>
      <c r="O95" s="91"/>
      <c r="P95" s="91"/>
      <c r="Q95" s="91"/>
      <c r="R95" s="91"/>
      <c r="S95" s="91"/>
      <c r="T95" s="126"/>
      <c r="U95" s="91"/>
      <c r="V95" s="91"/>
      <c r="W95" s="156"/>
      <c r="X95" s="160"/>
      <c r="Y95" s="156"/>
      <c r="AA95" s="131"/>
      <c r="AB95" s="131"/>
    </row>
    <row r="96" spans="1:28" s="124" customFormat="1" ht="30" x14ac:dyDescent="0.25">
      <c r="A96" s="89">
        <v>350</v>
      </c>
      <c r="B96" s="90" t="str">
        <f t="shared" ca="1" si="9"/>
        <v>2.2.17a</v>
      </c>
      <c r="C96" s="91">
        <f t="shared" ca="1" si="10"/>
        <v>6</v>
      </c>
      <c r="D96" s="21"/>
      <c r="E96" s="220" t="str">
        <f t="shared" ca="1" si="11"/>
        <v>2.2.17a</v>
      </c>
      <c r="F96" s="98" t="str">
        <f t="shared" ca="1" si="12"/>
        <v>Evidence-driven, based on information gathered from corporate infrastructure or applications (typically event logs)?</v>
      </c>
      <c r="G96" s="93"/>
      <c r="H96" s="140" t="str">
        <f t="shared" ca="1" si="13"/>
        <v>x 3</v>
      </c>
      <c r="I96" s="140" t="str">
        <f t="shared" ca="1" si="14"/>
        <v/>
      </c>
      <c r="J96" s="254"/>
      <c r="K96" s="254"/>
      <c r="L96" s="91"/>
      <c r="M96" s="91"/>
      <c r="N96" s="91"/>
      <c r="O96" s="91"/>
      <c r="P96" s="91"/>
      <c r="Q96" s="91"/>
      <c r="R96" s="91"/>
      <c r="S96" s="91"/>
      <c r="T96" s="126"/>
      <c r="U96" s="91"/>
      <c r="V96" s="91"/>
      <c r="W96" s="156"/>
      <c r="X96" s="160"/>
      <c r="Y96" s="156"/>
      <c r="AA96" s="131">
        <v>1</v>
      </c>
      <c r="AB96" s="131" t="str">
        <f>VLOOKUP(AA96,detail_maturity_score,3,FALSE)</f>
        <v/>
      </c>
    </row>
    <row r="97" spans="1:28" s="124" customFormat="1" ht="45" x14ac:dyDescent="0.25">
      <c r="A97" s="89">
        <v>351</v>
      </c>
      <c r="B97" s="90" t="str">
        <f t="shared" ca="1" si="9"/>
        <v>2.2.17b</v>
      </c>
      <c r="C97" s="91">
        <f t="shared" ca="1" si="10"/>
        <v>6</v>
      </c>
      <c r="D97" s="21"/>
      <c r="E97" s="220" t="str">
        <f t="shared" ca="1" si="11"/>
        <v>2.2.17b</v>
      </c>
      <c r="F97" s="98" t="str">
        <f t="shared" ca="1" si="12"/>
        <v>Intelligence driven, based on information gathered from: government agencies (eg CPNI), monitoring of internal resources, open source information or data provided internally?</v>
      </c>
      <c r="G97" s="93"/>
      <c r="H97" s="140" t="str">
        <f t="shared" ca="1" si="13"/>
        <v>x 5</v>
      </c>
      <c r="I97" s="140" t="str">
        <f t="shared" ca="1" si="14"/>
        <v/>
      </c>
      <c r="J97" s="254"/>
      <c r="K97" s="254"/>
      <c r="L97" s="91"/>
      <c r="M97" s="91"/>
      <c r="N97" s="91"/>
      <c r="O97" s="91"/>
      <c r="P97" s="91"/>
      <c r="Q97" s="91"/>
      <c r="R97" s="91"/>
      <c r="S97" s="91"/>
      <c r="T97" s="126"/>
      <c r="U97" s="91"/>
      <c r="V97" s="91"/>
      <c r="W97" s="156"/>
      <c r="X97" s="160"/>
      <c r="Y97" s="156"/>
      <c r="AA97" s="131">
        <v>1</v>
      </c>
      <c r="AB97" s="131" t="str">
        <f>VLOOKUP(AA97,detail_maturity_score,3,FALSE)</f>
        <v/>
      </c>
    </row>
    <row r="98" spans="1:28" s="124" customFormat="1" ht="30" customHeight="1" x14ac:dyDescent="0.25">
      <c r="A98" s="89">
        <v>352</v>
      </c>
      <c r="B98" s="90" t="str">
        <f t="shared" ca="1" si="9"/>
        <v>2.2.18</v>
      </c>
      <c r="C98" s="91">
        <f t="shared" ca="1" si="10"/>
        <v>4</v>
      </c>
      <c r="D98" s="21"/>
      <c r="E98" s="220" t="str">
        <f t="shared" ca="1" si="11"/>
        <v>2.2.18</v>
      </c>
      <c r="F98" s="93" t="str">
        <f t="shared" ca="1" si="12"/>
        <v>Do your cyber security incident investigations include:</v>
      </c>
      <c r="G98" s="93"/>
      <c r="H98" s="140" t="str">
        <f t="shared" ca="1" si="13"/>
        <v/>
      </c>
      <c r="I98" s="140" t="str">
        <f t="shared" ca="1" si="14"/>
        <v/>
      </c>
      <c r="J98" s="254"/>
      <c r="K98" s="254"/>
      <c r="L98" s="91"/>
      <c r="M98" s="91"/>
      <c r="N98" s="91"/>
      <c r="O98" s="91"/>
      <c r="P98" s="91"/>
      <c r="Q98" s="91"/>
      <c r="R98" s="91"/>
      <c r="S98" s="91"/>
      <c r="T98" s="126"/>
      <c r="U98" s="91"/>
      <c r="V98" s="91"/>
      <c r="W98" s="156"/>
      <c r="X98" s="160"/>
      <c r="Y98" s="156"/>
      <c r="AA98" s="131"/>
      <c r="AB98" s="131"/>
    </row>
    <row r="99" spans="1:28" s="124" customFormat="1" ht="60" x14ac:dyDescent="0.25">
      <c r="A99" s="89">
        <v>353</v>
      </c>
      <c r="B99" s="90" t="str">
        <f t="shared" ca="1" si="9"/>
        <v>2.2.18a</v>
      </c>
      <c r="C99" s="91">
        <f t="shared" ca="1" si="10"/>
        <v>6</v>
      </c>
      <c r="D99" s="21"/>
      <c r="E99" s="220" t="str">
        <f t="shared" ca="1" si="11"/>
        <v>2.2.18a</v>
      </c>
      <c r="F99" s="98" t="str">
        <f t="shared" ca="1" si="12"/>
        <v>Considering all relevant event logs (eg logs generated by firewalls, web servers, traditional servers / workstations, business applications, email history and archives, network data, internet usage and building access)?</v>
      </c>
      <c r="G99" s="93"/>
      <c r="H99" s="140" t="str">
        <f t="shared" ca="1" si="13"/>
        <v>x 2</v>
      </c>
      <c r="I99" s="140" t="str">
        <f t="shared" ca="1" si="14"/>
        <v/>
      </c>
      <c r="J99" s="254"/>
      <c r="K99" s="254"/>
      <c r="L99" s="91"/>
      <c r="M99" s="91"/>
      <c r="N99" s="91"/>
      <c r="O99" s="91"/>
      <c r="P99" s="91"/>
      <c r="Q99" s="91"/>
      <c r="R99" s="91"/>
      <c r="S99" s="91"/>
      <c r="T99" s="126"/>
      <c r="U99" s="91"/>
      <c r="V99" s="91"/>
      <c r="W99" s="156"/>
      <c r="X99" s="160"/>
      <c r="Y99" s="156"/>
      <c r="AA99" s="131">
        <v>1</v>
      </c>
      <c r="AB99" s="131" t="str">
        <f>VLOOKUP(AA99,detail_maturity_score,3,FALSE)</f>
        <v/>
      </c>
    </row>
    <row r="100" spans="1:28" s="124" customFormat="1" ht="30" x14ac:dyDescent="0.25">
      <c r="A100" s="89">
        <v>354</v>
      </c>
      <c r="B100" s="90" t="str">
        <f t="shared" ca="1" si="9"/>
        <v>2.2.18b</v>
      </c>
      <c r="C100" s="91">
        <f t="shared" ca="1" si="10"/>
        <v>6</v>
      </c>
      <c r="D100" s="21"/>
      <c r="E100" s="220" t="str">
        <f t="shared" ca="1" si="11"/>
        <v>2.2.18b</v>
      </c>
      <c r="F100" s="98" t="str">
        <f t="shared" ca="1" si="12"/>
        <v>Examining important alerts or suspicious events in logs or technical security monitoring systems (eg IDS, IPS, DLP or SIEM)?</v>
      </c>
      <c r="G100" s="93"/>
      <c r="H100" s="140" t="str">
        <f t="shared" ca="1" si="13"/>
        <v>x 4</v>
      </c>
      <c r="I100" s="140" t="str">
        <f t="shared" ca="1" si="14"/>
        <v/>
      </c>
      <c r="J100" s="254"/>
      <c r="K100" s="254"/>
      <c r="L100" s="91"/>
      <c r="M100" s="91"/>
      <c r="N100" s="91"/>
      <c r="O100" s="91"/>
      <c r="P100" s="91"/>
      <c r="Q100" s="91"/>
      <c r="R100" s="91"/>
      <c r="S100" s="91"/>
      <c r="T100" s="126"/>
      <c r="U100" s="91"/>
      <c r="V100" s="91"/>
      <c r="W100" s="156"/>
      <c r="X100" s="160"/>
      <c r="Y100" s="156"/>
      <c r="AA100" s="131">
        <v>1</v>
      </c>
      <c r="AB100" s="131" t="str">
        <f>VLOOKUP(AA100,detail_maturity_score,3,FALSE)</f>
        <v/>
      </c>
    </row>
    <row r="101" spans="1:28" s="124" customFormat="1" ht="30" x14ac:dyDescent="0.25">
      <c r="A101" s="89">
        <v>355</v>
      </c>
      <c r="B101" s="90" t="str">
        <f t="shared" ca="1" si="9"/>
        <v>2.2.18c</v>
      </c>
      <c r="C101" s="91">
        <f t="shared" ca="1" si="10"/>
        <v>6</v>
      </c>
      <c r="D101" s="21"/>
      <c r="E101" s="220" t="str">
        <f t="shared" ca="1" si="11"/>
        <v>2.2.18c</v>
      </c>
      <c r="F101" s="98" t="str">
        <f t="shared" ca="1" si="12"/>
        <v>Correlating them with network data (including data from cloud service providers)?</v>
      </c>
      <c r="G101" s="93"/>
      <c r="H101" s="140" t="str">
        <f t="shared" ca="1" si="13"/>
        <v>x 4</v>
      </c>
      <c r="I101" s="140" t="str">
        <f t="shared" ca="1" si="14"/>
        <v/>
      </c>
      <c r="J101" s="254"/>
      <c r="K101" s="254"/>
      <c r="L101" s="91"/>
      <c r="M101" s="91"/>
      <c r="N101" s="91"/>
      <c r="O101" s="91"/>
      <c r="P101" s="91"/>
      <c r="Q101" s="91"/>
      <c r="R101" s="91"/>
      <c r="S101" s="91"/>
      <c r="T101" s="126"/>
      <c r="U101" s="91"/>
      <c r="V101" s="91"/>
      <c r="W101" s="156"/>
      <c r="X101" s="160"/>
      <c r="Y101" s="156"/>
      <c r="AA101" s="131">
        <v>1</v>
      </c>
      <c r="AB101" s="131" t="str">
        <f>VLOOKUP(AA101,detail_maturity_score,3,FALSE)</f>
        <v/>
      </c>
    </row>
    <row r="102" spans="1:28" s="124" customFormat="1" ht="30" customHeight="1" x14ac:dyDescent="0.25">
      <c r="A102" s="89">
        <v>356</v>
      </c>
      <c r="B102" s="90" t="str">
        <f t="shared" ca="1" si="9"/>
        <v>2.2.18d</v>
      </c>
      <c r="C102" s="91">
        <f t="shared" ca="1" si="10"/>
        <v>6</v>
      </c>
      <c r="D102" s="21"/>
      <c r="E102" s="220" t="str">
        <f t="shared" ca="1" si="11"/>
        <v>2.2.18d</v>
      </c>
      <c r="F102" s="98" t="str">
        <f t="shared" ca="1" si="12"/>
        <v>Comparing these pieces of information against threat intelligence?</v>
      </c>
      <c r="G102" s="93"/>
      <c r="H102" s="140" t="str">
        <f t="shared" ca="1" si="13"/>
        <v>x 5</v>
      </c>
      <c r="I102" s="140" t="str">
        <f t="shared" ca="1" si="14"/>
        <v/>
      </c>
      <c r="J102" s="254"/>
      <c r="K102" s="254"/>
      <c r="L102" s="91"/>
      <c r="M102" s="91"/>
      <c r="N102" s="91"/>
      <c r="O102" s="91"/>
      <c r="P102" s="91"/>
      <c r="Q102" s="91"/>
      <c r="R102" s="91"/>
      <c r="S102" s="91"/>
      <c r="T102" s="126"/>
      <c r="U102" s="91"/>
      <c r="V102" s="91"/>
      <c r="W102" s="156"/>
      <c r="X102" s="160"/>
      <c r="Y102" s="156"/>
      <c r="AA102" s="131">
        <v>1</v>
      </c>
      <c r="AB102" s="131" t="str">
        <f>VLOOKUP(AA102,detail_maturity_score,3,FALSE)</f>
        <v/>
      </c>
    </row>
    <row r="103" spans="1:28" s="124" customFormat="1" ht="30" customHeight="1" x14ac:dyDescent="0.25">
      <c r="A103" s="89">
        <v>357</v>
      </c>
      <c r="B103" s="90" t="str">
        <f t="shared" ca="1" si="9"/>
        <v>2.2.19</v>
      </c>
      <c r="C103" s="91">
        <f t="shared" ca="1" si="10"/>
        <v>4</v>
      </c>
      <c r="D103" s="21"/>
      <c r="E103" s="220" t="str">
        <f t="shared" ca="1" si="11"/>
        <v>2.2.19</v>
      </c>
      <c r="F103" s="93" t="str">
        <f t="shared" ca="1" si="12"/>
        <v>Do you thoroughly investigate each possible trigger event including:</v>
      </c>
      <c r="G103" s="93"/>
      <c r="H103" s="140" t="str">
        <f t="shared" ca="1" si="13"/>
        <v/>
      </c>
      <c r="I103" s="140" t="str">
        <f t="shared" ca="1" si="14"/>
        <v/>
      </c>
      <c r="J103" s="254"/>
      <c r="K103" s="254"/>
      <c r="L103" s="91"/>
      <c r="M103" s="91"/>
      <c r="N103" s="91"/>
      <c r="O103" s="91"/>
      <c r="P103" s="91"/>
      <c r="Q103" s="91"/>
      <c r="R103" s="91"/>
      <c r="S103" s="91"/>
      <c r="T103" s="126"/>
      <c r="U103" s="91"/>
      <c r="V103" s="91"/>
      <c r="W103" s="156"/>
      <c r="X103" s="160"/>
      <c r="Y103" s="156"/>
      <c r="AA103" s="131"/>
      <c r="AB103" s="131"/>
    </row>
    <row r="104" spans="1:28" s="124" customFormat="1" ht="30" customHeight="1" x14ac:dyDescent="0.25">
      <c r="A104" s="89">
        <v>358</v>
      </c>
      <c r="B104" s="90" t="str">
        <f t="shared" ca="1" si="9"/>
        <v>2.2.19a</v>
      </c>
      <c r="C104" s="91">
        <f t="shared" ca="1" si="10"/>
        <v>6</v>
      </c>
      <c r="D104" s="21"/>
      <c r="E104" s="220" t="str">
        <f t="shared" ca="1" si="11"/>
        <v>2.2.19a</v>
      </c>
      <c r="F104" s="98" t="str">
        <f t="shared" ca="1" si="12"/>
        <v>Date/time?</v>
      </c>
      <c r="G104" s="93"/>
      <c r="H104" s="140" t="str">
        <f t="shared" ca="1" si="13"/>
        <v>x 4</v>
      </c>
      <c r="I104" s="140" t="str">
        <f t="shared" ca="1" si="14"/>
        <v/>
      </c>
      <c r="J104" s="254"/>
      <c r="K104" s="254"/>
      <c r="L104" s="91"/>
      <c r="M104" s="91"/>
      <c r="N104" s="91"/>
      <c r="O104" s="91"/>
      <c r="P104" s="91"/>
      <c r="Q104" s="91"/>
      <c r="R104" s="91"/>
      <c r="S104" s="91"/>
      <c r="T104" s="126"/>
      <c r="U104" s="91"/>
      <c r="V104" s="91"/>
      <c r="W104" s="156"/>
      <c r="X104" s="160"/>
      <c r="Y104" s="156"/>
      <c r="AA104" s="131">
        <v>1</v>
      </c>
      <c r="AB104" s="131" t="str">
        <f>VLOOKUP(AA104,detail_maturity_score,3,FALSE)</f>
        <v/>
      </c>
    </row>
    <row r="105" spans="1:28" s="124" customFormat="1" ht="30" customHeight="1" x14ac:dyDescent="0.25">
      <c r="A105" s="89">
        <v>359</v>
      </c>
      <c r="B105" s="90" t="str">
        <f t="shared" ca="1" si="9"/>
        <v>2.2.19b</v>
      </c>
      <c r="C105" s="91">
        <f t="shared" ca="1" si="10"/>
        <v>6</v>
      </c>
      <c r="D105" s="21"/>
      <c r="E105" s="220" t="str">
        <f t="shared" ca="1" si="11"/>
        <v>2.2.19b</v>
      </c>
      <c r="F105" s="98" t="str">
        <f t="shared" ca="1" si="12"/>
        <v>Internet protocol (IP) address (internal or external)?</v>
      </c>
      <c r="G105" s="93"/>
      <c r="H105" s="140" t="str">
        <f t="shared" ca="1" si="13"/>
        <v>x 4</v>
      </c>
      <c r="I105" s="140" t="str">
        <f t="shared" ca="1" si="14"/>
        <v/>
      </c>
      <c r="J105" s="254"/>
      <c r="K105" s="254"/>
      <c r="L105" s="91"/>
      <c r="M105" s="91"/>
      <c r="N105" s="91"/>
      <c r="O105" s="91"/>
      <c r="P105" s="91"/>
      <c r="Q105" s="91"/>
      <c r="R105" s="91"/>
      <c r="S105" s="91"/>
      <c r="T105" s="126"/>
      <c r="U105" s="91"/>
      <c r="V105" s="91"/>
      <c r="W105" s="156"/>
      <c r="X105" s="160"/>
      <c r="Y105" s="156"/>
      <c r="AA105" s="131">
        <v>1</v>
      </c>
      <c r="AB105" s="131" t="str">
        <f>VLOOKUP(AA105,detail_maturity_score,3,FALSE)</f>
        <v/>
      </c>
    </row>
    <row r="106" spans="1:28" s="124" customFormat="1" ht="30" customHeight="1" x14ac:dyDescent="0.25">
      <c r="A106" s="89">
        <v>360</v>
      </c>
      <c r="B106" s="90" t="str">
        <f t="shared" ca="1" si="9"/>
        <v>2.2.19c</v>
      </c>
      <c r="C106" s="91">
        <f t="shared" ca="1" si="10"/>
        <v>6</v>
      </c>
      <c r="D106" s="21"/>
      <c r="E106" s="220" t="str">
        <f t="shared" ca="1" si="11"/>
        <v>2.2.19c</v>
      </c>
      <c r="F106" s="98" t="str">
        <f t="shared" ca="1" si="12"/>
        <v>Port (source or destination), domain and file (eg exe, .dll)?</v>
      </c>
      <c r="G106" s="93"/>
      <c r="H106" s="140" t="str">
        <f t="shared" ca="1" si="13"/>
        <v>x 4</v>
      </c>
      <c r="I106" s="140" t="str">
        <f t="shared" ca="1" si="14"/>
        <v/>
      </c>
      <c r="J106" s="254"/>
      <c r="K106" s="254"/>
      <c r="L106" s="91"/>
      <c r="M106" s="91"/>
      <c r="N106" s="91"/>
      <c r="O106" s="91"/>
      <c r="P106" s="91"/>
      <c r="Q106" s="91"/>
      <c r="R106" s="91"/>
      <c r="S106" s="91"/>
      <c r="T106" s="126"/>
      <c r="U106" s="91"/>
      <c r="V106" s="91"/>
      <c r="W106" s="156"/>
      <c r="X106" s="160"/>
      <c r="Y106" s="156"/>
      <c r="AA106" s="131">
        <v>1</v>
      </c>
      <c r="AB106" s="131" t="str">
        <f>VLOOKUP(AA106,detail_maturity_score,3,FALSE)</f>
        <v/>
      </c>
    </row>
    <row r="107" spans="1:28" s="124" customFormat="1" ht="30" x14ac:dyDescent="0.25">
      <c r="A107" s="89">
        <v>361</v>
      </c>
      <c r="B107" s="90" t="str">
        <f t="shared" ca="1" si="9"/>
        <v>2.2.19d</v>
      </c>
      <c r="C107" s="91">
        <f t="shared" ca="1" si="10"/>
        <v>6</v>
      </c>
      <c r="D107" s="21"/>
      <c r="E107" s="220" t="str">
        <f t="shared" ca="1" si="11"/>
        <v>2.2.19d</v>
      </c>
      <c r="F107" s="98" t="str">
        <f t="shared" ca="1" si="12"/>
        <v>System (hardware vendor, operating system, applications, purpose, location)?</v>
      </c>
      <c r="G107" s="93"/>
      <c r="H107" s="140" t="str">
        <f t="shared" ca="1" si="13"/>
        <v>x 4</v>
      </c>
      <c r="I107" s="140" t="str">
        <f t="shared" ca="1" si="14"/>
        <v/>
      </c>
      <c r="J107" s="254"/>
      <c r="K107" s="254"/>
      <c r="L107" s="91"/>
      <c r="M107" s="91"/>
      <c r="N107" s="91"/>
      <c r="O107" s="91"/>
      <c r="P107" s="91"/>
      <c r="Q107" s="91"/>
      <c r="R107" s="91"/>
      <c r="S107" s="91"/>
      <c r="T107" s="126"/>
      <c r="U107" s="91"/>
      <c r="V107" s="91"/>
      <c r="W107" s="156"/>
      <c r="X107" s="160"/>
      <c r="Y107" s="156"/>
      <c r="AA107" s="131">
        <v>1</v>
      </c>
      <c r="AB107" s="131" t="str">
        <f>VLOOKUP(AA107,detail_maturity_score,3,FALSE)</f>
        <v/>
      </c>
    </row>
    <row r="108" spans="1:28" s="124" customFormat="1" ht="30" customHeight="1" x14ac:dyDescent="0.25">
      <c r="A108" s="89">
        <v>362</v>
      </c>
      <c r="B108" s="90" t="str">
        <f t="shared" ca="1" si="9"/>
        <v>2.2.20</v>
      </c>
      <c r="C108" s="91">
        <f t="shared" ca="1" si="10"/>
        <v>4</v>
      </c>
      <c r="D108" s="21"/>
      <c r="E108" s="220" t="str">
        <f t="shared" ca="1" si="11"/>
        <v>2.2.20</v>
      </c>
      <c r="F108" s="93" t="str">
        <f t="shared" ca="1" si="12"/>
        <v>Do you retain relevant logs:</v>
      </c>
      <c r="G108" s="93"/>
      <c r="H108" s="140" t="str">
        <f t="shared" ca="1" si="13"/>
        <v/>
      </c>
      <c r="I108" s="140" t="str">
        <f t="shared" ca="1" si="14"/>
        <v/>
      </c>
      <c r="J108" s="254"/>
      <c r="K108" s="254"/>
      <c r="L108" s="91"/>
      <c r="M108" s="91"/>
      <c r="N108" s="91"/>
      <c r="O108" s="91"/>
      <c r="P108" s="91"/>
      <c r="Q108" s="91"/>
      <c r="R108" s="91"/>
      <c r="S108" s="91"/>
      <c r="T108" s="126"/>
      <c r="U108" s="91"/>
      <c r="V108" s="91"/>
      <c r="W108" s="156"/>
      <c r="X108" s="160"/>
      <c r="Y108" s="156"/>
      <c r="AA108" s="131"/>
      <c r="AB108" s="131"/>
    </row>
    <row r="109" spans="1:28" s="124" customFormat="1" ht="30" customHeight="1" x14ac:dyDescent="0.25">
      <c r="A109" s="89">
        <v>363</v>
      </c>
      <c r="B109" s="90" t="str">
        <f t="shared" ca="1" si="9"/>
        <v>2.2.20a</v>
      </c>
      <c r="C109" s="91">
        <f t="shared" ca="1" si="10"/>
        <v>6</v>
      </c>
      <c r="D109" s="21"/>
      <c r="E109" s="220" t="str">
        <f t="shared" ca="1" si="11"/>
        <v>2.2.20a</v>
      </c>
      <c r="F109" s="98" t="str">
        <f t="shared" ca="1" si="12"/>
        <v>For as long as possible?</v>
      </c>
      <c r="G109" s="93"/>
      <c r="H109" s="140" t="str">
        <f t="shared" ca="1" si="13"/>
        <v>x 3</v>
      </c>
      <c r="I109" s="140" t="str">
        <f t="shared" ca="1" si="14"/>
        <v/>
      </c>
      <c r="J109" s="254"/>
      <c r="K109" s="254"/>
      <c r="L109" s="91"/>
      <c r="M109" s="91"/>
      <c r="N109" s="91"/>
      <c r="O109" s="91"/>
      <c r="P109" s="91"/>
      <c r="Q109" s="91"/>
      <c r="R109" s="91"/>
      <c r="S109" s="91"/>
      <c r="T109" s="126"/>
      <c r="U109" s="91"/>
      <c r="V109" s="91"/>
      <c r="W109" s="156"/>
      <c r="X109" s="160"/>
      <c r="Y109" s="156"/>
      <c r="AA109" s="131">
        <v>1</v>
      </c>
      <c r="AB109" s="131" t="str">
        <f>VLOOKUP(AA109,detail_maturity_score,3,FALSE)</f>
        <v/>
      </c>
    </row>
    <row r="110" spans="1:28" s="124" customFormat="1" ht="30" customHeight="1" x14ac:dyDescent="0.25">
      <c r="A110" s="89">
        <v>364</v>
      </c>
      <c r="B110" s="90" t="str">
        <f t="shared" ca="1" si="9"/>
        <v>2.2.20b</v>
      </c>
      <c r="C110" s="91">
        <f t="shared" ca="1" si="10"/>
        <v>6</v>
      </c>
      <c r="D110" s="21"/>
      <c r="E110" s="220" t="str">
        <f t="shared" ca="1" si="11"/>
        <v>2.2.20b</v>
      </c>
      <c r="F110" s="98" t="str">
        <f t="shared" ca="1" si="12"/>
        <v>As part of an approved log retention policy?</v>
      </c>
      <c r="G110" s="93"/>
      <c r="H110" s="140" t="str">
        <f t="shared" ca="1" si="13"/>
        <v>x 3</v>
      </c>
      <c r="I110" s="140" t="str">
        <f t="shared" ca="1" si="14"/>
        <v/>
      </c>
      <c r="J110" s="254"/>
      <c r="K110" s="254"/>
      <c r="L110" s="91"/>
      <c r="M110" s="91"/>
      <c r="N110" s="91"/>
      <c r="O110" s="91"/>
      <c r="P110" s="91"/>
      <c r="Q110" s="91"/>
      <c r="R110" s="91"/>
      <c r="S110" s="91"/>
      <c r="T110" s="126"/>
      <c r="U110" s="91"/>
      <c r="V110" s="91"/>
      <c r="W110" s="156"/>
      <c r="X110" s="160"/>
      <c r="Y110" s="156"/>
      <c r="AA110" s="131">
        <v>1</v>
      </c>
      <c r="AB110" s="131" t="str">
        <f>VLOOKUP(AA110,detail_maturity_score,3,FALSE)</f>
        <v/>
      </c>
    </row>
    <row r="111" spans="1:28" s="124" customFormat="1" ht="18.75" customHeight="1" x14ac:dyDescent="0.25">
      <c r="A111" s="89">
        <v>365</v>
      </c>
      <c r="B111" s="91" t="str">
        <f t="shared" ca="1" si="9"/>
        <v/>
      </c>
      <c r="C111" s="91">
        <f t="shared" ca="1" si="10"/>
        <v>3</v>
      </c>
      <c r="D111" s="21"/>
      <c r="E111" s="219" t="str">
        <f t="shared" ca="1" si="11"/>
        <v/>
      </c>
      <c r="F111" s="97" t="str">
        <f t="shared" ca="1" si="12"/>
        <v>Collaboration</v>
      </c>
      <c r="G111" s="91"/>
      <c r="H111" s="140" t="str">
        <f t="shared" ca="1" si="13"/>
        <v/>
      </c>
      <c r="I111" s="140" t="str">
        <f t="shared" ca="1" si="14"/>
        <v/>
      </c>
      <c r="J111" s="254"/>
      <c r="K111" s="254"/>
      <c r="L111" s="91"/>
      <c r="M111" s="91"/>
      <c r="N111" s="91"/>
      <c r="O111" s="91"/>
      <c r="P111" s="91"/>
      <c r="Q111" s="91"/>
      <c r="R111" s="91"/>
      <c r="S111" s="91"/>
      <c r="T111" s="126"/>
      <c r="U111" s="91"/>
      <c r="V111" s="91"/>
      <c r="W111" s="156"/>
      <c r="X111" s="156"/>
      <c r="Y111" s="156"/>
      <c r="AA111" s="131"/>
      <c r="AB111" s="131"/>
    </row>
    <row r="112" spans="1:28" s="124" customFormat="1" ht="30" customHeight="1" x14ac:dyDescent="0.25">
      <c r="A112" s="89">
        <v>366</v>
      </c>
      <c r="B112" s="90" t="str">
        <f t="shared" ca="1" si="9"/>
        <v>2.2.21</v>
      </c>
      <c r="C112" s="91">
        <f t="shared" ca="1" si="10"/>
        <v>5</v>
      </c>
      <c r="D112" s="21"/>
      <c r="E112" s="220" t="str">
        <f t="shared" ca="1" si="11"/>
        <v>2.2.21</v>
      </c>
      <c r="F112" s="93" t="str">
        <f t="shared" ca="1" si="12"/>
        <v>Do you analyse the possible systemic nature of the attack?</v>
      </c>
      <c r="G112" s="93"/>
      <c r="H112" s="140" t="str">
        <f t="shared" ca="1" si="13"/>
        <v>x 5</v>
      </c>
      <c r="I112" s="140" t="str">
        <f t="shared" ca="1" si="14"/>
        <v/>
      </c>
      <c r="J112" s="254"/>
      <c r="K112" s="254"/>
      <c r="L112" s="91"/>
      <c r="M112" s="91"/>
      <c r="N112" s="91"/>
      <c r="O112" s="91"/>
      <c r="P112" s="91"/>
      <c r="Q112" s="91"/>
      <c r="R112" s="91"/>
      <c r="S112" s="91"/>
      <c r="T112" s="126"/>
      <c r="U112" s="91"/>
      <c r="V112" s="91"/>
      <c r="W112" s="156"/>
      <c r="X112" s="160"/>
      <c r="Y112" s="156"/>
      <c r="AA112" s="131">
        <v>1</v>
      </c>
      <c r="AB112" s="131" t="str">
        <f>VLOOKUP(AA112,detail_maturity_score,3,FALSE)</f>
        <v/>
      </c>
    </row>
    <row r="113" spans="1:28" s="124" customFormat="1" ht="30" customHeight="1" x14ac:dyDescent="0.25">
      <c r="A113" s="89">
        <v>367</v>
      </c>
      <c r="B113" s="90" t="str">
        <f t="shared" ca="1" si="9"/>
        <v>2.2.22</v>
      </c>
      <c r="C113" s="91">
        <f t="shared" ca="1" si="10"/>
        <v>4</v>
      </c>
      <c r="D113" s="21"/>
      <c r="E113" s="220" t="str">
        <f t="shared" ca="1" si="11"/>
        <v>2.2.22</v>
      </c>
      <c r="F113" s="93" t="str">
        <f t="shared" ca="1" si="12"/>
        <v>Does this analysis include:</v>
      </c>
      <c r="G113" s="93"/>
      <c r="H113" s="140" t="str">
        <f t="shared" ca="1" si="13"/>
        <v/>
      </c>
      <c r="I113" s="140" t="str">
        <f t="shared" ca="1" si="14"/>
        <v/>
      </c>
      <c r="J113" s="254"/>
      <c r="K113" s="254"/>
      <c r="L113" s="91"/>
      <c r="M113" s="91"/>
      <c r="N113" s="91"/>
      <c r="O113" s="91"/>
      <c r="P113" s="91"/>
      <c r="Q113" s="91"/>
      <c r="R113" s="91"/>
      <c r="S113" s="91"/>
      <c r="T113" s="126"/>
      <c r="U113" s="91"/>
      <c r="V113" s="91"/>
      <c r="W113" s="156"/>
      <c r="X113" s="160"/>
      <c r="Y113" s="156"/>
      <c r="AA113" s="131"/>
      <c r="AB113" s="131"/>
    </row>
    <row r="114" spans="1:28" s="124" customFormat="1" ht="30" customHeight="1" x14ac:dyDescent="0.25">
      <c r="A114" s="89">
        <v>368</v>
      </c>
      <c r="B114" s="90" t="str">
        <f t="shared" ca="1" si="9"/>
        <v>2.2.22a</v>
      </c>
      <c r="C114" s="91">
        <f t="shared" ca="1" si="10"/>
        <v>6</v>
      </c>
      <c r="D114" s="21"/>
      <c r="E114" s="220" t="str">
        <f t="shared" ca="1" si="11"/>
        <v>2.2.22a</v>
      </c>
      <c r="F114" s="98" t="str">
        <f t="shared" ca="1" si="12"/>
        <v>Tying disparate events together into a coherent picture?</v>
      </c>
      <c r="G114" s="93"/>
      <c r="H114" s="140" t="str">
        <f t="shared" ca="1" si="13"/>
        <v>x 5</v>
      </c>
      <c r="I114" s="140" t="str">
        <f t="shared" ca="1" si="14"/>
        <v/>
      </c>
      <c r="J114" s="254"/>
      <c r="K114" s="254"/>
      <c r="L114" s="91"/>
      <c r="M114" s="91"/>
      <c r="N114" s="91"/>
      <c r="O114" s="91"/>
      <c r="P114" s="91"/>
      <c r="Q114" s="91"/>
      <c r="R114" s="91"/>
      <c r="S114" s="91"/>
      <c r="T114" s="126"/>
      <c r="U114" s="91"/>
      <c r="V114" s="91"/>
      <c r="W114" s="156"/>
      <c r="X114" s="160"/>
      <c r="Y114" s="156"/>
      <c r="AA114" s="131">
        <v>1</v>
      </c>
      <c r="AB114" s="131" t="str">
        <f>VLOOKUP(AA114,detail_maturity_score,3,FALSE)</f>
        <v/>
      </c>
    </row>
    <row r="115" spans="1:28" s="124" customFormat="1" ht="45" x14ac:dyDescent="0.25">
      <c r="A115" s="89">
        <v>369</v>
      </c>
      <c r="B115" s="90" t="str">
        <f t="shared" ca="1" si="9"/>
        <v>2.2.22b</v>
      </c>
      <c r="C115" s="91">
        <f t="shared" ca="1" si="10"/>
        <v>6</v>
      </c>
      <c r="D115" s="21"/>
      <c r="E115" s="230" t="str">
        <f t="shared" ca="1" si="11"/>
        <v>2.2.22b</v>
      </c>
      <c r="F115" s="101" t="str">
        <f t="shared" ca="1" si="12"/>
        <v>Linking events to possible related events in other organisations with which you are associated (eg other Banks if you are in the Banking sector)?</v>
      </c>
      <c r="G115" s="102"/>
      <c r="H115" s="141" t="str">
        <f t="shared" ca="1" si="13"/>
        <v>x 5</v>
      </c>
      <c r="I115" s="141" t="str">
        <f t="shared" ca="1" si="14"/>
        <v/>
      </c>
      <c r="J115" s="255"/>
      <c r="K115" s="255"/>
      <c r="L115" s="99"/>
      <c r="M115" s="99"/>
      <c r="N115" s="99"/>
      <c r="O115" s="99"/>
      <c r="P115" s="99"/>
      <c r="Q115" s="99"/>
      <c r="R115" s="99"/>
      <c r="S115" s="99"/>
      <c r="T115" s="152"/>
      <c r="U115" s="99"/>
      <c r="V115" s="99"/>
      <c r="W115" s="157"/>
      <c r="X115" s="161"/>
      <c r="Y115" s="157"/>
      <c r="Z115" s="125"/>
      <c r="AA115" s="129">
        <v>1</v>
      </c>
      <c r="AB115" s="129" t="str">
        <f>VLOOKUP(AA115,detail_maturity_score,3,FALSE)</f>
        <v/>
      </c>
    </row>
    <row r="116" spans="1:28" s="123" customFormat="1" ht="30" customHeight="1" x14ac:dyDescent="0.25">
      <c r="A116" s="89">
        <v>370</v>
      </c>
      <c r="B116" s="90" t="str">
        <f t="shared" ca="1" si="9"/>
        <v>2.3</v>
      </c>
      <c r="C116" s="91">
        <f t="shared" ca="1" si="10"/>
        <v>2</v>
      </c>
      <c r="D116" s="21"/>
      <c r="E116" s="88" t="str">
        <f t="shared" ca="1" si="11"/>
        <v>Step 3</v>
      </c>
      <c r="F116" s="114" t="str">
        <f t="shared" ca="1" si="12"/>
        <v>Action</v>
      </c>
      <c r="G116" s="115"/>
      <c r="H116" s="116" t="str">
        <f t="shared" ca="1" si="13"/>
        <v/>
      </c>
      <c r="I116" s="116" t="str">
        <f t="shared" ca="1" si="14"/>
        <v/>
      </c>
      <c r="J116" s="116"/>
      <c r="K116" s="116"/>
      <c r="L116" s="116"/>
      <c r="M116" s="115"/>
      <c r="N116" s="115"/>
      <c r="O116" s="115"/>
      <c r="P116" s="115"/>
      <c r="Q116" s="115"/>
      <c r="R116" s="115"/>
      <c r="S116" s="115"/>
      <c r="T116" s="115"/>
      <c r="U116" s="115"/>
      <c r="V116" s="115"/>
      <c r="W116" s="154"/>
      <c r="X116" s="154"/>
      <c r="Y116" s="158"/>
    </row>
    <row r="117" spans="1:28" s="122" customFormat="1" ht="18.75" customHeight="1" x14ac:dyDescent="0.25">
      <c r="A117" s="89">
        <v>371</v>
      </c>
      <c r="B117" s="91" t="str">
        <f t="shared" ca="1" si="9"/>
        <v/>
      </c>
      <c r="C117" s="91">
        <f t="shared" ca="1" si="10"/>
        <v>3</v>
      </c>
      <c r="D117" s="21"/>
      <c r="E117" s="227" t="str">
        <f t="shared" ca="1" si="11"/>
        <v/>
      </c>
      <c r="F117" s="109" t="str">
        <f t="shared" ca="1" si="12"/>
        <v>Containment</v>
      </c>
      <c r="G117" s="105"/>
      <c r="H117" s="142" t="str">
        <f t="shared" ca="1" si="13"/>
        <v/>
      </c>
      <c r="I117" s="142" t="str">
        <f t="shared" ca="1" si="14"/>
        <v/>
      </c>
      <c r="J117" s="253"/>
      <c r="K117" s="253"/>
      <c r="L117" s="105"/>
      <c r="M117" s="105"/>
      <c r="N117" s="105"/>
      <c r="O117" s="105"/>
      <c r="P117" s="105"/>
      <c r="Q117" s="105"/>
      <c r="R117" s="105"/>
      <c r="S117" s="105"/>
      <c r="T117" s="153"/>
      <c r="U117" s="105"/>
      <c r="V117" s="105"/>
      <c r="W117" s="155"/>
      <c r="X117" s="155"/>
      <c r="Y117" s="155"/>
      <c r="AA117" s="131"/>
      <c r="AB117" s="131"/>
    </row>
    <row r="118" spans="1:28" s="124" customFormat="1" ht="30" x14ac:dyDescent="0.25">
      <c r="A118" s="89">
        <v>372</v>
      </c>
      <c r="B118" s="90" t="str">
        <f t="shared" ca="1" si="9"/>
        <v>2.3.01</v>
      </c>
      <c r="C118" s="91">
        <f t="shared" ca="1" si="10"/>
        <v>5</v>
      </c>
      <c r="D118" s="21"/>
      <c r="E118" s="220" t="str">
        <f t="shared" ca="1" si="11"/>
        <v>2.3.01</v>
      </c>
      <c r="F118" s="93" t="str">
        <f t="shared" ca="1" si="12"/>
        <v>Do you take steps to contain the damage being done by the cyber security incident?</v>
      </c>
      <c r="G118" s="93"/>
      <c r="H118" s="140" t="str">
        <f t="shared" ca="1" si="13"/>
        <v>x 1</v>
      </c>
      <c r="I118" s="140" t="str">
        <f t="shared" ca="1" si="14"/>
        <v/>
      </c>
      <c r="J118" s="254"/>
      <c r="K118" s="254"/>
      <c r="L118" s="91"/>
      <c r="M118" s="91"/>
      <c r="N118" s="91"/>
      <c r="O118" s="91"/>
      <c r="P118" s="91"/>
      <c r="Q118" s="91"/>
      <c r="R118" s="91"/>
      <c r="S118" s="91"/>
      <c r="T118" s="126"/>
      <c r="U118" s="91"/>
      <c r="V118" s="91"/>
      <c r="W118" s="156"/>
      <c r="X118" s="160"/>
      <c r="Y118" s="156"/>
      <c r="AA118" s="131">
        <v>1</v>
      </c>
      <c r="AB118" s="131" t="str">
        <f>VLOOKUP(AA118,detail_maturity_score,3,FALSE)</f>
        <v/>
      </c>
    </row>
    <row r="119" spans="1:28" s="124" customFormat="1" ht="30" customHeight="1" x14ac:dyDescent="0.25">
      <c r="A119" s="89">
        <v>373</v>
      </c>
      <c r="B119" s="90" t="str">
        <f t="shared" ca="1" si="9"/>
        <v>2.3.02</v>
      </c>
      <c r="C119" s="91">
        <f t="shared" ca="1" si="10"/>
        <v>4</v>
      </c>
      <c r="D119" s="21"/>
      <c r="E119" s="220" t="str">
        <f t="shared" ca="1" si="11"/>
        <v>2.3.02</v>
      </c>
      <c r="F119" s="93" t="str">
        <f t="shared" ca="1" si="12"/>
        <v>Does the objective of containment include:</v>
      </c>
      <c r="G119" s="93"/>
      <c r="H119" s="140" t="str">
        <f t="shared" ca="1" si="13"/>
        <v/>
      </c>
      <c r="I119" s="140" t="str">
        <f t="shared" ca="1" si="14"/>
        <v/>
      </c>
      <c r="J119" s="254"/>
      <c r="K119" s="254"/>
      <c r="L119" s="91"/>
      <c r="M119" s="91"/>
      <c r="N119" s="91"/>
      <c r="O119" s="91"/>
      <c r="P119" s="91"/>
      <c r="Q119" s="91"/>
      <c r="R119" s="91"/>
      <c r="S119" s="91"/>
      <c r="T119" s="126"/>
      <c r="U119" s="91"/>
      <c r="V119" s="91"/>
      <c r="W119" s="156"/>
      <c r="X119" s="160"/>
      <c r="Y119" s="156"/>
      <c r="AA119" s="131"/>
      <c r="AB119" s="131"/>
    </row>
    <row r="120" spans="1:28" s="124" customFormat="1" ht="30" customHeight="1" x14ac:dyDescent="0.25">
      <c r="A120" s="89">
        <v>374</v>
      </c>
      <c r="B120" s="90" t="str">
        <f t="shared" ca="1" si="9"/>
        <v>2.3.02a</v>
      </c>
      <c r="C120" s="91">
        <f t="shared" ca="1" si="10"/>
        <v>6</v>
      </c>
      <c r="D120" s="21"/>
      <c r="E120" s="220" t="str">
        <f t="shared" ca="1" si="11"/>
        <v>2.3.02a</v>
      </c>
      <c r="F120" s="98" t="str">
        <f t="shared" ca="1" si="12"/>
        <v>Making best efforts to return to functionality as normal?</v>
      </c>
      <c r="G120" s="93"/>
      <c r="H120" s="140" t="str">
        <f t="shared" ca="1" si="13"/>
        <v>x 3</v>
      </c>
      <c r="I120" s="140" t="str">
        <f t="shared" ca="1" si="14"/>
        <v/>
      </c>
      <c r="J120" s="254"/>
      <c r="K120" s="254"/>
      <c r="L120" s="91"/>
      <c r="M120" s="91"/>
      <c r="N120" s="91"/>
      <c r="O120" s="91"/>
      <c r="P120" s="91"/>
      <c r="Q120" s="91"/>
      <c r="R120" s="91"/>
      <c r="S120" s="91"/>
      <c r="T120" s="126"/>
      <c r="U120" s="91"/>
      <c r="V120" s="91"/>
      <c r="W120" s="156"/>
      <c r="X120" s="160"/>
      <c r="Y120" s="156"/>
      <c r="AA120" s="131">
        <v>1</v>
      </c>
      <c r="AB120" s="131" t="str">
        <f>VLOOKUP(AA120,detail_maturity_score,3,FALSE)</f>
        <v/>
      </c>
    </row>
    <row r="121" spans="1:28" s="124" customFormat="1" ht="30" customHeight="1" x14ac:dyDescent="0.25">
      <c r="A121" s="89">
        <v>375</v>
      </c>
      <c r="B121" s="90" t="str">
        <f t="shared" ca="1" si="9"/>
        <v>2.3.02b</v>
      </c>
      <c r="C121" s="91">
        <f t="shared" ca="1" si="10"/>
        <v>6</v>
      </c>
      <c r="D121" s="21"/>
      <c r="E121" s="220" t="str">
        <f t="shared" ca="1" si="11"/>
        <v>2.3.02b</v>
      </c>
      <c r="F121" s="98" t="str">
        <f t="shared" ca="1" si="12"/>
        <v>Returning to business as usual?</v>
      </c>
      <c r="G121" s="93"/>
      <c r="H121" s="140" t="str">
        <f t="shared" ca="1" si="13"/>
        <v>x 2</v>
      </c>
      <c r="I121" s="140" t="str">
        <f t="shared" ca="1" si="14"/>
        <v/>
      </c>
      <c r="J121" s="254"/>
      <c r="K121" s="254"/>
      <c r="L121" s="91"/>
      <c r="M121" s="91"/>
      <c r="N121" s="91"/>
      <c r="O121" s="91"/>
      <c r="P121" s="91"/>
      <c r="Q121" s="91"/>
      <c r="R121" s="91"/>
      <c r="S121" s="91"/>
      <c r="T121" s="126"/>
      <c r="U121" s="91"/>
      <c r="V121" s="91"/>
      <c r="W121" s="156"/>
      <c r="X121" s="160"/>
      <c r="Y121" s="156"/>
      <c r="AA121" s="131">
        <v>1</v>
      </c>
      <c r="AB121" s="131" t="str">
        <f>VLOOKUP(AA121,detail_maturity_score,3,FALSE)</f>
        <v/>
      </c>
    </row>
    <row r="122" spans="1:28" s="124" customFormat="1" ht="30" customHeight="1" x14ac:dyDescent="0.25">
      <c r="A122" s="89">
        <v>376</v>
      </c>
      <c r="B122" s="90" t="str">
        <f t="shared" ca="1" si="9"/>
        <v>2.3.02c</v>
      </c>
      <c r="C122" s="91">
        <f t="shared" ca="1" si="10"/>
        <v>6</v>
      </c>
      <c r="D122" s="21"/>
      <c r="E122" s="220" t="str">
        <f t="shared" ca="1" si="11"/>
        <v>2.3.02c</v>
      </c>
      <c r="F122" s="98" t="str">
        <f t="shared" ca="1" si="12"/>
        <v>Continuing to analyse the incident?</v>
      </c>
      <c r="G122" s="93"/>
      <c r="H122" s="140" t="str">
        <f t="shared" ca="1" si="13"/>
        <v>x 3</v>
      </c>
      <c r="I122" s="140" t="str">
        <f t="shared" ca="1" si="14"/>
        <v/>
      </c>
      <c r="J122" s="254"/>
      <c r="K122" s="254"/>
      <c r="L122" s="91"/>
      <c r="M122" s="91"/>
      <c r="N122" s="91"/>
      <c r="O122" s="91"/>
      <c r="P122" s="91"/>
      <c r="Q122" s="91"/>
      <c r="R122" s="91"/>
      <c r="S122" s="91"/>
      <c r="T122" s="126"/>
      <c r="U122" s="91"/>
      <c r="V122" s="91"/>
      <c r="W122" s="156"/>
      <c r="X122" s="160"/>
      <c r="Y122" s="156"/>
      <c r="AA122" s="131">
        <v>1</v>
      </c>
      <c r="AB122" s="131" t="str">
        <f>VLOOKUP(AA122,detail_maturity_score,3,FALSE)</f>
        <v/>
      </c>
    </row>
    <row r="123" spans="1:28" s="124" customFormat="1" ht="30" customHeight="1" x14ac:dyDescent="0.25">
      <c r="A123" s="89">
        <v>377</v>
      </c>
      <c r="B123" s="90" t="str">
        <f t="shared" ca="1" si="9"/>
        <v>2.3.02d</v>
      </c>
      <c r="C123" s="91">
        <f t="shared" ca="1" si="10"/>
        <v>6</v>
      </c>
      <c r="D123" s="21"/>
      <c r="E123" s="220" t="str">
        <f t="shared" ca="1" si="11"/>
        <v>2.3.02d</v>
      </c>
      <c r="F123" s="98" t="str">
        <f t="shared" ca="1" si="12"/>
        <v>Planning longer term remediation?</v>
      </c>
      <c r="G123" s="93"/>
      <c r="H123" s="140" t="str">
        <f t="shared" ca="1" si="13"/>
        <v>x 3</v>
      </c>
      <c r="I123" s="140" t="str">
        <f t="shared" ca="1" si="14"/>
        <v/>
      </c>
      <c r="J123" s="254"/>
      <c r="K123" s="254"/>
      <c r="L123" s="91"/>
      <c r="M123" s="91"/>
      <c r="N123" s="91"/>
      <c r="O123" s="91"/>
      <c r="P123" s="91"/>
      <c r="Q123" s="91"/>
      <c r="R123" s="91"/>
      <c r="S123" s="91"/>
      <c r="T123" s="126"/>
      <c r="U123" s="91"/>
      <c r="V123" s="91"/>
      <c r="W123" s="156"/>
      <c r="X123" s="160"/>
      <c r="Y123" s="156"/>
      <c r="AA123" s="131">
        <v>1</v>
      </c>
      <c r="AB123" s="131" t="str">
        <f>VLOOKUP(AA123,detail_maturity_score,3,FALSE)</f>
        <v/>
      </c>
    </row>
    <row r="124" spans="1:28" s="124" customFormat="1" ht="30" customHeight="1" x14ac:dyDescent="0.25">
      <c r="A124" s="89">
        <v>378</v>
      </c>
      <c r="B124" s="90" t="str">
        <f t="shared" ca="1" si="9"/>
        <v>2.3.03</v>
      </c>
      <c r="C124" s="91">
        <f t="shared" ca="1" si="10"/>
        <v>4</v>
      </c>
      <c r="D124" s="21"/>
      <c r="E124" s="220" t="str">
        <f t="shared" ca="1" si="11"/>
        <v>2.3.03</v>
      </c>
      <c r="F124" s="93" t="str">
        <f t="shared" ca="1" si="12"/>
        <v>Does containment include stopping it from spreading to other:</v>
      </c>
      <c r="G124" s="93"/>
      <c r="H124" s="140" t="str">
        <f t="shared" ca="1" si="13"/>
        <v/>
      </c>
      <c r="I124" s="140" t="str">
        <f t="shared" ca="1" si="14"/>
        <v/>
      </c>
      <c r="J124" s="254"/>
      <c r="K124" s="254"/>
      <c r="L124" s="91"/>
      <c r="M124" s="91"/>
      <c r="N124" s="91"/>
      <c r="O124" s="91"/>
      <c r="P124" s="91"/>
      <c r="Q124" s="91"/>
      <c r="R124" s="91"/>
      <c r="S124" s="91"/>
      <c r="T124" s="126"/>
      <c r="U124" s="91"/>
      <c r="V124" s="91"/>
      <c r="W124" s="156"/>
      <c r="X124" s="160"/>
      <c r="Y124" s="156"/>
      <c r="AA124" s="131"/>
      <c r="AB124" s="131"/>
    </row>
    <row r="125" spans="1:28" s="124" customFormat="1" ht="30" customHeight="1" x14ac:dyDescent="0.25">
      <c r="A125" s="89">
        <v>379</v>
      </c>
      <c r="B125" s="90" t="str">
        <f t="shared" ca="1" si="9"/>
        <v>2.3.03a</v>
      </c>
      <c r="C125" s="91">
        <f t="shared" ca="1" si="10"/>
        <v>6</v>
      </c>
      <c r="D125" s="21"/>
      <c r="E125" s="220" t="str">
        <f t="shared" ca="1" si="11"/>
        <v>2.3.03a</v>
      </c>
      <c r="F125" s="98" t="str">
        <f t="shared" ca="1" si="12"/>
        <v>Networks within your organisation?</v>
      </c>
      <c r="G125" s="93"/>
      <c r="H125" s="140" t="str">
        <f t="shared" ca="1" si="13"/>
        <v>x 2</v>
      </c>
      <c r="I125" s="140" t="str">
        <f t="shared" ca="1" si="14"/>
        <v/>
      </c>
      <c r="J125" s="254"/>
      <c r="K125" s="254"/>
      <c r="L125" s="91"/>
      <c r="M125" s="91"/>
      <c r="N125" s="91"/>
      <c r="O125" s="91"/>
      <c r="P125" s="91"/>
      <c r="Q125" s="91"/>
      <c r="R125" s="91"/>
      <c r="S125" s="91"/>
      <c r="T125" s="126"/>
      <c r="U125" s="91"/>
      <c r="V125" s="91"/>
      <c r="W125" s="156"/>
      <c r="X125" s="160"/>
      <c r="Y125" s="156"/>
      <c r="AA125" s="131">
        <v>1</v>
      </c>
      <c r="AB125" s="131" t="str">
        <f t="shared" ref="AB125:AB130" si="15">VLOOKUP(AA125,detail_maturity_score,3,FALSE)</f>
        <v/>
      </c>
    </row>
    <row r="126" spans="1:28" s="124" customFormat="1" ht="30" customHeight="1" x14ac:dyDescent="0.25">
      <c r="A126" s="89">
        <v>380</v>
      </c>
      <c r="B126" s="90" t="str">
        <f t="shared" ca="1" si="9"/>
        <v>2.3.03b</v>
      </c>
      <c r="C126" s="91">
        <f t="shared" ca="1" si="10"/>
        <v>6</v>
      </c>
      <c r="D126" s="21"/>
      <c r="E126" s="220" t="str">
        <f t="shared" ca="1" si="11"/>
        <v>2.3.03b</v>
      </c>
      <c r="F126" s="98" t="str">
        <f t="shared" ca="1" si="12"/>
        <v>Networks beyond your organisation?</v>
      </c>
      <c r="G126" s="93"/>
      <c r="H126" s="140" t="str">
        <f t="shared" ca="1" si="13"/>
        <v>x 2</v>
      </c>
      <c r="I126" s="140" t="str">
        <f t="shared" ca="1" si="14"/>
        <v/>
      </c>
      <c r="J126" s="254"/>
      <c r="K126" s="254"/>
      <c r="L126" s="91"/>
      <c r="M126" s="91"/>
      <c r="N126" s="91"/>
      <c r="O126" s="91"/>
      <c r="P126" s="91"/>
      <c r="Q126" s="91"/>
      <c r="R126" s="91"/>
      <c r="S126" s="91"/>
      <c r="T126" s="126"/>
      <c r="U126" s="91"/>
      <c r="V126" s="91"/>
      <c r="W126" s="156"/>
      <c r="X126" s="160"/>
      <c r="Y126" s="156"/>
      <c r="AA126" s="131">
        <v>1</v>
      </c>
      <c r="AB126" s="131" t="str">
        <f t="shared" si="15"/>
        <v/>
      </c>
    </row>
    <row r="127" spans="1:28" s="124" customFormat="1" ht="30" customHeight="1" x14ac:dyDescent="0.25">
      <c r="A127" s="89">
        <v>381</v>
      </c>
      <c r="B127" s="90" t="str">
        <f t="shared" ca="1" si="9"/>
        <v>2.3.03c</v>
      </c>
      <c r="C127" s="91">
        <f t="shared" ca="1" si="10"/>
        <v>6</v>
      </c>
      <c r="D127" s="21"/>
      <c r="E127" s="220" t="str">
        <f t="shared" ca="1" si="11"/>
        <v>2.3.03c</v>
      </c>
      <c r="F127" s="98" t="str">
        <f t="shared" ca="1" si="12"/>
        <v>Devices within your organisation?</v>
      </c>
      <c r="G127" s="93"/>
      <c r="H127" s="140" t="str">
        <f t="shared" ca="1" si="13"/>
        <v>x 2</v>
      </c>
      <c r="I127" s="140" t="str">
        <f t="shared" ca="1" si="14"/>
        <v/>
      </c>
      <c r="J127" s="254"/>
      <c r="K127" s="254"/>
      <c r="L127" s="91"/>
      <c r="M127" s="91"/>
      <c r="N127" s="91"/>
      <c r="O127" s="91"/>
      <c r="P127" s="91"/>
      <c r="Q127" s="91"/>
      <c r="R127" s="91"/>
      <c r="S127" s="91"/>
      <c r="T127" s="126"/>
      <c r="U127" s="91"/>
      <c r="V127" s="91"/>
      <c r="W127" s="156"/>
      <c r="X127" s="160"/>
      <c r="Y127" s="156"/>
      <c r="AA127" s="131">
        <v>1</v>
      </c>
      <c r="AB127" s="131" t="str">
        <f t="shared" si="15"/>
        <v/>
      </c>
    </row>
    <row r="128" spans="1:28" s="124" customFormat="1" ht="30" customHeight="1" x14ac:dyDescent="0.25">
      <c r="A128" s="89">
        <v>382</v>
      </c>
      <c r="B128" s="90" t="str">
        <f t="shared" ca="1" si="9"/>
        <v>2.3.03d</v>
      </c>
      <c r="C128" s="91">
        <f t="shared" ca="1" si="10"/>
        <v>6</v>
      </c>
      <c r="D128" s="21"/>
      <c r="E128" s="220" t="str">
        <f t="shared" ca="1" si="11"/>
        <v>2.3.03d</v>
      </c>
      <c r="F128" s="98" t="str">
        <f t="shared" ca="1" si="12"/>
        <v>Devices beyond your organisation?</v>
      </c>
      <c r="G128" s="93"/>
      <c r="H128" s="140" t="str">
        <f t="shared" ca="1" si="13"/>
        <v>x 2</v>
      </c>
      <c r="I128" s="140" t="str">
        <f t="shared" ca="1" si="14"/>
        <v/>
      </c>
      <c r="J128" s="254"/>
      <c r="K128" s="254"/>
      <c r="L128" s="91"/>
      <c r="M128" s="91"/>
      <c r="N128" s="91"/>
      <c r="O128" s="91"/>
      <c r="P128" s="91"/>
      <c r="Q128" s="91"/>
      <c r="R128" s="91"/>
      <c r="S128" s="91"/>
      <c r="T128" s="126"/>
      <c r="U128" s="91"/>
      <c r="V128" s="91"/>
      <c r="W128" s="156"/>
      <c r="X128" s="160"/>
      <c r="Y128" s="156"/>
      <c r="AA128" s="131">
        <v>1</v>
      </c>
      <c r="AB128" s="131" t="str">
        <f t="shared" si="15"/>
        <v/>
      </c>
    </row>
    <row r="129" spans="1:28" s="124" customFormat="1" ht="30" x14ac:dyDescent="0.25">
      <c r="A129" s="89">
        <v>383</v>
      </c>
      <c r="B129" s="90" t="str">
        <f t="shared" ca="1" si="9"/>
        <v>2.3.04</v>
      </c>
      <c r="C129" s="91">
        <f t="shared" ca="1" si="10"/>
        <v>5</v>
      </c>
      <c r="D129" s="21"/>
      <c r="E129" s="220" t="str">
        <f t="shared" ca="1" si="11"/>
        <v>2.3.04</v>
      </c>
      <c r="F129" s="93" t="str">
        <f t="shared" ca="1" si="12"/>
        <v>Does containment include a number of concurrent actions aimed at reducing the immediate impact of the cyber security incident?</v>
      </c>
      <c r="G129" s="93"/>
      <c r="H129" s="140" t="str">
        <f t="shared" ca="1" si="13"/>
        <v>x 3</v>
      </c>
      <c r="I129" s="140" t="str">
        <f t="shared" ca="1" si="14"/>
        <v/>
      </c>
      <c r="J129" s="254"/>
      <c r="K129" s="254"/>
      <c r="L129" s="91"/>
      <c r="M129" s="91"/>
      <c r="N129" s="91"/>
      <c r="O129" s="91"/>
      <c r="P129" s="91"/>
      <c r="Q129" s="91"/>
      <c r="R129" s="91"/>
      <c r="S129" s="91"/>
      <c r="T129" s="126"/>
      <c r="U129" s="91"/>
      <c r="V129" s="91"/>
      <c r="W129" s="156"/>
      <c r="X129" s="160"/>
      <c r="Y129" s="156"/>
      <c r="AA129" s="131">
        <v>1</v>
      </c>
      <c r="AB129" s="131" t="str">
        <f t="shared" si="15"/>
        <v/>
      </c>
    </row>
    <row r="130" spans="1:28" s="124" customFormat="1" ht="30" x14ac:dyDescent="0.25">
      <c r="A130" s="89">
        <v>384</v>
      </c>
      <c r="B130" s="90" t="str">
        <f t="shared" ca="1" si="9"/>
        <v>2.3.05</v>
      </c>
      <c r="C130" s="91">
        <f t="shared" ca="1" si="10"/>
        <v>5</v>
      </c>
      <c r="D130" s="21"/>
      <c r="E130" s="220" t="str">
        <f t="shared" ca="1" si="11"/>
        <v>2.3.05</v>
      </c>
      <c r="F130" s="93" t="str">
        <f t="shared" ca="1" si="12"/>
        <v>Does containment include removing the attacker’s access to your systems?</v>
      </c>
      <c r="G130" s="93"/>
      <c r="H130" s="140" t="str">
        <f t="shared" ca="1" si="13"/>
        <v>x 3</v>
      </c>
      <c r="I130" s="140" t="str">
        <f t="shared" ca="1" si="14"/>
        <v/>
      </c>
      <c r="J130" s="254"/>
      <c r="K130" s="254"/>
      <c r="L130" s="91"/>
      <c r="M130" s="91"/>
      <c r="N130" s="91"/>
      <c r="O130" s="91"/>
      <c r="P130" s="91"/>
      <c r="Q130" s="91"/>
      <c r="R130" s="91"/>
      <c r="S130" s="91"/>
      <c r="T130" s="126"/>
      <c r="U130" s="91"/>
      <c r="V130" s="91"/>
      <c r="W130" s="156"/>
      <c r="X130" s="160"/>
      <c r="Y130" s="156"/>
      <c r="AA130" s="131">
        <v>1</v>
      </c>
      <c r="AB130" s="131" t="str">
        <f t="shared" si="15"/>
        <v/>
      </c>
    </row>
    <row r="131" spans="1:28" s="124" customFormat="1" ht="30" customHeight="1" x14ac:dyDescent="0.25">
      <c r="A131" s="89">
        <v>385</v>
      </c>
      <c r="B131" s="90" t="str">
        <f t="shared" ca="1" si="9"/>
        <v>2.3.06</v>
      </c>
      <c r="C131" s="91">
        <f t="shared" ca="1" si="10"/>
        <v>4</v>
      </c>
      <c r="D131" s="21"/>
      <c r="E131" s="220" t="str">
        <f t="shared" ca="1" si="11"/>
        <v>2.3.06</v>
      </c>
      <c r="F131" s="93" t="str">
        <f t="shared" ca="1" si="12"/>
        <v>Do your methods of containment include:</v>
      </c>
      <c r="G131" s="93"/>
      <c r="H131" s="140" t="str">
        <f t="shared" ca="1" si="13"/>
        <v/>
      </c>
      <c r="I131" s="140" t="str">
        <f t="shared" ca="1" si="14"/>
        <v/>
      </c>
      <c r="J131" s="254"/>
      <c r="K131" s="254"/>
      <c r="L131" s="91"/>
      <c r="M131" s="91"/>
      <c r="N131" s="91"/>
      <c r="O131" s="91"/>
      <c r="P131" s="91"/>
      <c r="Q131" s="91"/>
      <c r="R131" s="91"/>
      <c r="S131" s="91"/>
      <c r="T131" s="126"/>
      <c r="U131" s="91"/>
      <c r="V131" s="91"/>
      <c r="W131" s="156"/>
      <c r="X131" s="160"/>
      <c r="Y131" s="156"/>
      <c r="AA131" s="131"/>
      <c r="AB131" s="131"/>
    </row>
    <row r="132" spans="1:28" s="124" customFormat="1" ht="30" customHeight="1" x14ac:dyDescent="0.25">
      <c r="A132" s="89">
        <v>386</v>
      </c>
      <c r="B132" s="90" t="str">
        <f t="shared" ca="1" si="9"/>
        <v>2.3.06a</v>
      </c>
      <c r="C132" s="91">
        <f t="shared" ca="1" si="10"/>
        <v>6</v>
      </c>
      <c r="D132" s="21"/>
      <c r="E132" s="220" t="str">
        <f t="shared" ca="1" si="11"/>
        <v>2.3.06a</v>
      </c>
      <c r="F132" s="98" t="str">
        <f t="shared" ca="1" si="12"/>
        <v>Blocking (and logging) of unauthorised access?</v>
      </c>
      <c r="G132" s="93"/>
      <c r="H132" s="140" t="str">
        <f t="shared" ca="1" si="13"/>
        <v>x 3</v>
      </c>
      <c r="I132" s="140" t="str">
        <f t="shared" ca="1" si="14"/>
        <v/>
      </c>
      <c r="J132" s="254"/>
      <c r="K132" s="254"/>
      <c r="L132" s="91"/>
      <c r="M132" s="91"/>
      <c r="N132" s="91"/>
      <c r="O132" s="91"/>
      <c r="P132" s="91"/>
      <c r="Q132" s="91"/>
      <c r="R132" s="91"/>
      <c r="S132" s="91"/>
      <c r="T132" s="126"/>
      <c r="U132" s="91"/>
      <c r="V132" s="91"/>
      <c r="W132" s="156"/>
      <c r="X132" s="160"/>
      <c r="Y132" s="156"/>
      <c r="AA132" s="131">
        <v>1</v>
      </c>
      <c r="AB132" s="131" t="str">
        <f t="shared" ref="AB132:AB138" si="16">VLOOKUP(AA132,detail_maturity_score,3,FALSE)</f>
        <v/>
      </c>
    </row>
    <row r="133" spans="1:28" s="124" customFormat="1" ht="30" customHeight="1" x14ac:dyDescent="0.25">
      <c r="A133" s="89">
        <v>387</v>
      </c>
      <c r="B133" s="90" t="str">
        <f t="shared" ca="1" si="9"/>
        <v>2.3.06b</v>
      </c>
      <c r="C133" s="91">
        <f t="shared" ca="1" si="10"/>
        <v>6</v>
      </c>
      <c r="D133" s="21"/>
      <c r="E133" s="220" t="str">
        <f t="shared" ca="1" si="11"/>
        <v>2.3.06b</v>
      </c>
      <c r="F133" s="98" t="str">
        <f t="shared" ca="1" si="12"/>
        <v>Blocking malware sources (eg email addresses and websites)?</v>
      </c>
      <c r="G133" s="93"/>
      <c r="H133" s="140" t="str">
        <f t="shared" ca="1" si="13"/>
        <v>x 3</v>
      </c>
      <c r="I133" s="140" t="str">
        <f t="shared" ca="1" si="14"/>
        <v/>
      </c>
      <c r="J133" s="254"/>
      <c r="K133" s="254"/>
      <c r="L133" s="91"/>
      <c r="M133" s="91"/>
      <c r="N133" s="91"/>
      <c r="O133" s="91"/>
      <c r="P133" s="91"/>
      <c r="Q133" s="91"/>
      <c r="R133" s="91"/>
      <c r="S133" s="91"/>
      <c r="T133" s="126"/>
      <c r="U133" s="91"/>
      <c r="V133" s="91"/>
      <c r="W133" s="156"/>
      <c r="X133" s="160"/>
      <c r="Y133" s="156"/>
      <c r="AA133" s="131">
        <v>1</v>
      </c>
      <c r="AB133" s="131" t="str">
        <f t="shared" si="16"/>
        <v/>
      </c>
    </row>
    <row r="134" spans="1:28" s="124" customFormat="1" ht="30" customHeight="1" x14ac:dyDescent="0.25">
      <c r="A134" s="89">
        <v>388</v>
      </c>
      <c r="B134" s="90" t="str">
        <f t="shared" ca="1" si="9"/>
        <v>2.3.06c</v>
      </c>
      <c r="C134" s="91">
        <f t="shared" ca="1" si="10"/>
        <v>6</v>
      </c>
      <c r="D134" s="21"/>
      <c r="E134" s="220" t="str">
        <f t="shared" ca="1" si="11"/>
        <v>2.3.06c</v>
      </c>
      <c r="F134" s="98" t="str">
        <f t="shared" ca="1" si="12"/>
        <v>Closing particular ports and mail servers?</v>
      </c>
      <c r="G134" s="93"/>
      <c r="H134" s="140" t="str">
        <f t="shared" ca="1" si="13"/>
        <v>x 3</v>
      </c>
      <c r="I134" s="140" t="str">
        <f t="shared" ca="1" si="14"/>
        <v/>
      </c>
      <c r="J134" s="254"/>
      <c r="K134" s="254"/>
      <c r="L134" s="91"/>
      <c r="M134" s="91"/>
      <c r="N134" s="91"/>
      <c r="O134" s="91"/>
      <c r="P134" s="91"/>
      <c r="Q134" s="91"/>
      <c r="R134" s="91"/>
      <c r="S134" s="91"/>
      <c r="T134" s="126"/>
      <c r="U134" s="91"/>
      <c r="V134" s="91"/>
      <c r="W134" s="156"/>
      <c r="X134" s="160"/>
      <c r="Y134" s="156"/>
      <c r="AA134" s="131">
        <v>1</v>
      </c>
      <c r="AB134" s="131" t="str">
        <f t="shared" si="16"/>
        <v/>
      </c>
    </row>
    <row r="135" spans="1:28" s="124" customFormat="1" ht="30" customHeight="1" x14ac:dyDescent="0.25">
      <c r="A135" s="89">
        <v>389</v>
      </c>
      <c r="B135" s="90" t="str">
        <f t="shared" ca="1" si="9"/>
        <v>2.3.06d</v>
      </c>
      <c r="C135" s="91">
        <f t="shared" ca="1" si="10"/>
        <v>6</v>
      </c>
      <c r="D135" s="21"/>
      <c r="E135" s="220" t="str">
        <f t="shared" ca="1" si="11"/>
        <v>2.3.06d</v>
      </c>
      <c r="F135" s="98" t="str">
        <f t="shared" ca="1" si="12"/>
        <v>Firewall filtering?</v>
      </c>
      <c r="G135" s="93"/>
      <c r="H135" s="140" t="str">
        <f t="shared" ca="1" si="13"/>
        <v>x 3</v>
      </c>
      <c r="I135" s="140" t="str">
        <f t="shared" ca="1" si="14"/>
        <v/>
      </c>
      <c r="J135" s="254"/>
      <c r="K135" s="254"/>
      <c r="L135" s="91"/>
      <c r="M135" s="91"/>
      <c r="N135" s="91"/>
      <c r="O135" s="91"/>
      <c r="P135" s="91"/>
      <c r="Q135" s="91"/>
      <c r="R135" s="91"/>
      <c r="S135" s="91"/>
      <c r="T135" s="126"/>
      <c r="U135" s="91"/>
      <c r="V135" s="91"/>
      <c r="W135" s="156"/>
      <c r="X135" s="160"/>
      <c r="Y135" s="156"/>
      <c r="AA135" s="131">
        <v>1</v>
      </c>
      <c r="AB135" s="131" t="str">
        <f t="shared" si="16"/>
        <v/>
      </c>
    </row>
    <row r="136" spans="1:28" s="124" customFormat="1" ht="30" customHeight="1" x14ac:dyDescent="0.25">
      <c r="A136" s="89">
        <v>390</v>
      </c>
      <c r="B136" s="90" t="str">
        <f t="shared" ref="B136:B199" ca="1" si="17">VLOOKUP(A136,Contents_Text,2,FALSE)</f>
        <v>2.3.06e</v>
      </c>
      <c r="C136" s="91">
        <f t="shared" ref="C136:C199" ca="1" si="18">VLOOKUP(A136,Contents_Text,15,FALSE)</f>
        <v>6</v>
      </c>
      <c r="D136" s="21"/>
      <c r="E136" s="220" t="str">
        <f t="shared" ref="E136:E199" ca="1" si="19">IF(C136=1,"Phase "&amp;B136,IF(C136=2,"Step "&amp;VLOOKUP(A136,Contents_Text,4,FALSE),B136))</f>
        <v>2.3.06e</v>
      </c>
      <c r="F136" s="98" t="str">
        <f t="shared" ref="F136:F199" ca="1" si="20">VLOOKUP(A136,Contents_Text,7,FALSE)</f>
        <v>Relocating website home pages?</v>
      </c>
      <c r="G136" s="93"/>
      <c r="H136" s="140" t="str">
        <f t="shared" ref="H136:H199" ca="1" si="21">IF(ISERROR(VLOOKUP(E136,Weightings_Ref,6,FALSE)),"",IF(VLOOKUP(E136,Weightings_Ref,6,FALSE)=0,"",VLOOKUP(E136,Weightings_Ref,6,FALSE)))</f>
        <v>x 4</v>
      </c>
      <c r="I136" s="140" t="str">
        <f t="shared" ref="I136:I199" ca="1" si="22">IF(ISERROR(VLOOKUP(AA136,detail_maturity_score,3,FALSE)*VLOOKUP(H136,weighting_scores,2,FALSE)),"",VLOOKUP(AA136,detail_maturity_score,3,FALSE)*VLOOKUP(H136,weighting_scores,2,FALSE))</f>
        <v/>
      </c>
      <c r="J136" s="254"/>
      <c r="K136" s="254"/>
      <c r="L136" s="91"/>
      <c r="M136" s="91"/>
      <c r="N136" s="91"/>
      <c r="O136" s="91"/>
      <c r="P136" s="91"/>
      <c r="Q136" s="91"/>
      <c r="R136" s="91"/>
      <c r="S136" s="91"/>
      <c r="T136" s="126"/>
      <c r="U136" s="91"/>
      <c r="V136" s="91"/>
      <c r="W136" s="156"/>
      <c r="X136" s="160"/>
      <c r="Y136" s="156"/>
      <c r="AA136" s="131">
        <v>1</v>
      </c>
      <c r="AB136" s="131" t="str">
        <f t="shared" si="16"/>
        <v/>
      </c>
    </row>
    <row r="137" spans="1:28" s="124" customFormat="1" ht="30" customHeight="1" x14ac:dyDescent="0.25">
      <c r="A137" s="89">
        <v>391</v>
      </c>
      <c r="B137" s="90" t="str">
        <f t="shared" ca="1" si="17"/>
        <v>2.3.06f</v>
      </c>
      <c r="C137" s="91">
        <f t="shared" ca="1" si="18"/>
        <v>6</v>
      </c>
      <c r="D137" s="21"/>
      <c r="E137" s="220" t="str">
        <f t="shared" ca="1" si="19"/>
        <v>2.3.06f</v>
      </c>
      <c r="F137" s="98" t="str">
        <f t="shared" ca="1" si="20"/>
        <v>Isolating systems?</v>
      </c>
      <c r="G137" s="93"/>
      <c r="H137" s="140" t="str">
        <f t="shared" ca="1" si="21"/>
        <v>x 3</v>
      </c>
      <c r="I137" s="140" t="str">
        <f t="shared" ca="1" si="22"/>
        <v/>
      </c>
      <c r="J137" s="254"/>
      <c r="K137" s="254"/>
      <c r="L137" s="91"/>
      <c r="M137" s="91"/>
      <c r="N137" s="91"/>
      <c r="O137" s="91"/>
      <c r="P137" s="91"/>
      <c r="Q137" s="91"/>
      <c r="R137" s="91"/>
      <c r="S137" s="91"/>
      <c r="T137" s="126"/>
      <c r="U137" s="91"/>
      <c r="V137" s="91"/>
      <c r="W137" s="156"/>
      <c r="X137" s="160"/>
      <c r="Y137" s="156"/>
      <c r="AA137" s="131">
        <v>1</v>
      </c>
      <c r="AB137" s="131" t="str">
        <f t="shared" si="16"/>
        <v/>
      </c>
    </row>
    <row r="138" spans="1:28" s="124" customFormat="1" ht="30" customHeight="1" x14ac:dyDescent="0.25">
      <c r="A138" s="89">
        <v>392</v>
      </c>
      <c r="B138" s="90" t="str">
        <f t="shared" ca="1" si="17"/>
        <v>2.3.06g</v>
      </c>
      <c r="C138" s="91">
        <f t="shared" ca="1" si="18"/>
        <v>6</v>
      </c>
      <c r="D138" s="21"/>
      <c r="E138" s="220" t="str">
        <f t="shared" ca="1" si="19"/>
        <v>2.3.06g</v>
      </c>
      <c r="F138" s="98" t="str">
        <f t="shared" ca="1" si="20"/>
        <v>Taking back-ups?</v>
      </c>
      <c r="G138" s="93"/>
      <c r="H138" s="140" t="str">
        <f t="shared" ca="1" si="21"/>
        <v>x 3</v>
      </c>
      <c r="I138" s="140" t="str">
        <f t="shared" ca="1" si="22"/>
        <v/>
      </c>
      <c r="J138" s="254"/>
      <c r="K138" s="254"/>
      <c r="L138" s="91"/>
      <c r="M138" s="91"/>
      <c r="N138" s="91"/>
      <c r="O138" s="91"/>
      <c r="P138" s="91"/>
      <c r="Q138" s="91"/>
      <c r="R138" s="91"/>
      <c r="S138" s="91"/>
      <c r="T138" s="126"/>
      <c r="U138" s="91"/>
      <c r="V138" s="91"/>
      <c r="W138" s="156"/>
      <c r="X138" s="160"/>
      <c r="Y138" s="156"/>
      <c r="AA138" s="131">
        <v>1</v>
      </c>
      <c r="AB138" s="131" t="str">
        <f t="shared" si="16"/>
        <v/>
      </c>
    </row>
    <row r="139" spans="1:28" s="124" customFormat="1" ht="30" customHeight="1" x14ac:dyDescent="0.25">
      <c r="A139" s="89">
        <v>393</v>
      </c>
      <c r="B139" s="90" t="str">
        <f t="shared" ca="1" si="17"/>
        <v>2.3.07</v>
      </c>
      <c r="C139" s="91">
        <f t="shared" ca="1" si="18"/>
        <v>4</v>
      </c>
      <c r="D139" s="21"/>
      <c r="E139" s="220" t="str">
        <f t="shared" ca="1" si="19"/>
        <v>2.3.07</v>
      </c>
      <c r="F139" s="93" t="str">
        <f t="shared" ca="1" si="20"/>
        <v>Do you have separate containment strategies for different types of:</v>
      </c>
      <c r="G139" s="93"/>
      <c r="H139" s="140" t="str">
        <f t="shared" ca="1" si="21"/>
        <v/>
      </c>
      <c r="I139" s="140" t="str">
        <f t="shared" ca="1" si="22"/>
        <v/>
      </c>
      <c r="J139" s="254"/>
      <c r="K139" s="254"/>
      <c r="L139" s="91"/>
      <c r="M139" s="91"/>
      <c r="N139" s="91"/>
      <c r="O139" s="91"/>
      <c r="P139" s="91"/>
      <c r="Q139" s="91"/>
      <c r="R139" s="91"/>
      <c r="S139" s="91"/>
      <c r="T139" s="126"/>
      <c r="U139" s="91"/>
      <c r="V139" s="91"/>
      <c r="W139" s="156"/>
      <c r="X139" s="160"/>
      <c r="Y139" s="156"/>
      <c r="AA139" s="131"/>
      <c r="AB139" s="131"/>
    </row>
    <row r="140" spans="1:28" s="124" customFormat="1" ht="30" customHeight="1" x14ac:dyDescent="0.25">
      <c r="A140" s="89">
        <v>394</v>
      </c>
      <c r="B140" s="90" t="str">
        <f t="shared" ca="1" si="17"/>
        <v>2.3.07a</v>
      </c>
      <c r="C140" s="91">
        <f t="shared" ca="1" si="18"/>
        <v>6</v>
      </c>
      <c r="D140" s="21"/>
      <c r="E140" s="220" t="str">
        <f t="shared" ca="1" si="19"/>
        <v>2.3.07a</v>
      </c>
      <c r="F140" s="98" t="str">
        <f t="shared" ca="1" si="20"/>
        <v>Cyber security attack?</v>
      </c>
      <c r="G140" s="93"/>
      <c r="H140" s="140" t="str">
        <f t="shared" ca="1" si="21"/>
        <v>x 5</v>
      </c>
      <c r="I140" s="140" t="str">
        <f t="shared" ca="1" si="22"/>
        <v/>
      </c>
      <c r="J140" s="254"/>
      <c r="K140" s="254"/>
      <c r="L140" s="91"/>
      <c r="M140" s="91"/>
      <c r="N140" s="91"/>
      <c r="O140" s="91"/>
      <c r="P140" s="91"/>
      <c r="Q140" s="91"/>
      <c r="R140" s="91"/>
      <c r="S140" s="91"/>
      <c r="T140" s="126"/>
      <c r="U140" s="91"/>
      <c r="V140" s="91"/>
      <c r="W140" s="156"/>
      <c r="X140" s="160"/>
      <c r="Y140" s="156"/>
      <c r="AA140" s="131">
        <v>1</v>
      </c>
      <c r="AB140" s="131" t="str">
        <f>VLOOKUP(AA140,detail_maturity_score,3,FALSE)</f>
        <v/>
      </c>
    </row>
    <row r="141" spans="1:28" s="124" customFormat="1" ht="30" customHeight="1" x14ac:dyDescent="0.25">
      <c r="A141" s="89">
        <v>395</v>
      </c>
      <c r="B141" s="90" t="str">
        <f t="shared" ca="1" si="17"/>
        <v>2.3.07b</v>
      </c>
      <c r="C141" s="91">
        <f t="shared" ca="1" si="18"/>
        <v>6</v>
      </c>
      <c r="D141" s="21"/>
      <c r="E141" s="220" t="str">
        <f t="shared" ca="1" si="19"/>
        <v>2.3.07b</v>
      </c>
      <c r="F141" s="98" t="str">
        <f t="shared" ca="1" si="20"/>
        <v>Sources of attack (the attack agent)?</v>
      </c>
      <c r="G141" s="93"/>
      <c r="H141" s="140" t="str">
        <f t="shared" ca="1" si="21"/>
        <v>x 5</v>
      </c>
      <c r="I141" s="140" t="str">
        <f t="shared" ca="1" si="22"/>
        <v/>
      </c>
      <c r="J141" s="254"/>
      <c r="K141" s="254"/>
      <c r="L141" s="91"/>
      <c r="M141" s="91"/>
      <c r="N141" s="91"/>
      <c r="O141" s="91"/>
      <c r="P141" s="91"/>
      <c r="Q141" s="91"/>
      <c r="R141" s="91"/>
      <c r="S141" s="91"/>
      <c r="T141" s="126"/>
      <c r="U141" s="91"/>
      <c r="V141" s="91"/>
      <c r="W141" s="156"/>
      <c r="X141" s="160"/>
      <c r="Y141" s="156"/>
      <c r="AA141" s="131">
        <v>1</v>
      </c>
      <c r="AB141" s="131" t="str">
        <f>VLOOKUP(AA141,detail_maturity_score,3,FALSE)</f>
        <v/>
      </c>
    </row>
    <row r="142" spans="1:28" s="124" customFormat="1" ht="30" x14ac:dyDescent="0.25">
      <c r="A142" s="89">
        <v>396</v>
      </c>
      <c r="B142" s="90" t="str">
        <f t="shared" ca="1" si="17"/>
        <v>2.3.08</v>
      </c>
      <c r="C142" s="91">
        <f t="shared" ca="1" si="18"/>
        <v>5</v>
      </c>
      <c r="D142" s="21"/>
      <c r="E142" s="220" t="str">
        <f t="shared" ca="1" si="19"/>
        <v>2.3.08</v>
      </c>
      <c r="F142" s="93" t="str">
        <f t="shared" ca="1" si="20"/>
        <v>Do your containment strategies include clearly documented criteria to facilitate decision-making?</v>
      </c>
      <c r="G142" s="93"/>
      <c r="H142" s="140" t="str">
        <f t="shared" ca="1" si="21"/>
        <v>x 5</v>
      </c>
      <c r="I142" s="140" t="str">
        <f t="shared" ca="1" si="22"/>
        <v/>
      </c>
      <c r="J142" s="254"/>
      <c r="K142" s="254"/>
      <c r="L142" s="91"/>
      <c r="M142" s="91"/>
      <c r="N142" s="91"/>
      <c r="O142" s="91"/>
      <c r="P142" s="91"/>
      <c r="Q142" s="91"/>
      <c r="R142" s="91"/>
      <c r="S142" s="91"/>
      <c r="T142" s="126"/>
      <c r="U142" s="91"/>
      <c r="V142" s="91"/>
      <c r="W142" s="156"/>
      <c r="X142" s="160"/>
      <c r="Y142" s="156"/>
      <c r="AA142" s="131">
        <v>1</v>
      </c>
      <c r="AB142" s="131" t="str">
        <f>VLOOKUP(AA142,detail_maturity_score,3,FALSE)</f>
        <v/>
      </c>
    </row>
    <row r="143" spans="1:28" s="124" customFormat="1" ht="30" customHeight="1" x14ac:dyDescent="0.25">
      <c r="A143" s="89">
        <v>397</v>
      </c>
      <c r="B143" s="90" t="str">
        <f t="shared" ca="1" si="17"/>
        <v>2.3.09</v>
      </c>
      <c r="C143" s="91">
        <f t="shared" ca="1" si="18"/>
        <v>4</v>
      </c>
      <c r="D143" s="21"/>
      <c r="E143" s="220" t="str">
        <f t="shared" ca="1" si="19"/>
        <v>2.3.09</v>
      </c>
      <c r="F143" s="93" t="str">
        <f t="shared" ca="1" si="20"/>
        <v>Do your containment strategies include evaluating the:</v>
      </c>
      <c r="G143" s="93"/>
      <c r="H143" s="140" t="str">
        <f t="shared" ca="1" si="21"/>
        <v/>
      </c>
      <c r="I143" s="140" t="str">
        <f t="shared" ca="1" si="22"/>
        <v/>
      </c>
      <c r="J143" s="254"/>
      <c r="K143" s="254"/>
      <c r="L143" s="91"/>
      <c r="M143" s="91"/>
      <c r="N143" s="91"/>
      <c r="O143" s="91"/>
      <c r="P143" s="91"/>
      <c r="Q143" s="91"/>
      <c r="R143" s="91"/>
      <c r="S143" s="91"/>
      <c r="T143" s="126"/>
      <c r="U143" s="91"/>
      <c r="V143" s="91"/>
      <c r="W143" s="156"/>
      <c r="X143" s="160"/>
      <c r="Y143" s="156"/>
      <c r="AA143" s="131"/>
      <c r="AB143" s="131"/>
    </row>
    <row r="144" spans="1:28" s="124" customFormat="1" ht="30" customHeight="1" x14ac:dyDescent="0.25">
      <c r="A144" s="89">
        <v>398</v>
      </c>
      <c r="B144" s="90" t="str">
        <f t="shared" ca="1" si="17"/>
        <v>2.3.09a</v>
      </c>
      <c r="C144" s="91">
        <f t="shared" ca="1" si="18"/>
        <v>6</v>
      </c>
      <c r="D144" s="21"/>
      <c r="E144" s="220" t="str">
        <f t="shared" ca="1" si="19"/>
        <v>2.3.09a</v>
      </c>
      <c r="F144" s="98" t="str">
        <f t="shared" ca="1" si="20"/>
        <v>Potential damage to and theft of resources?</v>
      </c>
      <c r="G144" s="93"/>
      <c r="H144" s="140" t="str">
        <f t="shared" ca="1" si="21"/>
        <v>x 4</v>
      </c>
      <c r="I144" s="140" t="str">
        <f t="shared" ca="1" si="22"/>
        <v/>
      </c>
      <c r="J144" s="254"/>
      <c r="K144" s="254"/>
      <c r="L144" s="91"/>
      <c r="M144" s="91"/>
      <c r="N144" s="91"/>
      <c r="O144" s="91"/>
      <c r="P144" s="91"/>
      <c r="Q144" s="91"/>
      <c r="R144" s="91"/>
      <c r="S144" s="91"/>
      <c r="T144" s="126"/>
      <c r="U144" s="91"/>
      <c r="V144" s="91"/>
      <c r="W144" s="156"/>
      <c r="X144" s="160"/>
      <c r="Y144" s="156"/>
      <c r="AA144" s="131">
        <v>1</v>
      </c>
      <c r="AB144" s="131" t="str">
        <f t="shared" ref="AB144:AB149" si="23">VLOOKUP(AA144,detail_maturity_score,3,FALSE)</f>
        <v/>
      </c>
    </row>
    <row r="145" spans="1:28" s="124" customFormat="1" ht="30" customHeight="1" x14ac:dyDescent="0.25">
      <c r="A145" s="89">
        <v>399</v>
      </c>
      <c r="B145" s="90" t="str">
        <f t="shared" ca="1" si="17"/>
        <v>2.3.09b</v>
      </c>
      <c r="C145" s="91">
        <f t="shared" ca="1" si="18"/>
        <v>6</v>
      </c>
      <c r="D145" s="21"/>
      <c r="E145" s="220" t="str">
        <f t="shared" ca="1" si="19"/>
        <v>2.3.09b</v>
      </c>
      <c r="F145" s="98" t="str">
        <f t="shared" ca="1" si="20"/>
        <v>Need for evidence preservation?</v>
      </c>
      <c r="G145" s="93"/>
      <c r="H145" s="140" t="str">
        <f t="shared" ca="1" si="21"/>
        <v>x 4</v>
      </c>
      <c r="I145" s="140" t="str">
        <f t="shared" ca="1" si="22"/>
        <v/>
      </c>
      <c r="J145" s="254"/>
      <c r="K145" s="254"/>
      <c r="L145" s="91"/>
      <c r="M145" s="91"/>
      <c r="N145" s="91"/>
      <c r="O145" s="91"/>
      <c r="P145" s="91"/>
      <c r="Q145" s="91"/>
      <c r="R145" s="91"/>
      <c r="S145" s="91"/>
      <c r="T145" s="126"/>
      <c r="U145" s="91"/>
      <c r="V145" s="91"/>
      <c r="W145" s="156"/>
      <c r="X145" s="160"/>
      <c r="Y145" s="156"/>
      <c r="AA145" s="131">
        <v>1</v>
      </c>
      <c r="AB145" s="131" t="str">
        <f t="shared" si="23"/>
        <v/>
      </c>
    </row>
    <row r="146" spans="1:28" s="124" customFormat="1" ht="30" x14ac:dyDescent="0.25">
      <c r="A146" s="89">
        <v>400</v>
      </c>
      <c r="B146" s="90" t="str">
        <f t="shared" ca="1" si="17"/>
        <v>2.3.09c</v>
      </c>
      <c r="C146" s="91">
        <f t="shared" ca="1" si="18"/>
        <v>6</v>
      </c>
      <c r="D146" s="21"/>
      <c r="E146" s="220" t="str">
        <f t="shared" ca="1" si="19"/>
        <v>2.3.09c</v>
      </c>
      <c r="F146" s="98" t="str">
        <f t="shared" ca="1" si="20"/>
        <v>Service availability (eg network connectivity, services provided to external parties)?</v>
      </c>
      <c r="G146" s="93"/>
      <c r="H146" s="140" t="str">
        <f t="shared" ca="1" si="21"/>
        <v>x 4</v>
      </c>
      <c r="I146" s="140" t="str">
        <f t="shared" ca="1" si="22"/>
        <v/>
      </c>
      <c r="J146" s="254"/>
      <c r="K146" s="254"/>
      <c r="L146" s="91"/>
      <c r="M146" s="91"/>
      <c r="N146" s="91"/>
      <c r="O146" s="91"/>
      <c r="P146" s="91"/>
      <c r="Q146" s="91"/>
      <c r="R146" s="91"/>
      <c r="S146" s="91"/>
      <c r="T146" s="126"/>
      <c r="U146" s="91"/>
      <c r="V146" s="91"/>
      <c r="W146" s="156"/>
      <c r="X146" s="160"/>
      <c r="Y146" s="156"/>
      <c r="AA146" s="131">
        <v>1</v>
      </c>
      <c r="AB146" s="131" t="str">
        <f t="shared" si="23"/>
        <v/>
      </c>
    </row>
    <row r="147" spans="1:28" s="124" customFormat="1" ht="30" customHeight="1" x14ac:dyDescent="0.25">
      <c r="A147" s="89">
        <v>401</v>
      </c>
      <c r="B147" s="90" t="str">
        <f t="shared" ca="1" si="17"/>
        <v>2.3.09d</v>
      </c>
      <c r="C147" s="91">
        <f t="shared" ca="1" si="18"/>
        <v>6</v>
      </c>
      <c r="D147" s="21"/>
      <c r="E147" s="220" t="str">
        <f t="shared" ca="1" si="19"/>
        <v>2.3.09d</v>
      </c>
      <c r="F147" s="98" t="str">
        <f t="shared" ca="1" si="20"/>
        <v>Time and resources needed to implement the strategy?</v>
      </c>
      <c r="G147" s="93"/>
      <c r="H147" s="140" t="str">
        <f t="shared" ca="1" si="21"/>
        <v>x 4</v>
      </c>
      <c r="I147" s="140" t="str">
        <f t="shared" ca="1" si="22"/>
        <v/>
      </c>
      <c r="J147" s="254"/>
      <c r="K147" s="254"/>
      <c r="L147" s="91"/>
      <c r="M147" s="91"/>
      <c r="N147" s="91"/>
      <c r="O147" s="91"/>
      <c r="P147" s="91"/>
      <c r="Q147" s="91"/>
      <c r="R147" s="91"/>
      <c r="S147" s="91"/>
      <c r="T147" s="126"/>
      <c r="U147" s="91"/>
      <c r="V147" s="91"/>
      <c r="W147" s="156"/>
      <c r="X147" s="160"/>
      <c r="Y147" s="156"/>
      <c r="AA147" s="131">
        <v>1</v>
      </c>
      <c r="AB147" s="131" t="str">
        <f t="shared" si="23"/>
        <v/>
      </c>
    </row>
    <row r="148" spans="1:28" s="124" customFormat="1" ht="30" x14ac:dyDescent="0.25">
      <c r="A148" s="89">
        <v>402</v>
      </c>
      <c r="B148" s="90" t="str">
        <f t="shared" ca="1" si="17"/>
        <v>2.3.09e</v>
      </c>
      <c r="C148" s="91">
        <f t="shared" ca="1" si="18"/>
        <v>6</v>
      </c>
      <c r="D148" s="21"/>
      <c r="E148" s="220" t="str">
        <f t="shared" ca="1" si="19"/>
        <v>2.3.09e</v>
      </c>
      <c r="F148" s="98" t="str">
        <f t="shared" ca="1" si="20"/>
        <v>Effectiveness of the strategy (eg partial containment, full containment)?</v>
      </c>
      <c r="G148" s="93"/>
      <c r="H148" s="140" t="str">
        <f t="shared" ca="1" si="21"/>
        <v>x 5</v>
      </c>
      <c r="I148" s="140" t="str">
        <f t="shared" ca="1" si="22"/>
        <v/>
      </c>
      <c r="J148" s="254"/>
      <c r="K148" s="254"/>
      <c r="L148" s="91"/>
      <c r="M148" s="91"/>
      <c r="N148" s="91"/>
      <c r="O148" s="91"/>
      <c r="P148" s="91"/>
      <c r="Q148" s="91"/>
      <c r="R148" s="91"/>
      <c r="S148" s="91"/>
      <c r="T148" s="126"/>
      <c r="U148" s="91"/>
      <c r="V148" s="91"/>
      <c r="W148" s="156"/>
      <c r="X148" s="160"/>
      <c r="Y148" s="156"/>
      <c r="AA148" s="131">
        <v>1</v>
      </c>
      <c r="AB148" s="131" t="str">
        <f t="shared" si="23"/>
        <v/>
      </c>
    </row>
    <row r="149" spans="1:28" s="124" customFormat="1" ht="45" x14ac:dyDescent="0.25">
      <c r="A149" s="89">
        <v>403</v>
      </c>
      <c r="B149" s="90" t="str">
        <f t="shared" ca="1" si="17"/>
        <v>2.3.09f</v>
      </c>
      <c r="C149" s="91">
        <f t="shared" ca="1" si="18"/>
        <v>6</v>
      </c>
      <c r="D149" s="21"/>
      <c r="E149" s="220" t="str">
        <f t="shared" ca="1" si="19"/>
        <v>2.3.09f</v>
      </c>
      <c r="F149" s="98" t="str">
        <f t="shared" ca="1" si="20"/>
        <v>Duration of the solution (eg emergency workaround to be removed in four hours, temporary workaround to be removed in two weeks, permanent solution)?</v>
      </c>
      <c r="G149" s="93"/>
      <c r="H149" s="140" t="str">
        <f t="shared" ca="1" si="21"/>
        <v>x 5</v>
      </c>
      <c r="I149" s="140" t="str">
        <f t="shared" ca="1" si="22"/>
        <v/>
      </c>
      <c r="J149" s="254"/>
      <c r="K149" s="254"/>
      <c r="L149" s="91"/>
      <c r="M149" s="91"/>
      <c r="N149" s="91"/>
      <c r="O149" s="91"/>
      <c r="P149" s="91"/>
      <c r="Q149" s="91"/>
      <c r="R149" s="91"/>
      <c r="S149" s="91"/>
      <c r="T149" s="126"/>
      <c r="U149" s="91"/>
      <c r="V149" s="91"/>
      <c r="W149" s="156"/>
      <c r="X149" s="160"/>
      <c r="Y149" s="156"/>
      <c r="AA149" s="131">
        <v>1</v>
      </c>
      <c r="AB149" s="131" t="str">
        <f t="shared" si="23"/>
        <v/>
      </c>
    </row>
    <row r="150" spans="1:28" s="124" customFormat="1" ht="30" customHeight="1" x14ac:dyDescent="0.25">
      <c r="A150" s="89">
        <v>404</v>
      </c>
      <c r="B150" s="90" t="str">
        <f t="shared" ca="1" si="17"/>
        <v>2.3.10</v>
      </c>
      <c r="C150" s="91">
        <f t="shared" ca="1" si="18"/>
        <v>4</v>
      </c>
      <c r="D150" s="21"/>
      <c r="E150" s="220" t="str">
        <f t="shared" ca="1" si="19"/>
        <v>2.3.10</v>
      </c>
      <c r="F150" s="93" t="str">
        <f t="shared" ca="1" si="20"/>
        <v>Does your approach to containing cyber security incidents include:</v>
      </c>
      <c r="G150" s="93"/>
      <c r="H150" s="140" t="str">
        <f t="shared" ca="1" si="21"/>
        <v/>
      </c>
      <c r="I150" s="140" t="str">
        <f t="shared" ca="1" si="22"/>
        <v/>
      </c>
      <c r="J150" s="254"/>
      <c r="K150" s="254"/>
      <c r="L150" s="91"/>
      <c r="M150" s="91"/>
      <c r="N150" s="91"/>
      <c r="O150" s="91"/>
      <c r="P150" s="91"/>
      <c r="Q150" s="91"/>
      <c r="R150" s="91"/>
      <c r="S150" s="91"/>
      <c r="T150" s="126"/>
      <c r="U150" s="91"/>
      <c r="V150" s="91"/>
      <c r="W150" s="156"/>
      <c r="X150" s="160"/>
      <c r="Y150" s="156"/>
      <c r="AA150" s="131"/>
      <c r="AB150" s="131"/>
    </row>
    <row r="151" spans="1:28" s="124" customFormat="1" ht="30" x14ac:dyDescent="0.25">
      <c r="A151" s="89">
        <v>405</v>
      </c>
      <c r="B151" s="90" t="str">
        <f t="shared" ca="1" si="17"/>
        <v>2.3.10a</v>
      </c>
      <c r="C151" s="91">
        <f t="shared" ca="1" si="18"/>
        <v>6</v>
      </c>
      <c r="D151" s="21"/>
      <c r="E151" s="220" t="str">
        <f t="shared" ca="1" si="19"/>
        <v>2.3.10a</v>
      </c>
      <c r="F151" s="98" t="str">
        <f t="shared" ca="1" si="20"/>
        <v>Identifying immediate actions to be performed (eg based on high risk assets, time dependant issues, business / commercial decisions)?</v>
      </c>
      <c r="G151" s="93"/>
      <c r="H151" s="140" t="str">
        <f t="shared" ca="1" si="21"/>
        <v>x 4</v>
      </c>
      <c r="I151" s="140" t="str">
        <f t="shared" ca="1" si="22"/>
        <v/>
      </c>
      <c r="J151" s="254"/>
      <c r="K151" s="254"/>
      <c r="L151" s="91"/>
      <c r="M151" s="91"/>
      <c r="N151" s="91"/>
      <c r="O151" s="91"/>
      <c r="P151" s="91"/>
      <c r="Q151" s="91"/>
      <c r="R151" s="91"/>
      <c r="S151" s="91"/>
      <c r="T151" s="126"/>
      <c r="U151" s="91"/>
      <c r="V151" s="91"/>
      <c r="W151" s="156"/>
      <c r="X151" s="160"/>
      <c r="Y151" s="156"/>
      <c r="AA151" s="131">
        <v>1</v>
      </c>
      <c r="AB151" s="131" t="str">
        <f t="shared" ref="AB151:AB156" si="24">VLOOKUP(AA151,detail_maturity_score,3,FALSE)</f>
        <v/>
      </c>
    </row>
    <row r="152" spans="1:28" s="124" customFormat="1" ht="30" x14ac:dyDescent="0.25">
      <c r="A152" s="89">
        <v>406</v>
      </c>
      <c r="B152" s="90" t="str">
        <f t="shared" ca="1" si="17"/>
        <v>2.3.10b</v>
      </c>
      <c r="C152" s="91">
        <f t="shared" ca="1" si="18"/>
        <v>6</v>
      </c>
      <c r="D152" s="21"/>
      <c r="E152" s="220" t="str">
        <f t="shared" ca="1" si="19"/>
        <v>2.3.10b</v>
      </c>
      <c r="F152" s="98" t="str">
        <f t="shared" ca="1" si="20"/>
        <v>Ensuring that actions can be performed safely (eg by avoiding actions that can hamper response strategies, such as ‘seize and replace’)?</v>
      </c>
      <c r="G152" s="93"/>
      <c r="H152" s="140" t="str">
        <f t="shared" ca="1" si="21"/>
        <v>x 4</v>
      </c>
      <c r="I152" s="140" t="str">
        <f t="shared" ca="1" si="22"/>
        <v/>
      </c>
      <c r="J152" s="254"/>
      <c r="K152" s="254"/>
      <c r="L152" s="91"/>
      <c r="M152" s="91"/>
      <c r="N152" s="91"/>
      <c r="O152" s="91"/>
      <c r="P152" s="91"/>
      <c r="Q152" s="91"/>
      <c r="R152" s="91"/>
      <c r="S152" s="91"/>
      <c r="T152" s="126"/>
      <c r="U152" s="91"/>
      <c r="V152" s="91"/>
      <c r="W152" s="156"/>
      <c r="X152" s="160"/>
      <c r="Y152" s="156"/>
      <c r="AA152" s="131">
        <v>1</v>
      </c>
      <c r="AB152" s="131" t="str">
        <f t="shared" si="24"/>
        <v/>
      </c>
    </row>
    <row r="153" spans="1:28" s="124" customFormat="1" ht="30" customHeight="1" x14ac:dyDescent="0.25">
      <c r="A153" s="89">
        <v>407</v>
      </c>
      <c r="B153" s="90" t="str">
        <f t="shared" ca="1" si="17"/>
        <v>2.3.10c</v>
      </c>
      <c r="C153" s="91">
        <f t="shared" ca="1" si="18"/>
        <v>6</v>
      </c>
      <c r="D153" s="21"/>
      <c r="E153" s="220" t="str">
        <f t="shared" ca="1" si="19"/>
        <v>2.3.10c</v>
      </c>
      <c r="F153" s="98" t="str">
        <f t="shared" ca="1" si="20"/>
        <v>Minimising the risk that an attacker will respond/escalate?</v>
      </c>
      <c r="G153" s="93"/>
      <c r="H153" s="140" t="str">
        <f t="shared" ca="1" si="21"/>
        <v>x 4</v>
      </c>
      <c r="I153" s="140" t="str">
        <f t="shared" ca="1" si="22"/>
        <v/>
      </c>
      <c r="J153" s="254"/>
      <c r="K153" s="254"/>
      <c r="L153" s="91"/>
      <c r="M153" s="91"/>
      <c r="N153" s="91"/>
      <c r="O153" s="91"/>
      <c r="P153" s="91"/>
      <c r="Q153" s="91"/>
      <c r="R153" s="91"/>
      <c r="S153" s="91"/>
      <c r="T153" s="126"/>
      <c r="U153" s="91"/>
      <c r="V153" s="91"/>
      <c r="W153" s="156"/>
      <c r="X153" s="160"/>
      <c r="Y153" s="156"/>
      <c r="AA153" s="131">
        <v>1</v>
      </c>
      <c r="AB153" s="131" t="str">
        <f t="shared" si="24"/>
        <v/>
      </c>
    </row>
    <row r="154" spans="1:28" s="124" customFormat="1" ht="30" x14ac:dyDescent="0.25">
      <c r="A154" s="89">
        <v>408</v>
      </c>
      <c r="B154" s="90" t="str">
        <f t="shared" ca="1" si="17"/>
        <v>2.3.10d</v>
      </c>
      <c r="C154" s="91">
        <f t="shared" ca="1" si="18"/>
        <v>6</v>
      </c>
      <c r="D154" s="21"/>
      <c r="E154" s="220" t="str">
        <f t="shared" ca="1" si="19"/>
        <v>2.3.10d</v>
      </c>
      <c r="F154" s="98" t="str">
        <f t="shared" ca="1" si="20"/>
        <v>Determining whether findings identified during the investigation are critical?</v>
      </c>
      <c r="G154" s="93"/>
      <c r="H154" s="140" t="str">
        <f t="shared" ca="1" si="21"/>
        <v>x 4</v>
      </c>
      <c r="I154" s="140" t="str">
        <f t="shared" ca="1" si="22"/>
        <v/>
      </c>
      <c r="J154" s="254"/>
      <c r="K154" s="254"/>
      <c r="L154" s="91"/>
      <c r="M154" s="91"/>
      <c r="N154" s="91"/>
      <c r="O154" s="91"/>
      <c r="P154" s="91"/>
      <c r="Q154" s="91"/>
      <c r="R154" s="91"/>
      <c r="S154" s="91"/>
      <c r="T154" s="126"/>
      <c r="U154" s="91"/>
      <c r="V154" s="91"/>
      <c r="W154" s="156"/>
      <c r="X154" s="160"/>
      <c r="Y154" s="156"/>
      <c r="AA154" s="131">
        <v>1</v>
      </c>
      <c r="AB154" s="131" t="str">
        <f t="shared" si="24"/>
        <v/>
      </c>
    </row>
    <row r="155" spans="1:28" s="124" customFormat="1" ht="30" customHeight="1" x14ac:dyDescent="0.25">
      <c r="A155" s="89">
        <v>409</v>
      </c>
      <c r="B155" s="90" t="str">
        <f t="shared" ca="1" si="17"/>
        <v>2.3.10e</v>
      </c>
      <c r="C155" s="91">
        <f t="shared" ca="1" si="18"/>
        <v>6</v>
      </c>
      <c r="D155" s="21"/>
      <c r="E155" s="220" t="str">
        <f t="shared" ca="1" si="19"/>
        <v>2.3.10e</v>
      </c>
      <c r="F155" s="98" t="str">
        <f t="shared" ca="1" si="20"/>
        <v>Reacting to critical findings during the investigation?</v>
      </c>
      <c r="G155" s="93"/>
      <c r="H155" s="140" t="str">
        <f t="shared" ca="1" si="21"/>
        <v>x 5</v>
      </c>
      <c r="I155" s="140" t="str">
        <f t="shared" ca="1" si="22"/>
        <v/>
      </c>
      <c r="J155" s="254"/>
      <c r="K155" s="254"/>
      <c r="L155" s="91"/>
      <c r="M155" s="91"/>
      <c r="N155" s="91"/>
      <c r="O155" s="91"/>
      <c r="P155" s="91"/>
      <c r="Q155" s="91"/>
      <c r="R155" s="91"/>
      <c r="S155" s="91"/>
      <c r="T155" s="126"/>
      <c r="U155" s="91"/>
      <c r="V155" s="91"/>
      <c r="W155" s="156"/>
      <c r="X155" s="160"/>
      <c r="Y155" s="156"/>
      <c r="AA155" s="131">
        <v>1</v>
      </c>
      <c r="AB155" s="131" t="str">
        <f t="shared" si="24"/>
        <v/>
      </c>
    </row>
    <row r="156" spans="1:28" s="124" customFormat="1" ht="45" x14ac:dyDescent="0.25">
      <c r="A156" s="89">
        <v>410</v>
      </c>
      <c r="B156" s="90" t="str">
        <f t="shared" ca="1" si="17"/>
        <v>2.3.10f</v>
      </c>
      <c r="C156" s="91">
        <f t="shared" ca="1" si="18"/>
        <v>6</v>
      </c>
      <c r="D156" s="21"/>
      <c r="E156" s="220" t="str">
        <f t="shared" ca="1" si="19"/>
        <v>2.3.10f</v>
      </c>
      <c r="F156" s="98" t="str">
        <f t="shared" ca="1" si="20"/>
        <v>Duration of the solution (eg emergency workaround to be removed in four hours, temporary workaround to be removed in two weeks, permanent solution)?</v>
      </c>
      <c r="G156" s="93"/>
      <c r="H156" s="140" t="str">
        <f t="shared" ca="1" si="21"/>
        <v>x 5</v>
      </c>
      <c r="I156" s="140" t="str">
        <f t="shared" ca="1" si="22"/>
        <v/>
      </c>
      <c r="J156" s="254"/>
      <c r="K156" s="254"/>
      <c r="L156" s="91"/>
      <c r="M156" s="91"/>
      <c r="N156" s="91"/>
      <c r="O156" s="91"/>
      <c r="P156" s="91"/>
      <c r="Q156" s="91"/>
      <c r="R156" s="91"/>
      <c r="S156" s="91"/>
      <c r="T156" s="126"/>
      <c r="U156" s="91"/>
      <c r="V156" s="91"/>
      <c r="W156" s="156"/>
      <c r="X156" s="160"/>
      <c r="Y156" s="156"/>
      <c r="AA156" s="131">
        <v>1</v>
      </c>
      <c r="AB156" s="131" t="str">
        <f t="shared" si="24"/>
        <v/>
      </c>
    </row>
    <row r="157" spans="1:28" s="124" customFormat="1" ht="30" x14ac:dyDescent="0.25">
      <c r="A157" s="89">
        <v>411</v>
      </c>
      <c r="B157" s="90" t="str">
        <f t="shared" ca="1" si="17"/>
        <v>2.3.11</v>
      </c>
      <c r="C157" s="91">
        <f t="shared" ca="1" si="18"/>
        <v>4</v>
      </c>
      <c r="D157" s="21"/>
      <c r="E157" s="220" t="str">
        <f t="shared" ca="1" si="19"/>
        <v>2.3.11</v>
      </c>
      <c r="F157" s="93" t="str">
        <f t="shared" ca="1" si="20"/>
        <v>Does your approach to containing cyber security incidents include analysing:</v>
      </c>
      <c r="G157" s="93"/>
      <c r="H157" s="140" t="str">
        <f t="shared" ca="1" si="21"/>
        <v/>
      </c>
      <c r="I157" s="140" t="str">
        <f t="shared" ca="1" si="22"/>
        <v/>
      </c>
      <c r="J157" s="254"/>
      <c r="K157" s="254"/>
      <c r="L157" s="91"/>
      <c r="M157" s="91"/>
      <c r="N157" s="91"/>
      <c r="O157" s="91"/>
      <c r="P157" s="91"/>
      <c r="Q157" s="91"/>
      <c r="R157" s="91"/>
      <c r="S157" s="91"/>
      <c r="T157" s="126"/>
      <c r="U157" s="91"/>
      <c r="V157" s="91"/>
      <c r="W157" s="156"/>
      <c r="X157" s="160"/>
      <c r="Y157" s="156"/>
      <c r="AA157" s="131"/>
      <c r="AB157" s="131"/>
    </row>
    <row r="158" spans="1:28" s="124" customFormat="1" ht="45" x14ac:dyDescent="0.25">
      <c r="A158" s="89">
        <v>412</v>
      </c>
      <c r="B158" s="90" t="str">
        <f t="shared" ca="1" si="17"/>
        <v>2.3.11a</v>
      </c>
      <c r="C158" s="91">
        <f t="shared" ca="1" si="18"/>
        <v>6</v>
      </c>
      <c r="D158" s="21"/>
      <c r="E158" s="220" t="str">
        <f t="shared" ca="1" si="19"/>
        <v>2.3.11a</v>
      </c>
      <c r="F158" s="98" t="str">
        <f t="shared" ca="1" si="20"/>
        <v>Events in relation to the ‘attacker kill chain’ (ie reconnaissance, weaponize, deliver, exploit, install, command &amp; control and act on objectives)?</v>
      </c>
      <c r="G158" s="93"/>
      <c r="H158" s="140" t="str">
        <f t="shared" ca="1" si="21"/>
        <v>x 5</v>
      </c>
      <c r="I158" s="140" t="str">
        <f t="shared" ca="1" si="22"/>
        <v/>
      </c>
      <c r="J158" s="254"/>
      <c r="K158" s="254"/>
      <c r="L158" s="91"/>
      <c r="M158" s="91"/>
      <c r="N158" s="91"/>
      <c r="O158" s="91"/>
      <c r="P158" s="91"/>
      <c r="Q158" s="91"/>
      <c r="R158" s="91"/>
      <c r="S158" s="91"/>
      <c r="T158" s="126"/>
      <c r="U158" s="91"/>
      <c r="V158" s="91"/>
      <c r="W158" s="156"/>
      <c r="X158" s="160"/>
      <c r="Y158" s="156"/>
      <c r="AA158" s="131">
        <v>1</v>
      </c>
      <c r="AB158" s="131" t="str">
        <f>VLOOKUP(AA158,detail_maturity_score,3,FALSE)</f>
        <v/>
      </c>
    </row>
    <row r="159" spans="1:28" s="124" customFormat="1" ht="30" customHeight="1" x14ac:dyDescent="0.25">
      <c r="A159" s="89">
        <v>413</v>
      </c>
      <c r="B159" s="90" t="str">
        <f t="shared" ca="1" si="17"/>
        <v>2.3.11b</v>
      </c>
      <c r="C159" s="91">
        <f t="shared" ca="1" si="18"/>
        <v>6</v>
      </c>
      <c r="D159" s="21"/>
      <c r="E159" s="220" t="str">
        <f t="shared" ca="1" si="19"/>
        <v>2.3.11b</v>
      </c>
      <c r="F159" s="98" t="str">
        <f t="shared" ca="1" si="20"/>
        <v>Both the attacker and defender aspects of an attack?</v>
      </c>
      <c r="G159" s="93"/>
      <c r="H159" s="140" t="str">
        <f t="shared" ca="1" si="21"/>
        <v>x 5</v>
      </c>
      <c r="I159" s="140" t="str">
        <f t="shared" ca="1" si="22"/>
        <v/>
      </c>
      <c r="J159" s="254"/>
      <c r="K159" s="254"/>
      <c r="L159" s="91"/>
      <c r="M159" s="91"/>
      <c r="N159" s="91"/>
      <c r="O159" s="91"/>
      <c r="P159" s="91"/>
      <c r="Q159" s="91"/>
      <c r="R159" s="91"/>
      <c r="S159" s="91"/>
      <c r="T159" s="126"/>
      <c r="U159" s="91"/>
      <c r="V159" s="91"/>
      <c r="W159" s="156"/>
      <c r="X159" s="160"/>
      <c r="Y159" s="156"/>
      <c r="AA159" s="131">
        <v>1</v>
      </c>
      <c r="AB159" s="131" t="str">
        <f>VLOOKUP(AA159,detail_maturity_score,3,FALSE)</f>
        <v/>
      </c>
    </row>
    <row r="160" spans="1:28" s="124" customFormat="1" ht="18.75" customHeight="1" x14ac:dyDescent="0.25">
      <c r="A160" s="89">
        <v>414</v>
      </c>
      <c r="B160" s="91" t="str">
        <f t="shared" ca="1" si="17"/>
        <v/>
      </c>
      <c r="C160" s="91">
        <f t="shared" ca="1" si="18"/>
        <v>3</v>
      </c>
      <c r="D160" s="21"/>
      <c r="E160" s="219" t="str">
        <f t="shared" ca="1" si="19"/>
        <v/>
      </c>
      <c r="F160" s="97" t="str">
        <f t="shared" ca="1" si="20"/>
        <v>Eradication</v>
      </c>
      <c r="G160" s="91"/>
      <c r="H160" s="140" t="str">
        <f t="shared" ca="1" si="21"/>
        <v/>
      </c>
      <c r="I160" s="140" t="str">
        <f t="shared" ca="1" si="22"/>
        <v/>
      </c>
      <c r="J160" s="254"/>
      <c r="K160" s="254"/>
      <c r="L160" s="91"/>
      <c r="M160" s="91"/>
      <c r="N160" s="91"/>
      <c r="O160" s="91"/>
      <c r="P160" s="91"/>
      <c r="Q160" s="91"/>
      <c r="R160" s="91"/>
      <c r="S160" s="91"/>
      <c r="T160" s="126"/>
      <c r="U160" s="91"/>
      <c r="V160" s="91"/>
      <c r="W160" s="156"/>
      <c r="X160" s="156"/>
      <c r="Y160" s="156"/>
      <c r="AA160" s="131"/>
      <c r="AB160" s="131"/>
    </row>
    <row r="161" spans="1:28" s="124" customFormat="1" ht="30" x14ac:dyDescent="0.25">
      <c r="A161" s="89">
        <v>415</v>
      </c>
      <c r="B161" s="90" t="str">
        <f t="shared" ca="1" si="17"/>
        <v>2.3.12</v>
      </c>
      <c r="C161" s="91">
        <f t="shared" ca="1" si="18"/>
        <v>5</v>
      </c>
      <c r="D161" s="21"/>
      <c r="E161" s="220" t="str">
        <f t="shared" ca="1" si="19"/>
        <v>2.3.12</v>
      </c>
      <c r="F161" s="93" t="str">
        <f t="shared" ca="1" si="20"/>
        <v>Do you take steps to eliminate the cause of the cyber security incident (eradication)?</v>
      </c>
      <c r="G161" s="93"/>
      <c r="H161" s="140" t="str">
        <f t="shared" ca="1" si="21"/>
        <v>x 2</v>
      </c>
      <c r="I161" s="140" t="str">
        <f t="shared" ca="1" si="22"/>
        <v/>
      </c>
      <c r="J161" s="254"/>
      <c r="K161" s="254"/>
      <c r="L161" s="91"/>
      <c r="M161" s="91"/>
      <c r="N161" s="91"/>
      <c r="O161" s="91"/>
      <c r="P161" s="91"/>
      <c r="Q161" s="91"/>
      <c r="R161" s="91"/>
      <c r="S161" s="91"/>
      <c r="T161" s="126"/>
      <c r="U161" s="91"/>
      <c r="V161" s="91"/>
      <c r="W161" s="156"/>
      <c r="X161" s="160"/>
      <c r="Y161" s="156"/>
      <c r="AA161" s="131">
        <v>1</v>
      </c>
      <c r="AB161" s="131" t="str">
        <f>VLOOKUP(AA161,detail_maturity_score,3,FALSE)</f>
        <v/>
      </c>
    </row>
    <row r="162" spans="1:28" s="124" customFormat="1" ht="30" customHeight="1" x14ac:dyDescent="0.25">
      <c r="A162" s="89">
        <v>416</v>
      </c>
      <c r="B162" s="90" t="str">
        <f t="shared" ca="1" si="17"/>
        <v>2.3.13</v>
      </c>
      <c r="C162" s="91">
        <f t="shared" ca="1" si="18"/>
        <v>4</v>
      </c>
      <c r="D162" s="21"/>
      <c r="E162" s="220" t="str">
        <f t="shared" ca="1" si="19"/>
        <v>2.3.13</v>
      </c>
      <c r="F162" s="93" t="str">
        <f t="shared" ca="1" si="20"/>
        <v>Does eradication include (where necessary):</v>
      </c>
      <c r="G162" s="93"/>
      <c r="H162" s="140" t="str">
        <f t="shared" ca="1" si="21"/>
        <v/>
      </c>
      <c r="I162" s="140" t="str">
        <f t="shared" ca="1" si="22"/>
        <v/>
      </c>
      <c r="J162" s="254"/>
      <c r="K162" s="254"/>
      <c r="L162" s="91"/>
      <c r="M162" s="91"/>
      <c r="N162" s="91"/>
      <c r="O162" s="91"/>
      <c r="P162" s="91"/>
      <c r="Q162" s="91"/>
      <c r="R162" s="91"/>
      <c r="S162" s="91"/>
      <c r="T162" s="126"/>
      <c r="U162" s="91"/>
      <c r="V162" s="91"/>
      <c r="W162" s="156"/>
      <c r="X162" s="160"/>
      <c r="Y162" s="156"/>
      <c r="AA162" s="131"/>
      <c r="AB162" s="131"/>
    </row>
    <row r="163" spans="1:28" s="124" customFormat="1" ht="30" customHeight="1" x14ac:dyDescent="0.25">
      <c r="A163" s="89">
        <v>417</v>
      </c>
      <c r="B163" s="90" t="str">
        <f t="shared" ca="1" si="17"/>
        <v>2.3.13a</v>
      </c>
      <c r="C163" s="91">
        <f t="shared" ca="1" si="18"/>
        <v>6</v>
      </c>
      <c r="D163" s="21"/>
      <c r="E163" s="220" t="str">
        <f t="shared" ca="1" si="19"/>
        <v>2.3.13a</v>
      </c>
      <c r="F163" s="98" t="str">
        <f t="shared" ca="1" si="20"/>
        <v>Removing the attack from the network?</v>
      </c>
      <c r="G163" s="93"/>
      <c r="H163" s="140" t="str">
        <f t="shared" ca="1" si="21"/>
        <v>x 3</v>
      </c>
      <c r="I163" s="140" t="str">
        <f t="shared" ca="1" si="22"/>
        <v/>
      </c>
      <c r="J163" s="254"/>
      <c r="K163" s="254"/>
      <c r="L163" s="91"/>
      <c r="M163" s="91"/>
      <c r="N163" s="91"/>
      <c r="O163" s="91"/>
      <c r="P163" s="91"/>
      <c r="Q163" s="91"/>
      <c r="R163" s="91"/>
      <c r="S163" s="91"/>
      <c r="T163" s="126"/>
      <c r="U163" s="91"/>
      <c r="V163" s="91"/>
      <c r="W163" s="156"/>
      <c r="X163" s="160"/>
      <c r="Y163" s="156"/>
      <c r="AA163" s="131">
        <v>1</v>
      </c>
      <c r="AB163" s="131" t="str">
        <f>VLOOKUP(AA163,detail_maturity_score,3,FALSE)</f>
        <v/>
      </c>
    </row>
    <row r="164" spans="1:28" s="124" customFormat="1" ht="30" customHeight="1" x14ac:dyDescent="0.25">
      <c r="A164" s="89">
        <v>418</v>
      </c>
      <c r="B164" s="90" t="str">
        <f t="shared" ca="1" si="17"/>
        <v>2.3.13b</v>
      </c>
      <c r="C164" s="91">
        <f t="shared" ca="1" si="18"/>
        <v>6</v>
      </c>
      <c r="D164" s="21"/>
      <c r="E164" s="220" t="str">
        <f t="shared" ca="1" si="19"/>
        <v>2.3.13b</v>
      </c>
      <c r="F164" s="98" t="str">
        <f t="shared" ca="1" si="20"/>
        <v>Deleting malware?</v>
      </c>
      <c r="G164" s="93"/>
      <c r="H164" s="140" t="str">
        <f t="shared" ca="1" si="21"/>
        <v>x 3</v>
      </c>
      <c r="I164" s="140" t="str">
        <f t="shared" ca="1" si="22"/>
        <v/>
      </c>
      <c r="J164" s="254"/>
      <c r="K164" s="254"/>
      <c r="L164" s="91"/>
      <c r="M164" s="91"/>
      <c r="N164" s="91"/>
      <c r="O164" s="91"/>
      <c r="P164" s="91"/>
      <c r="Q164" s="91"/>
      <c r="R164" s="91"/>
      <c r="S164" s="91"/>
      <c r="T164" s="126"/>
      <c r="U164" s="91"/>
      <c r="V164" s="91"/>
      <c r="W164" s="156"/>
      <c r="X164" s="160"/>
      <c r="Y164" s="156"/>
      <c r="AA164" s="131">
        <v>1</v>
      </c>
      <c r="AB164" s="131" t="str">
        <f>VLOOKUP(AA164,detail_maturity_score,3,FALSE)</f>
        <v/>
      </c>
    </row>
    <row r="165" spans="1:28" s="124" customFormat="1" ht="30" customHeight="1" x14ac:dyDescent="0.25">
      <c r="A165" s="89">
        <v>419</v>
      </c>
      <c r="B165" s="90" t="str">
        <f t="shared" ca="1" si="17"/>
        <v>2.3.13c</v>
      </c>
      <c r="C165" s="91">
        <f t="shared" ca="1" si="18"/>
        <v>6</v>
      </c>
      <c r="D165" s="21"/>
      <c r="E165" s="220" t="str">
        <f t="shared" ca="1" si="19"/>
        <v>2.3.13c</v>
      </c>
      <c r="F165" s="98" t="str">
        <f t="shared" ca="1" si="20"/>
        <v>Disabling breached user accounts?</v>
      </c>
      <c r="G165" s="93"/>
      <c r="H165" s="140" t="str">
        <f t="shared" ca="1" si="21"/>
        <v>x 3</v>
      </c>
      <c r="I165" s="140" t="str">
        <f t="shared" ca="1" si="22"/>
        <v/>
      </c>
      <c r="J165" s="254"/>
      <c r="K165" s="254"/>
      <c r="L165" s="91"/>
      <c r="M165" s="91"/>
      <c r="N165" s="91"/>
      <c r="O165" s="91"/>
      <c r="P165" s="91"/>
      <c r="Q165" s="91"/>
      <c r="R165" s="91"/>
      <c r="S165" s="91"/>
      <c r="T165" s="126"/>
      <c r="U165" s="91"/>
      <c r="V165" s="91"/>
      <c r="W165" s="156"/>
      <c r="X165" s="160"/>
      <c r="Y165" s="156"/>
      <c r="AA165" s="131">
        <v>1</v>
      </c>
      <c r="AB165" s="131" t="str">
        <f>VLOOKUP(AA165,detail_maturity_score,3,FALSE)</f>
        <v/>
      </c>
    </row>
    <row r="166" spans="1:28" s="124" customFormat="1" ht="30" customHeight="1" x14ac:dyDescent="0.25">
      <c r="A166" s="89">
        <v>420</v>
      </c>
      <c r="B166" s="90" t="str">
        <f t="shared" ca="1" si="17"/>
        <v>2.3.13d</v>
      </c>
      <c r="C166" s="91">
        <f t="shared" ca="1" si="18"/>
        <v>6</v>
      </c>
      <c r="D166" s="21"/>
      <c r="E166" s="220" t="str">
        <f t="shared" ca="1" si="19"/>
        <v>2.3.13d</v>
      </c>
      <c r="F166" s="98" t="str">
        <f t="shared" ca="1" si="20"/>
        <v>Identifying vulnerabilities that were exploited?</v>
      </c>
      <c r="G166" s="93"/>
      <c r="H166" s="140" t="str">
        <f t="shared" ca="1" si="21"/>
        <v>x 3</v>
      </c>
      <c r="I166" s="140" t="str">
        <f t="shared" ca="1" si="22"/>
        <v/>
      </c>
      <c r="J166" s="254"/>
      <c r="K166" s="254"/>
      <c r="L166" s="91"/>
      <c r="M166" s="91"/>
      <c r="N166" s="91"/>
      <c r="O166" s="91"/>
      <c r="P166" s="91"/>
      <c r="Q166" s="91"/>
      <c r="R166" s="91"/>
      <c r="S166" s="91"/>
      <c r="T166" s="126"/>
      <c r="U166" s="91"/>
      <c r="V166" s="91"/>
      <c r="W166" s="156"/>
      <c r="X166" s="160"/>
      <c r="Y166" s="156"/>
      <c r="AA166" s="131">
        <v>1</v>
      </c>
      <c r="AB166" s="131" t="str">
        <f>VLOOKUP(AA166,detail_maturity_score,3,FALSE)</f>
        <v/>
      </c>
    </row>
    <row r="167" spans="1:28" s="124" customFormat="1" ht="30" customHeight="1" x14ac:dyDescent="0.25">
      <c r="A167" s="89">
        <v>421</v>
      </c>
      <c r="B167" s="90" t="str">
        <f t="shared" ca="1" si="17"/>
        <v>2.3.13e</v>
      </c>
      <c r="C167" s="91">
        <f t="shared" ca="1" si="18"/>
        <v>6</v>
      </c>
      <c r="D167" s="21"/>
      <c r="E167" s="220" t="str">
        <f t="shared" ca="1" si="19"/>
        <v>2.3.13e</v>
      </c>
      <c r="F167" s="98" t="str">
        <f t="shared" ca="1" si="20"/>
        <v>Mitigating vulnerabilities that were exploited?</v>
      </c>
      <c r="G167" s="93"/>
      <c r="H167" s="140" t="str">
        <f t="shared" ca="1" si="21"/>
        <v>x 4</v>
      </c>
      <c r="I167" s="140" t="str">
        <f t="shared" ca="1" si="22"/>
        <v/>
      </c>
      <c r="J167" s="254"/>
      <c r="K167" s="254"/>
      <c r="L167" s="91"/>
      <c r="M167" s="91"/>
      <c r="N167" s="91"/>
      <c r="O167" s="91"/>
      <c r="P167" s="91"/>
      <c r="Q167" s="91"/>
      <c r="R167" s="91"/>
      <c r="S167" s="91"/>
      <c r="T167" s="126"/>
      <c r="U167" s="91"/>
      <c r="V167" s="91"/>
      <c r="W167" s="156"/>
      <c r="X167" s="160"/>
      <c r="Y167" s="156"/>
      <c r="AA167" s="131">
        <v>1</v>
      </c>
      <c r="AB167" s="131" t="str">
        <f>VLOOKUP(AA167,detail_maturity_score,3,FALSE)</f>
        <v/>
      </c>
    </row>
    <row r="168" spans="1:28" s="124" customFormat="1" ht="30" customHeight="1" x14ac:dyDescent="0.25">
      <c r="A168" s="89">
        <v>422</v>
      </c>
      <c r="B168" s="90" t="str">
        <f t="shared" ca="1" si="17"/>
        <v>2.3.14</v>
      </c>
      <c r="C168" s="91">
        <f t="shared" ca="1" si="18"/>
        <v>4</v>
      </c>
      <c r="D168" s="21"/>
      <c r="E168" s="220" t="str">
        <f t="shared" ca="1" si="19"/>
        <v>2.3.14</v>
      </c>
      <c r="F168" s="93" t="str">
        <f t="shared" ca="1" si="20"/>
        <v>Does the eradication process include:</v>
      </c>
      <c r="G168" s="93"/>
      <c r="H168" s="140" t="str">
        <f t="shared" ca="1" si="21"/>
        <v/>
      </c>
      <c r="I168" s="140" t="str">
        <f t="shared" ca="1" si="22"/>
        <v/>
      </c>
      <c r="J168" s="254"/>
      <c r="K168" s="254"/>
      <c r="L168" s="91"/>
      <c r="M168" s="91"/>
      <c r="N168" s="91"/>
      <c r="O168" s="91"/>
      <c r="P168" s="91"/>
      <c r="Q168" s="91"/>
      <c r="R168" s="91"/>
      <c r="S168" s="91"/>
      <c r="T168" s="126"/>
      <c r="U168" s="91"/>
      <c r="V168" s="91"/>
      <c r="W168" s="156"/>
      <c r="X168" s="160"/>
      <c r="Y168" s="156"/>
      <c r="AA168" s="131"/>
      <c r="AB168" s="131"/>
    </row>
    <row r="169" spans="1:28" s="124" customFormat="1" ht="30" x14ac:dyDescent="0.25">
      <c r="A169" s="89">
        <v>423</v>
      </c>
      <c r="B169" s="90" t="str">
        <f t="shared" ca="1" si="17"/>
        <v>2.3.14a</v>
      </c>
      <c r="C169" s="91">
        <f t="shared" ca="1" si="18"/>
        <v>6</v>
      </c>
      <c r="D169" s="21"/>
      <c r="E169" s="220" t="str">
        <f t="shared" ca="1" si="19"/>
        <v>2.3.14a</v>
      </c>
      <c r="F169" s="98" t="str">
        <f t="shared" ca="1" si="20"/>
        <v>Identifying all affected hosts within your organisation, so that they can be remediated?</v>
      </c>
      <c r="G169" s="93"/>
      <c r="H169" s="140" t="str">
        <f t="shared" ca="1" si="21"/>
        <v>x 3</v>
      </c>
      <c r="I169" s="140" t="str">
        <f t="shared" ca="1" si="22"/>
        <v/>
      </c>
      <c r="J169" s="254"/>
      <c r="K169" s="254"/>
      <c r="L169" s="91"/>
      <c r="M169" s="91"/>
      <c r="N169" s="91"/>
      <c r="O169" s="91"/>
      <c r="P169" s="91"/>
      <c r="Q169" s="91"/>
      <c r="R169" s="91"/>
      <c r="S169" s="91"/>
      <c r="T169" s="126"/>
      <c r="U169" s="91"/>
      <c r="V169" s="91"/>
      <c r="W169" s="156"/>
      <c r="X169" s="160"/>
      <c r="Y169" s="156"/>
      <c r="AA169" s="131">
        <v>1</v>
      </c>
      <c r="AB169" s="131" t="str">
        <f t="shared" ref="AB169:AB176" si="25">VLOOKUP(AA169,detail_maturity_score,3,FALSE)</f>
        <v/>
      </c>
    </row>
    <row r="170" spans="1:28" s="124" customFormat="1" ht="30" x14ac:dyDescent="0.25">
      <c r="A170" s="89">
        <v>424</v>
      </c>
      <c r="B170" s="90" t="str">
        <f t="shared" ca="1" si="17"/>
        <v>2.3.14b</v>
      </c>
      <c r="C170" s="91">
        <f t="shared" ca="1" si="18"/>
        <v>6</v>
      </c>
      <c r="D170" s="21"/>
      <c r="E170" s="220" t="str">
        <f t="shared" ca="1" si="19"/>
        <v>2.3.14b</v>
      </c>
      <c r="F170" s="98" t="str">
        <f t="shared" ca="1" si="20"/>
        <v>Identifying all affected hosts beyond your organisation, so that they can be remediated?</v>
      </c>
      <c r="G170" s="93"/>
      <c r="H170" s="140" t="str">
        <f t="shared" ca="1" si="21"/>
        <v>x 5</v>
      </c>
      <c r="I170" s="140" t="str">
        <f t="shared" ca="1" si="22"/>
        <v/>
      </c>
      <c r="J170" s="254"/>
      <c r="K170" s="254"/>
      <c r="L170" s="91"/>
      <c r="M170" s="91"/>
      <c r="N170" s="91"/>
      <c r="O170" s="91"/>
      <c r="P170" s="91"/>
      <c r="Q170" s="91"/>
      <c r="R170" s="91"/>
      <c r="S170" s="91"/>
      <c r="T170" s="126"/>
      <c r="U170" s="91"/>
      <c r="V170" s="91"/>
      <c r="W170" s="156"/>
      <c r="X170" s="160"/>
      <c r="Y170" s="156"/>
      <c r="AA170" s="131">
        <v>1</v>
      </c>
      <c r="AB170" s="131" t="str">
        <f t="shared" si="25"/>
        <v/>
      </c>
    </row>
    <row r="171" spans="1:28" s="124" customFormat="1" ht="30" customHeight="1" x14ac:dyDescent="0.25">
      <c r="A171" s="89">
        <v>425</v>
      </c>
      <c r="B171" s="90" t="str">
        <f t="shared" ca="1" si="17"/>
        <v>2.3.14c</v>
      </c>
      <c r="C171" s="91">
        <f t="shared" ca="1" si="18"/>
        <v>6</v>
      </c>
      <c r="D171" s="21"/>
      <c r="E171" s="220" t="str">
        <f t="shared" ca="1" si="19"/>
        <v>2.3.14c</v>
      </c>
      <c r="F171" s="98" t="str">
        <f t="shared" ca="1" si="20"/>
        <v>Carrying out malware analysis?</v>
      </c>
      <c r="G171" s="93"/>
      <c r="H171" s="140" t="str">
        <f t="shared" ca="1" si="21"/>
        <v>x 5</v>
      </c>
      <c r="I171" s="140" t="str">
        <f t="shared" ca="1" si="22"/>
        <v/>
      </c>
      <c r="J171" s="254"/>
      <c r="K171" s="254"/>
      <c r="L171" s="91"/>
      <c r="M171" s="91"/>
      <c r="N171" s="91"/>
      <c r="O171" s="91"/>
      <c r="P171" s="91"/>
      <c r="Q171" s="91"/>
      <c r="R171" s="91"/>
      <c r="S171" s="91"/>
      <c r="T171" s="126"/>
      <c r="U171" s="91"/>
      <c r="V171" s="91"/>
      <c r="W171" s="156"/>
      <c r="X171" s="160"/>
      <c r="Y171" s="156"/>
      <c r="AA171" s="131">
        <v>1</v>
      </c>
      <c r="AB171" s="131" t="str">
        <f t="shared" si="25"/>
        <v/>
      </c>
    </row>
    <row r="172" spans="1:28" s="124" customFormat="1" ht="30" customHeight="1" x14ac:dyDescent="0.25">
      <c r="A172" s="89">
        <v>426</v>
      </c>
      <c r="B172" s="90" t="str">
        <f t="shared" ca="1" si="17"/>
        <v>2.3.14d</v>
      </c>
      <c r="C172" s="91">
        <f t="shared" ca="1" si="18"/>
        <v>6</v>
      </c>
      <c r="D172" s="21"/>
      <c r="E172" s="220" t="str">
        <f t="shared" ca="1" si="19"/>
        <v>2.3.14d</v>
      </c>
      <c r="F172" s="98" t="str">
        <f t="shared" ca="1" si="20"/>
        <v>Checking for any response from the attacker to your actions?</v>
      </c>
      <c r="G172" s="93"/>
      <c r="H172" s="140" t="str">
        <f t="shared" ca="1" si="21"/>
        <v>x 5</v>
      </c>
      <c r="I172" s="140" t="str">
        <f t="shared" ca="1" si="22"/>
        <v/>
      </c>
      <c r="J172" s="254"/>
      <c r="K172" s="254"/>
      <c r="L172" s="91"/>
      <c r="M172" s="91"/>
      <c r="N172" s="91"/>
      <c r="O172" s="91"/>
      <c r="P172" s="91"/>
      <c r="Q172" s="91"/>
      <c r="R172" s="91"/>
      <c r="S172" s="91"/>
      <c r="T172" s="126"/>
      <c r="U172" s="91"/>
      <c r="V172" s="91"/>
      <c r="W172" s="156"/>
      <c r="X172" s="160"/>
      <c r="Y172" s="156"/>
      <c r="AA172" s="131">
        <v>1</v>
      </c>
      <c r="AB172" s="131" t="str">
        <f t="shared" si="25"/>
        <v/>
      </c>
    </row>
    <row r="173" spans="1:28" s="124" customFormat="1" ht="30" x14ac:dyDescent="0.25">
      <c r="A173" s="89">
        <v>427</v>
      </c>
      <c r="B173" s="90" t="str">
        <f t="shared" ca="1" si="17"/>
        <v>2.3.14e</v>
      </c>
      <c r="C173" s="91">
        <f t="shared" ca="1" si="18"/>
        <v>6</v>
      </c>
      <c r="D173" s="21"/>
      <c r="E173" s="220" t="str">
        <f t="shared" ca="1" si="19"/>
        <v>2.3.14e</v>
      </c>
      <c r="F173" s="98" t="str">
        <f t="shared" ca="1" si="20"/>
        <v>Developing a response (preferably in advance) if the attacker uses a different method of attack?</v>
      </c>
      <c r="G173" s="93"/>
      <c r="H173" s="140" t="str">
        <f t="shared" ca="1" si="21"/>
        <v>x 5</v>
      </c>
      <c r="I173" s="140" t="str">
        <f t="shared" ca="1" si="22"/>
        <v/>
      </c>
      <c r="J173" s="254"/>
      <c r="K173" s="254"/>
      <c r="L173" s="91"/>
      <c r="M173" s="91"/>
      <c r="N173" s="91"/>
      <c r="O173" s="91"/>
      <c r="P173" s="91"/>
      <c r="Q173" s="91"/>
      <c r="R173" s="91"/>
      <c r="S173" s="91"/>
      <c r="T173" s="126"/>
      <c r="U173" s="91"/>
      <c r="V173" s="91"/>
      <c r="W173" s="156"/>
      <c r="X173" s="160"/>
      <c r="Y173" s="156"/>
      <c r="AA173" s="131">
        <v>1</v>
      </c>
      <c r="AB173" s="131" t="str">
        <f t="shared" si="25"/>
        <v/>
      </c>
    </row>
    <row r="174" spans="1:28" s="124" customFormat="1" ht="30" x14ac:dyDescent="0.25">
      <c r="A174" s="89">
        <v>428</v>
      </c>
      <c r="B174" s="90" t="str">
        <f t="shared" ca="1" si="17"/>
        <v>2.3.14f</v>
      </c>
      <c r="C174" s="91">
        <f t="shared" ca="1" si="18"/>
        <v>6</v>
      </c>
      <c r="D174" s="21"/>
      <c r="E174" s="220" t="str">
        <f t="shared" ca="1" si="19"/>
        <v>2.3.14f</v>
      </c>
      <c r="F174" s="98" t="str">
        <f t="shared" ca="1" si="20"/>
        <v>Allowing sufficient time to ensure that the network is secure and that there is no response from the attacker?</v>
      </c>
      <c r="G174" s="93"/>
      <c r="H174" s="140" t="str">
        <f t="shared" ca="1" si="21"/>
        <v>x 3</v>
      </c>
      <c r="I174" s="140" t="str">
        <f t="shared" ca="1" si="22"/>
        <v/>
      </c>
      <c r="J174" s="254"/>
      <c r="K174" s="254"/>
      <c r="L174" s="91"/>
      <c r="M174" s="91"/>
      <c r="N174" s="91"/>
      <c r="O174" s="91"/>
      <c r="P174" s="91"/>
      <c r="Q174" s="91"/>
      <c r="R174" s="91"/>
      <c r="S174" s="91"/>
      <c r="T174" s="126"/>
      <c r="U174" s="91"/>
      <c r="V174" s="91"/>
      <c r="W174" s="156"/>
      <c r="X174" s="160"/>
      <c r="Y174" s="156"/>
      <c r="AA174" s="131">
        <v>1</v>
      </c>
      <c r="AB174" s="131" t="str">
        <f t="shared" si="25"/>
        <v/>
      </c>
    </row>
    <row r="175" spans="1:28" s="124" customFormat="1" ht="30" customHeight="1" x14ac:dyDescent="0.25">
      <c r="A175" s="89">
        <v>429</v>
      </c>
      <c r="B175" s="90" t="str">
        <f t="shared" ca="1" si="17"/>
        <v>2.3.15</v>
      </c>
      <c r="C175" s="91">
        <f t="shared" ca="1" si="18"/>
        <v>5</v>
      </c>
      <c r="D175" s="21"/>
      <c r="E175" s="220" t="str">
        <f t="shared" ca="1" si="19"/>
        <v>2.3.15</v>
      </c>
      <c r="F175" s="93" t="str">
        <f t="shared" ca="1" si="20"/>
        <v>Do you produce an eradication plan?</v>
      </c>
      <c r="G175" s="93"/>
      <c r="H175" s="140" t="str">
        <f t="shared" ca="1" si="21"/>
        <v>x 3</v>
      </c>
      <c r="I175" s="140" t="str">
        <f t="shared" ca="1" si="22"/>
        <v/>
      </c>
      <c r="J175" s="254"/>
      <c r="K175" s="254"/>
      <c r="L175" s="91"/>
      <c r="M175" s="91"/>
      <c r="N175" s="91"/>
      <c r="O175" s="91"/>
      <c r="P175" s="91"/>
      <c r="Q175" s="91"/>
      <c r="R175" s="91"/>
      <c r="S175" s="91"/>
      <c r="T175" s="126"/>
      <c r="U175" s="91"/>
      <c r="V175" s="91"/>
      <c r="W175" s="156"/>
      <c r="X175" s="160"/>
      <c r="Y175" s="156"/>
      <c r="AA175" s="131">
        <v>1</v>
      </c>
      <c r="AB175" s="131" t="str">
        <f t="shared" si="25"/>
        <v/>
      </c>
    </row>
    <row r="176" spans="1:28" s="124" customFormat="1" ht="30" customHeight="1" x14ac:dyDescent="0.25">
      <c r="A176" s="89">
        <v>430</v>
      </c>
      <c r="B176" s="90" t="str">
        <f t="shared" ca="1" si="17"/>
        <v>2.3.16</v>
      </c>
      <c r="C176" s="91">
        <f t="shared" ca="1" si="18"/>
        <v>5</v>
      </c>
      <c r="D176" s="21"/>
      <c r="E176" s="220" t="str">
        <f t="shared" ca="1" si="19"/>
        <v>2.3.16</v>
      </c>
      <c r="F176" s="93" t="str">
        <f t="shared" ca="1" si="20"/>
        <v>Is the eradication plan executed with speed and precision?</v>
      </c>
      <c r="G176" s="93"/>
      <c r="H176" s="140" t="str">
        <f t="shared" ca="1" si="21"/>
        <v>x 4</v>
      </c>
      <c r="I176" s="140" t="str">
        <f t="shared" ca="1" si="22"/>
        <v/>
      </c>
      <c r="J176" s="254"/>
      <c r="K176" s="254"/>
      <c r="L176" s="91"/>
      <c r="M176" s="91"/>
      <c r="N176" s="91"/>
      <c r="O176" s="91"/>
      <c r="P176" s="91"/>
      <c r="Q176" s="91"/>
      <c r="R176" s="91"/>
      <c r="S176" s="91"/>
      <c r="T176" s="126"/>
      <c r="U176" s="91"/>
      <c r="V176" s="91"/>
      <c r="W176" s="156"/>
      <c r="X176" s="160"/>
      <c r="Y176" s="156"/>
      <c r="AA176" s="131">
        <v>1</v>
      </c>
      <c r="AB176" s="131" t="str">
        <f t="shared" si="25"/>
        <v/>
      </c>
    </row>
    <row r="177" spans="1:28" s="124" customFormat="1" ht="30" x14ac:dyDescent="0.25">
      <c r="A177" s="89">
        <v>431</v>
      </c>
      <c r="B177" s="90" t="str">
        <f t="shared" ca="1" si="17"/>
        <v>2.3.17</v>
      </c>
      <c r="C177" s="91">
        <f t="shared" ca="1" si="18"/>
        <v>4</v>
      </c>
      <c r="D177" s="21"/>
      <c r="E177" s="220" t="str">
        <f t="shared" ca="1" si="19"/>
        <v>2.3.17</v>
      </c>
      <c r="F177" s="93" t="str">
        <f t="shared" ca="1" si="20"/>
        <v>Does the eradication plan enable actions to be taken to prevent attackers:</v>
      </c>
      <c r="G177" s="93"/>
      <c r="H177" s="140" t="str">
        <f t="shared" ca="1" si="21"/>
        <v/>
      </c>
      <c r="I177" s="140" t="str">
        <f t="shared" ca="1" si="22"/>
        <v/>
      </c>
      <c r="J177" s="254"/>
      <c r="K177" s="254"/>
      <c r="L177" s="91"/>
      <c r="M177" s="91"/>
      <c r="N177" s="91"/>
      <c r="O177" s="91"/>
      <c r="P177" s="91"/>
      <c r="Q177" s="91"/>
      <c r="R177" s="91"/>
      <c r="S177" s="91"/>
      <c r="T177" s="126"/>
      <c r="U177" s="91"/>
      <c r="V177" s="91"/>
      <c r="W177" s="156"/>
      <c r="X177" s="160"/>
      <c r="Y177" s="156"/>
      <c r="AA177" s="131"/>
      <c r="AB177" s="131"/>
    </row>
    <row r="178" spans="1:28" s="124" customFormat="1" ht="30" customHeight="1" x14ac:dyDescent="0.25">
      <c r="A178" s="89">
        <v>432</v>
      </c>
      <c r="B178" s="90" t="str">
        <f t="shared" ca="1" si="17"/>
        <v>2.3.17a</v>
      </c>
      <c r="C178" s="91">
        <f t="shared" ca="1" si="18"/>
        <v>6</v>
      </c>
      <c r="D178" s="21"/>
      <c r="E178" s="220" t="str">
        <f t="shared" ca="1" si="19"/>
        <v>2.3.17a</v>
      </c>
      <c r="F178" s="98" t="str">
        <f t="shared" ca="1" si="20"/>
        <v>Sensing they have been discovered once eradication is underway?</v>
      </c>
      <c r="G178" s="93"/>
      <c r="H178" s="140" t="str">
        <f t="shared" ca="1" si="21"/>
        <v>x 5</v>
      </c>
      <c r="I178" s="140" t="str">
        <f t="shared" ca="1" si="22"/>
        <v/>
      </c>
      <c r="J178" s="254"/>
      <c r="K178" s="254"/>
      <c r="L178" s="91"/>
      <c r="M178" s="91"/>
      <c r="N178" s="91"/>
      <c r="O178" s="91"/>
      <c r="P178" s="91"/>
      <c r="Q178" s="91"/>
      <c r="R178" s="91"/>
      <c r="S178" s="91"/>
      <c r="T178" s="126"/>
      <c r="U178" s="91"/>
      <c r="V178" s="91"/>
      <c r="W178" s="156"/>
      <c r="X178" s="160"/>
      <c r="Y178" s="156"/>
      <c r="AA178" s="131">
        <v>1</v>
      </c>
      <c r="AB178" s="131" t="str">
        <f>VLOOKUP(AA178,detail_maturity_score,3,FALSE)</f>
        <v/>
      </c>
    </row>
    <row r="179" spans="1:28" s="124" customFormat="1" ht="30" x14ac:dyDescent="0.25">
      <c r="A179" s="89">
        <v>433</v>
      </c>
      <c r="B179" s="90" t="str">
        <f t="shared" ca="1" si="17"/>
        <v>2.3.17b</v>
      </c>
      <c r="C179" s="91">
        <f t="shared" ca="1" si="18"/>
        <v>6</v>
      </c>
      <c r="D179" s="21"/>
      <c r="E179" s="220" t="str">
        <f t="shared" ca="1" si="19"/>
        <v>2.3.17b</v>
      </c>
      <c r="F179" s="98" t="str">
        <f t="shared" ca="1" si="20"/>
        <v>Re-establishing a base and entrenching themselves into the network again?</v>
      </c>
      <c r="G179" s="93"/>
      <c r="H179" s="140" t="str">
        <f t="shared" ca="1" si="21"/>
        <v>x 5</v>
      </c>
      <c r="I179" s="140" t="str">
        <f t="shared" ca="1" si="22"/>
        <v/>
      </c>
      <c r="J179" s="254"/>
      <c r="K179" s="254"/>
      <c r="L179" s="91"/>
      <c r="M179" s="91"/>
      <c r="N179" s="91"/>
      <c r="O179" s="91"/>
      <c r="P179" s="91"/>
      <c r="Q179" s="91"/>
      <c r="R179" s="91"/>
      <c r="S179" s="91"/>
      <c r="T179" s="126"/>
      <c r="U179" s="91"/>
      <c r="V179" s="91"/>
      <c r="W179" s="156"/>
      <c r="X179" s="160"/>
      <c r="Y179" s="156"/>
      <c r="AA179" s="131">
        <v>1</v>
      </c>
      <c r="AB179" s="131" t="str">
        <f>VLOOKUP(AA179,detail_maturity_score,3,FALSE)</f>
        <v/>
      </c>
    </row>
    <row r="180" spans="1:28" s="124" customFormat="1" ht="30" customHeight="1" x14ac:dyDescent="0.25">
      <c r="A180" s="89">
        <v>434</v>
      </c>
      <c r="B180" s="90" t="str">
        <f t="shared" ca="1" si="17"/>
        <v>2.3.17c</v>
      </c>
      <c r="C180" s="91">
        <f t="shared" ca="1" si="18"/>
        <v>6</v>
      </c>
      <c r="D180" s="21"/>
      <c r="E180" s="220" t="str">
        <f t="shared" ca="1" si="19"/>
        <v>2.3.17c</v>
      </c>
      <c r="F180" s="98" t="str">
        <f t="shared" ca="1" si="20"/>
        <v>Continuing the attack during eradication?</v>
      </c>
      <c r="G180" s="93"/>
      <c r="H180" s="140" t="str">
        <f t="shared" ca="1" si="21"/>
        <v>x 5</v>
      </c>
      <c r="I180" s="140" t="str">
        <f t="shared" ca="1" si="22"/>
        <v/>
      </c>
      <c r="J180" s="254"/>
      <c r="K180" s="254"/>
      <c r="L180" s="91"/>
      <c r="M180" s="91"/>
      <c r="N180" s="91"/>
      <c r="O180" s="91"/>
      <c r="P180" s="91"/>
      <c r="Q180" s="91"/>
      <c r="R180" s="91"/>
      <c r="S180" s="91"/>
      <c r="T180" s="126"/>
      <c r="U180" s="91"/>
      <c r="V180" s="91"/>
      <c r="W180" s="156"/>
      <c r="X180" s="160"/>
      <c r="Y180" s="156"/>
      <c r="AA180" s="131">
        <v>1</v>
      </c>
      <c r="AB180" s="131" t="str">
        <f>VLOOKUP(AA180,detail_maturity_score,3,FALSE)</f>
        <v/>
      </c>
    </row>
    <row r="181" spans="1:28" s="124" customFormat="1" ht="30" customHeight="1" x14ac:dyDescent="0.25">
      <c r="A181" s="89">
        <v>435</v>
      </c>
      <c r="B181" s="90" t="str">
        <f t="shared" ca="1" si="17"/>
        <v>2.3.17d</v>
      </c>
      <c r="C181" s="91">
        <f t="shared" ca="1" si="18"/>
        <v>6</v>
      </c>
      <c r="D181" s="21"/>
      <c r="E181" s="220" t="str">
        <f t="shared" ca="1" si="19"/>
        <v>2.3.17d</v>
      </c>
      <c r="F181" s="98" t="str">
        <f t="shared" ca="1" si="20"/>
        <v>Avoiding identification during eradication?</v>
      </c>
      <c r="G181" s="93"/>
      <c r="H181" s="140" t="str">
        <f t="shared" ca="1" si="21"/>
        <v>x 5</v>
      </c>
      <c r="I181" s="140" t="str">
        <f t="shared" ca="1" si="22"/>
        <v/>
      </c>
      <c r="J181" s="254"/>
      <c r="K181" s="254"/>
      <c r="L181" s="91"/>
      <c r="M181" s="91"/>
      <c r="N181" s="91"/>
      <c r="O181" s="91"/>
      <c r="P181" s="91"/>
      <c r="Q181" s="91"/>
      <c r="R181" s="91"/>
      <c r="S181" s="91"/>
      <c r="T181" s="126"/>
      <c r="U181" s="91"/>
      <c r="V181" s="91"/>
      <c r="W181" s="156"/>
      <c r="X181" s="160"/>
      <c r="Y181" s="156"/>
      <c r="AA181" s="131">
        <v>1</v>
      </c>
      <c r="AB181" s="131" t="str">
        <f>VLOOKUP(AA181,detail_maturity_score,3,FALSE)</f>
        <v/>
      </c>
    </row>
    <row r="182" spans="1:28" s="124" customFormat="1" ht="18.75" customHeight="1" x14ac:dyDescent="0.25">
      <c r="A182" s="89">
        <v>436</v>
      </c>
      <c r="B182" s="91" t="str">
        <f t="shared" ca="1" si="17"/>
        <v/>
      </c>
      <c r="C182" s="91">
        <f t="shared" ca="1" si="18"/>
        <v>3</v>
      </c>
      <c r="D182" s="21"/>
      <c r="E182" s="219" t="str">
        <f t="shared" ca="1" si="19"/>
        <v/>
      </c>
      <c r="F182" s="97" t="str">
        <f t="shared" ca="1" si="20"/>
        <v>Evidence</v>
      </c>
      <c r="G182" s="91"/>
      <c r="H182" s="140" t="str">
        <f t="shared" ca="1" si="21"/>
        <v/>
      </c>
      <c r="I182" s="140" t="str">
        <f t="shared" ca="1" si="22"/>
        <v/>
      </c>
      <c r="J182" s="254"/>
      <c r="K182" s="254"/>
      <c r="L182" s="91"/>
      <c r="M182" s="91"/>
      <c r="N182" s="91"/>
      <c r="O182" s="91"/>
      <c r="P182" s="91"/>
      <c r="Q182" s="91"/>
      <c r="R182" s="91"/>
      <c r="S182" s="91"/>
      <c r="T182" s="126"/>
      <c r="U182" s="91"/>
      <c r="V182" s="91"/>
      <c r="W182" s="156"/>
      <c r="X182" s="156"/>
      <c r="Y182" s="156"/>
      <c r="AA182" s="131"/>
      <c r="AB182" s="131"/>
    </row>
    <row r="183" spans="1:28" s="124" customFormat="1" ht="30" x14ac:dyDescent="0.25">
      <c r="A183" s="89">
        <v>437</v>
      </c>
      <c r="B183" s="90" t="str">
        <f t="shared" ca="1" si="17"/>
        <v>2.3.18</v>
      </c>
      <c r="C183" s="91">
        <f t="shared" ca="1" si="18"/>
        <v>5</v>
      </c>
      <c r="D183" s="21"/>
      <c r="E183" s="220" t="str">
        <f t="shared" ca="1" si="19"/>
        <v>2.3.18</v>
      </c>
      <c r="F183" s="93" t="str">
        <f t="shared" ca="1" si="20"/>
        <v>Do you take steps to preserve evidence when dealing with the cyber security?</v>
      </c>
      <c r="G183" s="93"/>
      <c r="H183" s="140" t="str">
        <f t="shared" ca="1" si="21"/>
        <v>x 2</v>
      </c>
      <c r="I183" s="140" t="str">
        <f t="shared" ca="1" si="22"/>
        <v/>
      </c>
      <c r="J183" s="254"/>
      <c r="K183" s="254"/>
      <c r="L183" s="91"/>
      <c r="M183" s="91"/>
      <c r="N183" s="91"/>
      <c r="O183" s="91"/>
      <c r="P183" s="91"/>
      <c r="Q183" s="91"/>
      <c r="R183" s="91"/>
      <c r="S183" s="91"/>
      <c r="T183" s="126"/>
      <c r="U183" s="91"/>
      <c r="V183" s="91"/>
      <c r="W183" s="156"/>
      <c r="X183" s="160"/>
      <c r="Y183" s="156"/>
      <c r="AA183" s="131">
        <v>1</v>
      </c>
      <c r="AB183" s="131" t="str">
        <f>VLOOKUP(AA183,detail_maturity_score,3,FALSE)</f>
        <v/>
      </c>
    </row>
    <row r="184" spans="1:28" s="124" customFormat="1" ht="30" x14ac:dyDescent="0.25">
      <c r="A184" s="89">
        <v>438</v>
      </c>
      <c r="B184" s="90" t="str">
        <f t="shared" ca="1" si="17"/>
        <v>2.3.19</v>
      </c>
      <c r="C184" s="91">
        <f t="shared" ca="1" si="18"/>
        <v>5</v>
      </c>
      <c r="D184" s="21"/>
      <c r="E184" s="220" t="str">
        <f t="shared" ca="1" si="19"/>
        <v>2.3.19</v>
      </c>
      <c r="F184" s="93" t="str">
        <f t="shared" ca="1" si="20"/>
        <v>Do you have a formal process for handling evidence when dealing with the cyber security?</v>
      </c>
      <c r="G184" s="93"/>
      <c r="H184" s="140" t="str">
        <f t="shared" ca="1" si="21"/>
        <v>x 3</v>
      </c>
      <c r="I184" s="140" t="str">
        <f t="shared" ca="1" si="22"/>
        <v/>
      </c>
      <c r="J184" s="254"/>
      <c r="K184" s="254"/>
      <c r="L184" s="91"/>
      <c r="M184" s="91"/>
      <c r="N184" s="91"/>
      <c r="O184" s="91"/>
      <c r="P184" s="91"/>
      <c r="Q184" s="91"/>
      <c r="R184" s="91"/>
      <c r="S184" s="91"/>
      <c r="T184" s="126"/>
      <c r="U184" s="91"/>
      <c r="V184" s="91"/>
      <c r="W184" s="156"/>
      <c r="X184" s="160"/>
      <c r="Y184" s="156"/>
      <c r="AA184" s="131">
        <v>1</v>
      </c>
      <c r="AB184" s="131" t="str">
        <f>VLOOKUP(AA184,detail_maturity_score,3,FALSE)</f>
        <v/>
      </c>
    </row>
    <row r="185" spans="1:28" s="124" customFormat="1" ht="30" customHeight="1" x14ac:dyDescent="0.25">
      <c r="A185" s="89">
        <v>439</v>
      </c>
      <c r="B185" s="90" t="str">
        <f t="shared" ca="1" si="17"/>
        <v>2.3.20</v>
      </c>
      <c r="C185" s="91">
        <f t="shared" ca="1" si="18"/>
        <v>4</v>
      </c>
      <c r="D185" s="21"/>
      <c r="E185" s="220" t="str">
        <f t="shared" ca="1" si="19"/>
        <v>2.3.20</v>
      </c>
      <c r="F185" s="93" t="str">
        <f t="shared" ca="1" si="20"/>
        <v>Does your process for handling evidence include:</v>
      </c>
      <c r="G185" s="93"/>
      <c r="H185" s="140" t="str">
        <f t="shared" ca="1" si="21"/>
        <v/>
      </c>
      <c r="I185" s="140" t="str">
        <f t="shared" ca="1" si="22"/>
        <v/>
      </c>
      <c r="J185" s="254"/>
      <c r="K185" s="254"/>
      <c r="L185" s="91"/>
      <c r="M185" s="91"/>
      <c r="N185" s="91"/>
      <c r="O185" s="91"/>
      <c r="P185" s="91"/>
      <c r="Q185" s="91"/>
      <c r="R185" s="91"/>
      <c r="S185" s="91"/>
      <c r="T185" s="126"/>
      <c r="U185" s="91"/>
      <c r="V185" s="91"/>
      <c r="W185" s="156"/>
      <c r="X185" s="160"/>
      <c r="Y185" s="156"/>
      <c r="AA185" s="131"/>
      <c r="AB185" s="131"/>
    </row>
    <row r="186" spans="1:28" s="124" customFormat="1" ht="30" x14ac:dyDescent="0.25">
      <c r="A186" s="89">
        <v>440</v>
      </c>
      <c r="B186" s="90" t="str">
        <f t="shared" ca="1" si="17"/>
        <v>2.3.20a</v>
      </c>
      <c r="C186" s="91">
        <f t="shared" ca="1" si="18"/>
        <v>6</v>
      </c>
      <c r="D186" s="21"/>
      <c r="E186" s="220" t="str">
        <f t="shared" ca="1" si="19"/>
        <v>2.3.20a</v>
      </c>
      <c r="F186" s="98" t="str">
        <f t="shared" ca="1" si="20"/>
        <v>Allowing for admissibility of evidence (whether or not the evidence can be used in court)?</v>
      </c>
      <c r="G186" s="93"/>
      <c r="H186" s="140" t="str">
        <f t="shared" ca="1" si="21"/>
        <v>x 3</v>
      </c>
      <c r="I186" s="140" t="str">
        <f t="shared" ca="1" si="22"/>
        <v/>
      </c>
      <c r="J186" s="254"/>
      <c r="K186" s="254"/>
      <c r="L186" s="91"/>
      <c r="M186" s="91"/>
      <c r="N186" s="91"/>
      <c r="O186" s="91"/>
      <c r="P186" s="91"/>
      <c r="Q186" s="91"/>
      <c r="R186" s="91"/>
      <c r="S186" s="91"/>
      <c r="T186" s="126"/>
      <c r="U186" s="91"/>
      <c r="V186" s="91"/>
      <c r="W186" s="156"/>
      <c r="X186" s="160"/>
      <c r="Y186" s="156"/>
      <c r="AA186" s="131">
        <v>1</v>
      </c>
      <c r="AB186" s="131" t="str">
        <f>VLOOKUP(AA186,detail_maturity_score,3,FALSE)</f>
        <v/>
      </c>
    </row>
    <row r="187" spans="1:28" s="124" customFormat="1" ht="30" x14ac:dyDescent="0.25">
      <c r="A187" s="89">
        <v>441</v>
      </c>
      <c r="B187" s="90" t="str">
        <f t="shared" ca="1" si="17"/>
        <v>2.3.20b</v>
      </c>
      <c r="C187" s="91">
        <f t="shared" ca="1" si="18"/>
        <v>6</v>
      </c>
      <c r="D187" s="21"/>
      <c r="E187" s="220" t="str">
        <f t="shared" ca="1" si="19"/>
        <v>2.3.20b</v>
      </c>
      <c r="F187" s="98" t="str">
        <f t="shared" ca="1" si="20"/>
        <v>Allowing for weight of evidence (the quality and completeness of evidence)?</v>
      </c>
      <c r="G187" s="93"/>
      <c r="H187" s="140" t="str">
        <f t="shared" ca="1" si="21"/>
        <v>x 3</v>
      </c>
      <c r="I187" s="140" t="str">
        <f t="shared" ca="1" si="22"/>
        <v/>
      </c>
      <c r="J187" s="254"/>
      <c r="K187" s="254"/>
      <c r="L187" s="91"/>
      <c r="M187" s="91"/>
      <c r="N187" s="91"/>
      <c r="O187" s="91"/>
      <c r="P187" s="91"/>
      <c r="Q187" s="91"/>
      <c r="R187" s="91"/>
      <c r="S187" s="91"/>
      <c r="T187" s="126"/>
      <c r="U187" s="91"/>
      <c r="V187" s="91"/>
      <c r="W187" s="156"/>
      <c r="X187" s="160"/>
      <c r="Y187" s="156"/>
      <c r="AA187" s="131">
        <v>1</v>
      </c>
      <c r="AB187" s="131" t="str">
        <f>VLOOKUP(AA187,detail_maturity_score,3,FALSE)</f>
        <v/>
      </c>
    </row>
    <row r="188" spans="1:28" s="124" customFormat="1" ht="45" x14ac:dyDescent="0.25">
      <c r="A188" s="89">
        <v>442</v>
      </c>
      <c r="B188" s="90" t="str">
        <f t="shared" ca="1" si="17"/>
        <v>2.3.20c</v>
      </c>
      <c r="C188" s="91">
        <f t="shared" ca="1" si="18"/>
        <v>6</v>
      </c>
      <c r="D188" s="21"/>
      <c r="E188" s="220" t="str">
        <f t="shared" ca="1" si="19"/>
        <v>2.3.20c</v>
      </c>
      <c r="F188" s="98" t="str">
        <f t="shared" ca="1" si="20"/>
        <v>Adherence to an approved set of guidelines, such as the Association of Chief Police Officers (ACPO) Guidelines on Computer Evidence (ACPO)?</v>
      </c>
      <c r="G188" s="93"/>
      <c r="H188" s="140" t="str">
        <f t="shared" ca="1" si="21"/>
        <v>x 3</v>
      </c>
      <c r="I188" s="140" t="str">
        <f t="shared" ca="1" si="22"/>
        <v/>
      </c>
      <c r="J188" s="254"/>
      <c r="K188" s="254"/>
      <c r="L188" s="91"/>
      <c r="M188" s="91"/>
      <c r="N188" s="91"/>
      <c r="O188" s="91"/>
      <c r="P188" s="91"/>
      <c r="Q188" s="91"/>
      <c r="R188" s="91"/>
      <c r="S188" s="91"/>
      <c r="T188" s="126"/>
      <c r="U188" s="91"/>
      <c r="V188" s="91"/>
      <c r="W188" s="156"/>
      <c r="X188" s="160"/>
      <c r="Y188" s="156"/>
      <c r="AA188" s="131">
        <v>1</v>
      </c>
      <c r="AB188" s="131" t="str">
        <f>VLOOKUP(AA188,detail_maturity_score,3,FALSE)</f>
        <v/>
      </c>
    </row>
    <row r="189" spans="1:28" s="124" customFormat="1" ht="30" customHeight="1" x14ac:dyDescent="0.25">
      <c r="A189" s="89">
        <v>443</v>
      </c>
      <c r="B189" s="90" t="str">
        <f t="shared" ca="1" si="17"/>
        <v>2.3.20d</v>
      </c>
      <c r="C189" s="91">
        <f t="shared" ca="1" si="18"/>
        <v>6</v>
      </c>
      <c r="D189" s="21"/>
      <c r="E189" s="220" t="str">
        <f t="shared" ca="1" si="19"/>
        <v>2.3.20d</v>
      </c>
      <c r="F189" s="98" t="str">
        <f t="shared" ca="1" si="20"/>
        <v>Complying with relevant laws?</v>
      </c>
      <c r="G189" s="93"/>
      <c r="H189" s="140" t="str">
        <f t="shared" ca="1" si="21"/>
        <v>x 3</v>
      </c>
      <c r="I189" s="140" t="str">
        <f t="shared" ca="1" si="22"/>
        <v/>
      </c>
      <c r="J189" s="254"/>
      <c r="K189" s="254"/>
      <c r="L189" s="91"/>
      <c r="M189" s="91"/>
      <c r="N189" s="91"/>
      <c r="O189" s="91"/>
      <c r="P189" s="91"/>
      <c r="Q189" s="91"/>
      <c r="R189" s="91"/>
      <c r="S189" s="91"/>
      <c r="T189" s="126"/>
      <c r="U189" s="91"/>
      <c r="V189" s="91"/>
      <c r="W189" s="156"/>
      <c r="X189" s="160"/>
      <c r="Y189" s="156"/>
      <c r="AA189" s="131">
        <v>1</v>
      </c>
      <c r="AB189" s="131" t="str">
        <f>VLOOKUP(AA189,detail_maturity_score,3,FALSE)</f>
        <v/>
      </c>
    </row>
    <row r="190" spans="1:28" s="124" customFormat="1" ht="30" x14ac:dyDescent="0.25">
      <c r="A190" s="89">
        <v>444</v>
      </c>
      <c r="B190" s="90" t="str">
        <f t="shared" ca="1" si="17"/>
        <v>2.3.21</v>
      </c>
      <c r="C190" s="91">
        <f t="shared" ca="1" si="18"/>
        <v>4</v>
      </c>
      <c r="D190" s="21"/>
      <c r="E190" s="220" t="str">
        <f t="shared" ca="1" si="19"/>
        <v>2.3.21</v>
      </c>
      <c r="F190" s="93" t="str">
        <f t="shared" ca="1" si="20"/>
        <v>Does your process for handling evidence explicitly include complying with the:</v>
      </c>
      <c r="G190" s="93"/>
      <c r="H190" s="140" t="str">
        <f t="shared" ca="1" si="21"/>
        <v/>
      </c>
      <c r="I190" s="140" t="str">
        <f t="shared" ca="1" si="22"/>
        <v/>
      </c>
      <c r="J190" s="254"/>
      <c r="K190" s="254"/>
      <c r="L190" s="91"/>
      <c r="M190" s="91"/>
      <c r="N190" s="91"/>
      <c r="O190" s="91"/>
      <c r="P190" s="91"/>
      <c r="Q190" s="91"/>
      <c r="R190" s="91"/>
      <c r="S190" s="91"/>
      <c r="T190" s="126"/>
      <c r="U190" s="91"/>
      <c r="V190" s="91"/>
      <c r="W190" s="156"/>
      <c r="X190" s="160"/>
      <c r="Y190" s="156"/>
      <c r="AA190" s="131"/>
      <c r="AB190" s="131"/>
    </row>
    <row r="191" spans="1:28" s="124" customFormat="1" ht="30" customHeight="1" x14ac:dyDescent="0.25">
      <c r="A191" s="89">
        <v>445</v>
      </c>
      <c r="B191" s="90" t="str">
        <f t="shared" ca="1" si="17"/>
        <v>2.3.21a</v>
      </c>
      <c r="C191" s="91">
        <f t="shared" ca="1" si="18"/>
        <v>6</v>
      </c>
      <c r="D191" s="21"/>
      <c r="E191" s="220" t="str">
        <f t="shared" ca="1" si="19"/>
        <v>2.3.21a</v>
      </c>
      <c r="F191" s="98" t="str">
        <f t="shared" ca="1" si="20"/>
        <v>Police and Criminal evidence act 1984 (PACE)?</v>
      </c>
      <c r="G191" s="93"/>
      <c r="H191" s="140" t="str">
        <f t="shared" ca="1" si="21"/>
        <v>x 3</v>
      </c>
      <c r="I191" s="140" t="str">
        <f t="shared" ca="1" si="22"/>
        <v/>
      </c>
      <c r="J191" s="254"/>
      <c r="K191" s="254"/>
      <c r="L191" s="91"/>
      <c r="M191" s="91"/>
      <c r="N191" s="91"/>
      <c r="O191" s="91"/>
      <c r="P191" s="91"/>
      <c r="Q191" s="91"/>
      <c r="R191" s="91"/>
      <c r="S191" s="91"/>
      <c r="T191" s="126"/>
      <c r="U191" s="91"/>
      <c r="V191" s="91"/>
      <c r="W191" s="156"/>
      <c r="X191" s="160"/>
      <c r="Y191" s="156"/>
      <c r="AA191" s="131">
        <v>1</v>
      </c>
      <c r="AB191" s="131" t="str">
        <f>VLOOKUP(AA191,detail_maturity_score,3,FALSE)</f>
        <v/>
      </c>
    </row>
    <row r="192" spans="1:28" s="124" customFormat="1" ht="30" customHeight="1" x14ac:dyDescent="0.25">
      <c r="A192" s="89">
        <v>446</v>
      </c>
      <c r="B192" s="90" t="str">
        <f t="shared" ca="1" si="17"/>
        <v>2.3.21b</v>
      </c>
      <c r="C192" s="91">
        <f t="shared" ca="1" si="18"/>
        <v>6</v>
      </c>
      <c r="D192" s="21"/>
      <c r="E192" s="220" t="str">
        <f t="shared" ca="1" si="19"/>
        <v>2.3.21b</v>
      </c>
      <c r="F192" s="98" t="str">
        <f t="shared" ca="1" si="20"/>
        <v>Data Protection Act 1988?</v>
      </c>
      <c r="G192" s="93"/>
      <c r="H192" s="140" t="str">
        <f t="shared" ca="1" si="21"/>
        <v>x 3</v>
      </c>
      <c r="I192" s="140" t="str">
        <f t="shared" ca="1" si="22"/>
        <v/>
      </c>
      <c r="J192" s="254"/>
      <c r="K192" s="254"/>
      <c r="L192" s="91"/>
      <c r="M192" s="91"/>
      <c r="N192" s="91"/>
      <c r="O192" s="91"/>
      <c r="P192" s="91"/>
      <c r="Q192" s="91"/>
      <c r="R192" s="91"/>
      <c r="S192" s="91"/>
      <c r="T192" s="126"/>
      <c r="U192" s="91"/>
      <c r="V192" s="91"/>
      <c r="W192" s="156"/>
      <c r="X192" s="160"/>
      <c r="Y192" s="156"/>
      <c r="AA192" s="131">
        <v>1</v>
      </c>
      <c r="AB192" s="131" t="str">
        <f>VLOOKUP(AA192,detail_maturity_score,3,FALSE)</f>
        <v/>
      </c>
    </row>
    <row r="193" spans="1:28" s="124" customFormat="1" ht="30" customHeight="1" x14ac:dyDescent="0.25">
      <c r="A193" s="89">
        <v>447</v>
      </c>
      <c r="B193" s="90" t="str">
        <f t="shared" ca="1" si="17"/>
        <v>2.3.21c</v>
      </c>
      <c r="C193" s="91">
        <f t="shared" ca="1" si="18"/>
        <v>6</v>
      </c>
      <c r="D193" s="21"/>
      <c r="E193" s="220" t="str">
        <f t="shared" ca="1" si="19"/>
        <v>2.3.21c</v>
      </c>
      <c r="F193" s="98" t="str">
        <f t="shared" ca="1" si="20"/>
        <v>Computer Misuse Act 1990?</v>
      </c>
      <c r="G193" s="93"/>
      <c r="H193" s="140" t="str">
        <f t="shared" ca="1" si="21"/>
        <v>x 3</v>
      </c>
      <c r="I193" s="140" t="str">
        <f t="shared" ca="1" si="22"/>
        <v/>
      </c>
      <c r="J193" s="254"/>
      <c r="K193" s="254"/>
      <c r="L193" s="91"/>
      <c r="M193" s="91"/>
      <c r="N193" s="91"/>
      <c r="O193" s="91"/>
      <c r="P193" s="91"/>
      <c r="Q193" s="91"/>
      <c r="R193" s="91"/>
      <c r="S193" s="91"/>
      <c r="T193" s="126"/>
      <c r="U193" s="91"/>
      <c r="V193" s="91"/>
      <c r="W193" s="156"/>
      <c r="X193" s="160"/>
      <c r="Y193" s="156"/>
      <c r="AA193" s="131">
        <v>1</v>
      </c>
      <c r="AB193" s="131" t="str">
        <f>VLOOKUP(AA193,detail_maturity_score,3,FALSE)</f>
        <v/>
      </c>
    </row>
    <row r="194" spans="1:28" s="124" customFormat="1" ht="30" customHeight="1" x14ac:dyDescent="0.25">
      <c r="A194" s="89">
        <v>448</v>
      </c>
      <c r="B194" s="90" t="str">
        <f t="shared" ca="1" si="17"/>
        <v>2.3.21d</v>
      </c>
      <c r="C194" s="91">
        <f t="shared" ca="1" si="18"/>
        <v>6</v>
      </c>
      <c r="D194" s="21"/>
      <c r="E194" s="220" t="str">
        <f t="shared" ca="1" si="19"/>
        <v>2.3.21d</v>
      </c>
      <c r="F194" s="98" t="str">
        <f t="shared" ca="1" si="20"/>
        <v>Regulation of Investigatory Powers 2000 (RIPA)?</v>
      </c>
      <c r="G194" s="93"/>
      <c r="H194" s="140" t="str">
        <f t="shared" ca="1" si="21"/>
        <v>x 3</v>
      </c>
      <c r="I194" s="140" t="str">
        <f t="shared" ca="1" si="22"/>
        <v/>
      </c>
      <c r="J194" s="254"/>
      <c r="K194" s="254"/>
      <c r="L194" s="91"/>
      <c r="M194" s="91"/>
      <c r="N194" s="91"/>
      <c r="O194" s="91"/>
      <c r="P194" s="91"/>
      <c r="Q194" s="91"/>
      <c r="R194" s="91"/>
      <c r="S194" s="91"/>
      <c r="T194" s="126"/>
      <c r="U194" s="91"/>
      <c r="V194" s="91"/>
      <c r="W194" s="156"/>
      <c r="X194" s="160"/>
      <c r="Y194" s="156"/>
      <c r="AA194" s="131">
        <v>1</v>
      </c>
      <c r="AB194" s="131" t="str">
        <f>VLOOKUP(AA194,detail_maturity_score,3,FALSE)</f>
        <v/>
      </c>
    </row>
    <row r="195" spans="1:28" s="124" customFormat="1" ht="30" customHeight="1" x14ac:dyDescent="0.25">
      <c r="A195" s="89">
        <v>449</v>
      </c>
      <c r="B195" s="90" t="str">
        <f t="shared" ca="1" si="17"/>
        <v>2.3.22</v>
      </c>
      <c r="C195" s="91">
        <f t="shared" ca="1" si="18"/>
        <v>4</v>
      </c>
      <c r="D195" s="21"/>
      <c r="E195" s="220" t="str">
        <f t="shared" ca="1" si="19"/>
        <v>2.3.22</v>
      </c>
      <c r="F195" s="93" t="str">
        <f t="shared" ca="1" si="20"/>
        <v>When handling evidence do you maintain a chain of evidence for:</v>
      </c>
      <c r="G195" s="93"/>
      <c r="H195" s="140" t="str">
        <f t="shared" ca="1" si="21"/>
        <v/>
      </c>
      <c r="I195" s="140" t="str">
        <f t="shared" ca="1" si="22"/>
        <v/>
      </c>
      <c r="J195" s="254"/>
      <c r="K195" s="254"/>
      <c r="L195" s="91"/>
      <c r="M195" s="91"/>
      <c r="N195" s="91"/>
      <c r="O195" s="91"/>
      <c r="P195" s="91"/>
      <c r="Q195" s="91"/>
      <c r="R195" s="91"/>
      <c r="S195" s="91"/>
      <c r="T195" s="126"/>
      <c r="U195" s="91"/>
      <c r="V195" s="91"/>
      <c r="W195" s="156"/>
      <c r="X195" s="160"/>
      <c r="Y195" s="156"/>
      <c r="AA195" s="131"/>
      <c r="AB195" s="131"/>
    </row>
    <row r="196" spans="1:28" s="124" customFormat="1" ht="30" customHeight="1" x14ac:dyDescent="0.25">
      <c r="A196" s="89">
        <v>450</v>
      </c>
      <c r="B196" s="90" t="str">
        <f t="shared" ca="1" si="17"/>
        <v>2.3.22a</v>
      </c>
      <c r="C196" s="91">
        <f t="shared" ca="1" si="18"/>
        <v>6</v>
      </c>
      <c r="D196" s="21"/>
      <c r="E196" s="220" t="str">
        <f t="shared" ca="1" si="19"/>
        <v>2.3.22a</v>
      </c>
      <c r="F196" s="98" t="str">
        <f t="shared" ca="1" si="20"/>
        <v>Paper-based information?</v>
      </c>
      <c r="G196" s="93"/>
      <c r="H196" s="140" t="str">
        <f t="shared" ca="1" si="21"/>
        <v>x 3</v>
      </c>
      <c r="I196" s="140" t="str">
        <f t="shared" ca="1" si="22"/>
        <v/>
      </c>
      <c r="J196" s="254"/>
      <c r="K196" s="254"/>
      <c r="L196" s="91"/>
      <c r="M196" s="91"/>
      <c r="N196" s="91"/>
      <c r="O196" s="91"/>
      <c r="P196" s="91"/>
      <c r="Q196" s="91"/>
      <c r="R196" s="91"/>
      <c r="S196" s="91"/>
      <c r="T196" s="126"/>
      <c r="U196" s="91"/>
      <c r="V196" s="91"/>
      <c r="W196" s="156"/>
      <c r="X196" s="160"/>
      <c r="Y196" s="156"/>
      <c r="AA196" s="131">
        <v>1</v>
      </c>
      <c r="AB196" s="131" t="str">
        <f>VLOOKUP(AA196,detail_maturity_score,3,FALSE)</f>
        <v/>
      </c>
    </row>
    <row r="197" spans="1:28" s="124" customFormat="1" ht="30" customHeight="1" x14ac:dyDescent="0.25">
      <c r="A197" s="89">
        <v>451</v>
      </c>
      <c r="B197" s="90" t="str">
        <f t="shared" ca="1" si="17"/>
        <v>2.3.22b</v>
      </c>
      <c r="C197" s="91">
        <f t="shared" ca="1" si="18"/>
        <v>6</v>
      </c>
      <c r="D197" s="21"/>
      <c r="E197" s="220" t="str">
        <f t="shared" ca="1" si="19"/>
        <v>2.3.22b</v>
      </c>
      <c r="F197" s="98" t="str">
        <f t="shared" ca="1" si="20"/>
        <v>Electronic information?</v>
      </c>
      <c r="G197" s="93"/>
      <c r="H197" s="140" t="str">
        <f t="shared" ca="1" si="21"/>
        <v>x 3</v>
      </c>
      <c r="I197" s="140" t="str">
        <f t="shared" ca="1" si="22"/>
        <v/>
      </c>
      <c r="J197" s="254"/>
      <c r="K197" s="254"/>
      <c r="L197" s="91"/>
      <c r="M197" s="91"/>
      <c r="N197" s="91"/>
      <c r="O197" s="91"/>
      <c r="P197" s="91"/>
      <c r="Q197" s="91"/>
      <c r="R197" s="91"/>
      <c r="S197" s="91"/>
      <c r="T197" s="126"/>
      <c r="U197" s="91"/>
      <c r="V197" s="91"/>
      <c r="W197" s="156"/>
      <c r="X197" s="160"/>
      <c r="Y197" s="156"/>
      <c r="AA197" s="131">
        <v>1</v>
      </c>
      <c r="AB197" s="131" t="str">
        <f>VLOOKUP(AA197,detail_maturity_score,3,FALSE)</f>
        <v/>
      </c>
    </row>
    <row r="198" spans="1:28" s="124" customFormat="1" ht="30" x14ac:dyDescent="0.25">
      <c r="A198" s="89">
        <v>452</v>
      </c>
      <c r="B198" s="90" t="str">
        <f t="shared" ca="1" si="17"/>
        <v>2.3.23</v>
      </c>
      <c r="C198" s="91">
        <f t="shared" ca="1" si="18"/>
        <v>5</v>
      </c>
      <c r="D198" s="21"/>
      <c r="E198" s="220" t="str">
        <f t="shared" ca="1" si="19"/>
        <v>2.3.23</v>
      </c>
      <c r="F198" s="93" t="str">
        <f t="shared" ca="1" si="20"/>
        <v>Do you keep a detailed written log of every action taken during the investigation?</v>
      </c>
      <c r="G198" s="93"/>
      <c r="H198" s="140" t="str">
        <f t="shared" ca="1" si="21"/>
        <v>x 3</v>
      </c>
      <c r="I198" s="140" t="str">
        <f t="shared" ca="1" si="22"/>
        <v/>
      </c>
      <c r="J198" s="254"/>
      <c r="K198" s="254"/>
      <c r="L198" s="91"/>
      <c r="M198" s="91"/>
      <c r="N198" s="91"/>
      <c r="O198" s="91"/>
      <c r="P198" s="91"/>
      <c r="Q198" s="91"/>
      <c r="R198" s="91"/>
      <c r="S198" s="91"/>
      <c r="T198" s="126"/>
      <c r="U198" s="91"/>
      <c r="V198" s="91"/>
      <c r="W198" s="156"/>
      <c r="X198" s="160"/>
      <c r="Y198" s="156"/>
      <c r="AA198" s="131">
        <v>1</v>
      </c>
      <c r="AB198" s="131" t="str">
        <f>VLOOKUP(AA198,detail_maturity_score,3,FALSE)</f>
        <v/>
      </c>
    </row>
    <row r="199" spans="1:28" s="124" customFormat="1" ht="30" customHeight="1" x14ac:dyDescent="0.25">
      <c r="A199" s="89">
        <v>453</v>
      </c>
      <c r="B199" s="90" t="str">
        <f t="shared" ca="1" si="17"/>
        <v>2.3.24</v>
      </c>
      <c r="C199" s="91">
        <f t="shared" ca="1" si="18"/>
        <v>4</v>
      </c>
      <c r="D199" s="21"/>
      <c r="E199" s="220" t="str">
        <f t="shared" ca="1" si="19"/>
        <v>2.3.24</v>
      </c>
      <c r="F199" s="93" t="str">
        <f t="shared" ca="1" si="20"/>
        <v>Does this action log include:</v>
      </c>
      <c r="G199" s="93"/>
      <c r="H199" s="140" t="str">
        <f t="shared" ca="1" si="21"/>
        <v/>
      </c>
      <c r="I199" s="140" t="str">
        <f t="shared" ca="1" si="22"/>
        <v/>
      </c>
      <c r="J199" s="254"/>
      <c r="K199" s="254"/>
      <c r="L199" s="91"/>
      <c r="M199" s="91"/>
      <c r="N199" s="91"/>
      <c r="O199" s="91"/>
      <c r="P199" s="91"/>
      <c r="Q199" s="91"/>
      <c r="R199" s="91"/>
      <c r="S199" s="91"/>
      <c r="T199" s="126"/>
      <c r="U199" s="91"/>
      <c r="V199" s="91"/>
      <c r="W199" s="156"/>
      <c r="X199" s="160"/>
      <c r="Y199" s="156"/>
      <c r="AA199" s="131"/>
      <c r="AB199" s="131"/>
    </row>
    <row r="200" spans="1:28" s="124" customFormat="1" ht="45" x14ac:dyDescent="0.25">
      <c r="A200" s="89">
        <v>454</v>
      </c>
      <c r="B200" s="90" t="str">
        <f t="shared" ref="B200:B263" ca="1" si="26">VLOOKUP(A200,Contents_Text,2,FALSE)</f>
        <v>2.3.24a</v>
      </c>
      <c r="C200" s="91">
        <f t="shared" ref="C200:C267" ca="1" si="27">VLOOKUP(A200,Contents_Text,15,FALSE)</f>
        <v>6</v>
      </c>
      <c r="D200" s="21"/>
      <c r="E200" s="220" t="str">
        <f t="shared" ref="E200:E267" ca="1" si="28">IF(C200=1,"Phase "&amp;B200,IF(C200=2,"Step "&amp;VLOOKUP(A200,Contents_Text,4,FALSE),B200))</f>
        <v>2.3.24a</v>
      </c>
      <c r="F200" s="98" t="str">
        <f t="shared" ref="F200:F267" ca="1" si="29">VLOOKUP(A200,Contents_Text,7,FALSE)</f>
        <v>Identifying information (eg the location, serial number, model number, hostname, media access control (MAC) addresses, and IP addresses of a computer)?</v>
      </c>
      <c r="G200" s="93"/>
      <c r="H200" s="140" t="str">
        <f t="shared" ref="H200:H267" ca="1" si="30">IF(ISERROR(VLOOKUP(E200,Weightings_Ref,6,FALSE)),"",IF(VLOOKUP(E200,Weightings_Ref,6,FALSE)=0,"",VLOOKUP(E200,Weightings_Ref,6,FALSE)))</f>
        <v>x 4</v>
      </c>
      <c r="I200" s="140" t="str">
        <f t="shared" ref="I200:I263" ca="1" si="31">IF(ISERROR(VLOOKUP(AA200,detail_maturity_score,3,FALSE)*VLOOKUP(H200,weighting_scores,2,FALSE)),"",VLOOKUP(AA200,detail_maturity_score,3,FALSE)*VLOOKUP(H200,weighting_scores,2,FALSE))</f>
        <v/>
      </c>
      <c r="J200" s="254"/>
      <c r="K200" s="254"/>
      <c r="L200" s="91"/>
      <c r="M200" s="91"/>
      <c r="N200" s="91"/>
      <c r="O200" s="91"/>
      <c r="P200" s="91"/>
      <c r="Q200" s="91"/>
      <c r="R200" s="91"/>
      <c r="S200" s="91"/>
      <c r="T200" s="126"/>
      <c r="U200" s="91"/>
      <c r="V200" s="91"/>
      <c r="W200" s="156"/>
      <c r="X200" s="160"/>
      <c r="Y200" s="156"/>
      <c r="AA200" s="131">
        <v>1</v>
      </c>
      <c r="AB200" s="131" t="str">
        <f t="shared" ref="AB200:AB205" si="32">VLOOKUP(AA200,detail_maturity_score,3,FALSE)</f>
        <v/>
      </c>
    </row>
    <row r="201" spans="1:28" s="124" customFormat="1" ht="30" customHeight="1" x14ac:dyDescent="0.25">
      <c r="A201" s="89">
        <v>455</v>
      </c>
      <c r="B201" s="90" t="str">
        <f t="shared" ca="1" si="26"/>
        <v>2.3.24b</v>
      </c>
      <c r="C201" s="91">
        <f t="shared" ca="1" si="27"/>
        <v>6</v>
      </c>
      <c r="D201" s="21"/>
      <c r="E201" s="220" t="str">
        <f t="shared" ca="1" si="28"/>
        <v>2.3.24b</v>
      </c>
      <c r="F201" s="98" t="str">
        <f t="shared" ca="1" si="29"/>
        <v>Showing who did what, where, when, how and to what?</v>
      </c>
      <c r="G201" s="93"/>
      <c r="H201" s="140" t="str">
        <f t="shared" ca="1" si="30"/>
        <v>x 4</v>
      </c>
      <c r="I201" s="140" t="str">
        <f t="shared" ca="1" si="31"/>
        <v/>
      </c>
      <c r="J201" s="254"/>
      <c r="K201" s="254"/>
      <c r="L201" s="91"/>
      <c r="M201" s="91"/>
      <c r="N201" s="91"/>
      <c r="O201" s="91"/>
      <c r="P201" s="91"/>
      <c r="Q201" s="91"/>
      <c r="R201" s="91"/>
      <c r="S201" s="91"/>
      <c r="T201" s="126"/>
      <c r="U201" s="91"/>
      <c r="V201" s="91"/>
      <c r="W201" s="156"/>
      <c r="X201" s="160"/>
      <c r="Y201" s="156"/>
      <c r="AA201" s="131">
        <v>1</v>
      </c>
      <c r="AB201" s="131" t="str">
        <f t="shared" si="32"/>
        <v/>
      </c>
    </row>
    <row r="202" spans="1:28" s="124" customFormat="1" ht="30" x14ac:dyDescent="0.25">
      <c r="A202" s="89">
        <v>456</v>
      </c>
      <c r="B202" s="90" t="str">
        <f t="shared" ca="1" si="26"/>
        <v>2.3.24c</v>
      </c>
      <c r="C202" s="91">
        <f t="shared" ca="1" si="27"/>
        <v>6</v>
      </c>
      <c r="D202" s="21"/>
      <c r="E202" s="220" t="str">
        <f t="shared" ca="1" si="28"/>
        <v>2.3.24c</v>
      </c>
      <c r="F202" s="98" t="str">
        <f t="shared" ca="1" si="29"/>
        <v>Identifying where, when and how certain actions were taken by the perpetrators, such as command and control; exfiltration?</v>
      </c>
      <c r="G202" s="93"/>
      <c r="H202" s="140" t="str">
        <f t="shared" ca="1" si="30"/>
        <v>x 4</v>
      </c>
      <c r="I202" s="140" t="str">
        <f t="shared" ca="1" si="31"/>
        <v/>
      </c>
      <c r="J202" s="254"/>
      <c r="K202" s="254"/>
      <c r="L202" s="91"/>
      <c r="M202" s="91"/>
      <c r="N202" s="91"/>
      <c r="O202" s="91"/>
      <c r="P202" s="91"/>
      <c r="Q202" s="91"/>
      <c r="R202" s="91"/>
      <c r="S202" s="91"/>
      <c r="T202" s="126"/>
      <c r="U202" s="91"/>
      <c r="V202" s="91"/>
      <c r="W202" s="156"/>
      <c r="X202" s="160"/>
      <c r="Y202" s="156"/>
      <c r="AA202" s="131">
        <v>1</v>
      </c>
      <c r="AB202" s="131" t="str">
        <f t="shared" si="32"/>
        <v/>
      </c>
    </row>
    <row r="203" spans="1:28" s="124" customFormat="1" ht="30" x14ac:dyDescent="0.25">
      <c r="A203" s="89">
        <v>457</v>
      </c>
      <c r="B203" s="90" t="str">
        <f t="shared" ca="1" si="26"/>
        <v>2.3.24d</v>
      </c>
      <c r="C203" s="91">
        <f t="shared" ca="1" si="27"/>
        <v>6</v>
      </c>
      <c r="D203" s="21"/>
      <c r="E203" s="220" t="str">
        <f t="shared" ca="1" si="28"/>
        <v>2.3.24d</v>
      </c>
      <c r="F203" s="98" t="str">
        <f t="shared" ca="1" si="29"/>
        <v>Name, title, and phone number of each individual who collected or handled the evidence during the investigation?</v>
      </c>
      <c r="G203" s="93"/>
      <c r="H203" s="140" t="str">
        <f t="shared" ca="1" si="30"/>
        <v>x 4</v>
      </c>
      <c r="I203" s="140" t="str">
        <f t="shared" ca="1" si="31"/>
        <v/>
      </c>
      <c r="J203" s="254"/>
      <c r="K203" s="254"/>
      <c r="L203" s="91"/>
      <c r="M203" s="91"/>
      <c r="N203" s="91"/>
      <c r="O203" s="91"/>
      <c r="P203" s="91"/>
      <c r="Q203" s="91"/>
      <c r="R203" s="91"/>
      <c r="S203" s="91"/>
      <c r="T203" s="126"/>
      <c r="U203" s="91"/>
      <c r="V203" s="91"/>
      <c r="W203" s="156"/>
      <c r="X203" s="160"/>
      <c r="Y203" s="156"/>
      <c r="AA203" s="131">
        <v>1</v>
      </c>
      <c r="AB203" s="131" t="str">
        <f t="shared" si="32"/>
        <v/>
      </c>
    </row>
    <row r="204" spans="1:28" s="124" customFormat="1" ht="30" x14ac:dyDescent="0.25">
      <c r="A204" s="89">
        <v>458</v>
      </c>
      <c r="B204" s="90" t="str">
        <f t="shared" ca="1" si="26"/>
        <v>2.3.24e</v>
      </c>
      <c r="C204" s="91">
        <f t="shared" ca="1" si="27"/>
        <v>6</v>
      </c>
      <c r="D204" s="21"/>
      <c r="E204" s="220" t="str">
        <f t="shared" ca="1" si="28"/>
        <v>2.3.24e</v>
      </c>
      <c r="F204" s="98" t="str">
        <f t="shared" ca="1" si="29"/>
        <v>Time and date (including time zone) of each occurrence of evidence handling?</v>
      </c>
      <c r="G204" s="93"/>
      <c r="H204" s="140" t="str">
        <f t="shared" ca="1" si="30"/>
        <v>x 4</v>
      </c>
      <c r="I204" s="140" t="str">
        <f t="shared" ca="1" si="31"/>
        <v/>
      </c>
      <c r="J204" s="254"/>
      <c r="K204" s="254"/>
      <c r="L204" s="91"/>
      <c r="M204" s="91"/>
      <c r="N204" s="91"/>
      <c r="O204" s="91"/>
      <c r="P204" s="91"/>
      <c r="Q204" s="91"/>
      <c r="R204" s="91"/>
      <c r="S204" s="91"/>
      <c r="T204" s="126"/>
      <c r="U204" s="91"/>
      <c r="V204" s="91"/>
      <c r="W204" s="156"/>
      <c r="X204" s="160"/>
      <c r="Y204" s="156"/>
      <c r="AA204" s="131">
        <v>1</v>
      </c>
      <c r="AB204" s="131" t="str">
        <f t="shared" si="32"/>
        <v/>
      </c>
    </row>
    <row r="205" spans="1:28" s="124" customFormat="1" ht="30" customHeight="1" x14ac:dyDescent="0.25">
      <c r="A205" s="89">
        <v>459</v>
      </c>
      <c r="B205" s="90" t="str">
        <f t="shared" ca="1" si="26"/>
        <v>2.3.24f</v>
      </c>
      <c r="C205" s="91">
        <f t="shared" ca="1" si="27"/>
        <v>6</v>
      </c>
      <c r="D205" s="21"/>
      <c r="E205" s="220" t="str">
        <f t="shared" ca="1" si="28"/>
        <v>2.3.24f</v>
      </c>
      <c r="F205" s="98" t="str">
        <f t="shared" ca="1" si="29"/>
        <v>Locations where the evidence was stored?</v>
      </c>
      <c r="G205" s="93"/>
      <c r="H205" s="140" t="str">
        <f t="shared" ca="1" si="30"/>
        <v>x 4</v>
      </c>
      <c r="I205" s="140" t="str">
        <f t="shared" ca="1" si="31"/>
        <v/>
      </c>
      <c r="J205" s="254"/>
      <c r="K205" s="254"/>
      <c r="L205" s="91"/>
      <c r="M205" s="91"/>
      <c r="N205" s="91"/>
      <c r="O205" s="91"/>
      <c r="P205" s="91"/>
      <c r="Q205" s="91"/>
      <c r="R205" s="91"/>
      <c r="S205" s="91"/>
      <c r="T205" s="126"/>
      <c r="U205" s="91"/>
      <c r="V205" s="91"/>
      <c r="W205" s="156"/>
      <c r="X205" s="160"/>
      <c r="Y205" s="156"/>
      <c r="AA205" s="131">
        <v>1</v>
      </c>
      <c r="AB205" s="131" t="str">
        <f t="shared" si="32"/>
        <v/>
      </c>
    </row>
    <row r="206" spans="1:28" s="124" customFormat="1" ht="30" customHeight="1" x14ac:dyDescent="0.25">
      <c r="A206" s="89">
        <v>460</v>
      </c>
      <c r="B206" s="90" t="str">
        <f t="shared" ca="1" si="26"/>
        <v>2.3.25</v>
      </c>
      <c r="C206" s="91">
        <f t="shared" ca="1" si="27"/>
        <v>4</v>
      </c>
      <c r="D206" s="21"/>
      <c r="E206" s="220" t="str">
        <f t="shared" ca="1" si="28"/>
        <v>2.3.25</v>
      </c>
      <c r="F206" s="93" t="str">
        <f t="shared" ca="1" si="29"/>
        <v>Does the content of the action log enable:</v>
      </c>
      <c r="G206" s="93"/>
      <c r="H206" s="140" t="str">
        <f t="shared" ca="1" si="30"/>
        <v/>
      </c>
      <c r="I206" s="140" t="str">
        <f t="shared" ca="1" si="31"/>
        <v/>
      </c>
      <c r="J206" s="254"/>
      <c r="K206" s="254"/>
      <c r="L206" s="91"/>
      <c r="M206" s="91"/>
      <c r="N206" s="91"/>
      <c r="O206" s="91"/>
      <c r="P206" s="91"/>
      <c r="Q206" s="91"/>
      <c r="R206" s="91"/>
      <c r="S206" s="91"/>
      <c r="T206" s="126"/>
      <c r="U206" s="91"/>
      <c r="V206" s="91"/>
      <c r="W206" s="156"/>
      <c r="X206" s="160"/>
      <c r="Y206" s="156"/>
      <c r="AA206" s="131"/>
      <c r="AB206" s="131"/>
    </row>
    <row r="207" spans="1:28" s="124" customFormat="1" ht="30" customHeight="1" x14ac:dyDescent="0.25">
      <c r="A207" s="89">
        <v>461</v>
      </c>
      <c r="B207" s="90" t="str">
        <f t="shared" ca="1" si="26"/>
        <v>2.3.25a</v>
      </c>
      <c r="C207" s="91">
        <f t="shared" ca="1" si="27"/>
        <v>6</v>
      </c>
      <c r="D207" s="21"/>
      <c r="E207" s="220" t="str">
        <f t="shared" ca="1" si="28"/>
        <v>2.3.25a</v>
      </c>
      <c r="F207" s="98" t="str">
        <f t="shared" ca="1" si="29"/>
        <v>Clear and precise evidence to be referred to at a later date?</v>
      </c>
      <c r="G207" s="93"/>
      <c r="H207" s="140" t="str">
        <f t="shared" ca="1" si="30"/>
        <v>x 5</v>
      </c>
      <c r="I207" s="140" t="str">
        <f t="shared" ca="1" si="31"/>
        <v/>
      </c>
      <c r="J207" s="254"/>
      <c r="K207" s="254"/>
      <c r="L207" s="91"/>
      <c r="M207" s="91"/>
      <c r="N207" s="91"/>
      <c r="O207" s="91"/>
      <c r="P207" s="91"/>
      <c r="Q207" s="91"/>
      <c r="R207" s="91"/>
      <c r="S207" s="91"/>
      <c r="T207" s="126"/>
      <c r="U207" s="91"/>
      <c r="V207" s="91"/>
      <c r="W207" s="156"/>
      <c r="X207" s="160"/>
      <c r="Y207" s="156"/>
      <c r="AA207" s="131">
        <v>1</v>
      </c>
      <c r="AB207" s="131" t="str">
        <f>VLOOKUP(AA207,detail_maturity_score,3,FALSE)</f>
        <v/>
      </c>
    </row>
    <row r="208" spans="1:28" s="124" customFormat="1" ht="30" x14ac:dyDescent="0.25">
      <c r="A208" s="89">
        <v>462</v>
      </c>
      <c r="B208" s="90" t="str">
        <f t="shared" ca="1" si="26"/>
        <v>2.3.25b</v>
      </c>
      <c r="C208" s="91">
        <f t="shared" ca="1" si="27"/>
        <v>6</v>
      </c>
      <c r="D208" s="21"/>
      <c r="E208" s="220" t="str">
        <f t="shared" ca="1" si="28"/>
        <v>2.3.25b</v>
      </c>
      <c r="F208" s="98" t="str">
        <f t="shared" ca="1" si="29"/>
        <v>The sequence of events and actions taken to be repeated by opposition experts, if required?</v>
      </c>
      <c r="G208" s="93"/>
      <c r="H208" s="140" t="str">
        <f t="shared" ca="1" si="30"/>
        <v>x 5</v>
      </c>
      <c r="I208" s="140" t="str">
        <f t="shared" ca="1" si="31"/>
        <v/>
      </c>
      <c r="J208" s="254"/>
      <c r="K208" s="254"/>
      <c r="L208" s="91"/>
      <c r="M208" s="91"/>
      <c r="N208" s="91"/>
      <c r="O208" s="91"/>
      <c r="P208" s="91"/>
      <c r="Q208" s="91"/>
      <c r="R208" s="91"/>
      <c r="S208" s="91"/>
      <c r="T208" s="126"/>
      <c r="U208" s="91"/>
      <c r="V208" s="91"/>
      <c r="W208" s="156"/>
      <c r="X208" s="160"/>
      <c r="Y208" s="156"/>
      <c r="AA208" s="131">
        <v>1</v>
      </c>
      <c r="AB208" s="131" t="str">
        <f>VLOOKUP(AA208,detail_maturity_score,3,FALSE)</f>
        <v/>
      </c>
    </row>
    <row r="209" spans="1:28" s="124" customFormat="1" ht="30" customHeight="1" x14ac:dyDescent="0.25">
      <c r="A209" s="89">
        <v>463</v>
      </c>
      <c r="B209" s="90" t="str">
        <f t="shared" ca="1" si="26"/>
        <v>2.3.26</v>
      </c>
      <c r="C209" s="91">
        <f t="shared" ca="1" si="27"/>
        <v>4</v>
      </c>
      <c r="D209" s="21"/>
      <c r="E209" s="220" t="str">
        <f t="shared" ca="1" si="28"/>
        <v>2.3.26</v>
      </c>
      <c r="F209" s="93" t="str">
        <f t="shared" ca="1" si="29"/>
        <v>When gathering data for a potential prosecution, do you ensure that:</v>
      </c>
      <c r="G209" s="93"/>
      <c r="H209" s="140" t="str">
        <f t="shared" ca="1" si="30"/>
        <v/>
      </c>
      <c r="I209" s="140" t="str">
        <f t="shared" ca="1" si="31"/>
        <v/>
      </c>
      <c r="J209" s="254"/>
      <c r="K209" s="254"/>
      <c r="L209" s="91"/>
      <c r="M209" s="91"/>
      <c r="N209" s="91"/>
      <c r="O209" s="91"/>
      <c r="P209" s="91"/>
      <c r="Q209" s="91"/>
      <c r="R209" s="91"/>
      <c r="S209" s="91"/>
      <c r="T209" s="126"/>
      <c r="U209" s="91"/>
      <c r="V209" s="91"/>
      <c r="W209" s="156"/>
      <c r="X209" s="160"/>
      <c r="Y209" s="156"/>
      <c r="AA209" s="131"/>
      <c r="AB209" s="131"/>
    </row>
    <row r="210" spans="1:28" s="124" customFormat="1" ht="30" x14ac:dyDescent="0.25">
      <c r="A210" s="89">
        <v>464</v>
      </c>
      <c r="B210" s="90" t="str">
        <f t="shared" ca="1" si="26"/>
        <v>2.3.26a</v>
      </c>
      <c r="C210" s="91">
        <f t="shared" ca="1" si="27"/>
        <v>6</v>
      </c>
      <c r="D210" s="21"/>
      <c r="E210" s="220" t="str">
        <f t="shared" ca="1" si="28"/>
        <v>2.3.26a</v>
      </c>
      <c r="F210" s="98" t="str">
        <f t="shared" ca="1" si="29"/>
        <v>Any systems under investigation are not turned off until an expert decision on the risk of doing so has been made?</v>
      </c>
      <c r="G210" s="93"/>
      <c r="H210" s="140" t="str">
        <f t="shared" ca="1" si="30"/>
        <v>x 5</v>
      </c>
      <c r="I210" s="140" t="str">
        <f t="shared" ca="1" si="31"/>
        <v/>
      </c>
      <c r="J210" s="254"/>
      <c r="K210" s="254"/>
      <c r="L210" s="91"/>
      <c r="M210" s="91"/>
      <c r="N210" s="91"/>
      <c r="O210" s="91"/>
      <c r="P210" s="91"/>
      <c r="Q210" s="91"/>
      <c r="R210" s="91"/>
      <c r="S210" s="91"/>
      <c r="T210" s="126"/>
      <c r="U210" s="91"/>
      <c r="V210" s="91"/>
      <c r="W210" s="156"/>
      <c r="X210" s="160"/>
      <c r="Y210" s="156"/>
      <c r="AA210" s="131">
        <v>1</v>
      </c>
      <c r="AB210" s="131" t="str">
        <f>VLOOKUP(AA210,detail_maturity_score,3,FALSE)</f>
        <v/>
      </c>
    </row>
    <row r="211" spans="1:28" s="124" customFormat="1" ht="30" x14ac:dyDescent="0.25">
      <c r="A211" s="89">
        <v>465</v>
      </c>
      <c r="B211" s="90" t="str">
        <f t="shared" ca="1" si="26"/>
        <v>2.3.26b</v>
      </c>
      <c r="C211" s="91">
        <f t="shared" ca="1" si="27"/>
        <v>6</v>
      </c>
      <c r="D211" s="21"/>
      <c r="E211" s="220" t="str">
        <f t="shared" ca="1" si="28"/>
        <v>2.3.26b</v>
      </c>
      <c r="F211" s="98" t="str">
        <f t="shared" ca="1" si="29"/>
        <v>Analysis is not performed on a live system under investigation before a forensically safe image has been taken?</v>
      </c>
      <c r="G211" s="93"/>
      <c r="H211" s="140" t="str">
        <f t="shared" ca="1" si="30"/>
        <v>x 5</v>
      </c>
      <c r="I211" s="140" t="str">
        <f t="shared" ca="1" si="31"/>
        <v/>
      </c>
      <c r="J211" s="254"/>
      <c r="K211" s="254"/>
      <c r="L211" s="91"/>
      <c r="M211" s="91"/>
      <c r="N211" s="91"/>
      <c r="O211" s="91"/>
      <c r="P211" s="91"/>
      <c r="Q211" s="91"/>
      <c r="R211" s="91"/>
      <c r="S211" s="91"/>
      <c r="T211" s="126"/>
      <c r="U211" s="91"/>
      <c r="V211" s="91"/>
      <c r="W211" s="156"/>
      <c r="X211" s="160"/>
      <c r="Y211" s="156"/>
      <c r="AA211" s="131">
        <v>1</v>
      </c>
      <c r="AB211" s="131" t="str">
        <f>VLOOKUP(AA211,detail_maturity_score,3,FALSE)</f>
        <v/>
      </c>
    </row>
    <row r="212" spans="1:28" s="124" customFormat="1" ht="30" customHeight="1" x14ac:dyDescent="0.25">
      <c r="A212" s="89">
        <v>466</v>
      </c>
      <c r="B212" s="90" t="str">
        <f t="shared" ca="1" si="26"/>
        <v>2.3.27</v>
      </c>
      <c r="C212" s="91">
        <f t="shared" ca="1" si="27"/>
        <v>4</v>
      </c>
      <c r="D212" s="21"/>
      <c r="E212" s="220" t="str">
        <f t="shared" ca="1" si="28"/>
        <v>2.3.27</v>
      </c>
      <c r="F212" s="93" t="str">
        <f t="shared" ca="1" si="29"/>
        <v>When supporting forensic work, do you ensure that:</v>
      </c>
      <c r="G212" s="93"/>
      <c r="H212" s="140" t="str">
        <f t="shared" ca="1" si="30"/>
        <v/>
      </c>
      <c r="I212" s="140" t="str">
        <f t="shared" ca="1" si="31"/>
        <v/>
      </c>
      <c r="J212" s="254"/>
      <c r="K212" s="254"/>
      <c r="L212" s="91"/>
      <c r="M212" s="91"/>
      <c r="N212" s="91"/>
      <c r="O212" s="91"/>
      <c r="P212" s="91"/>
      <c r="Q212" s="91"/>
      <c r="R212" s="91"/>
      <c r="S212" s="91"/>
      <c r="T212" s="126"/>
      <c r="U212" s="91"/>
      <c r="V212" s="91"/>
      <c r="W212" s="156"/>
      <c r="X212" s="160"/>
      <c r="Y212" s="156"/>
      <c r="AA212" s="131"/>
      <c r="AB212" s="131"/>
    </row>
    <row r="213" spans="1:28" s="124" customFormat="1" ht="30" x14ac:dyDescent="0.25">
      <c r="A213" s="89">
        <v>467</v>
      </c>
      <c r="B213" s="90" t="str">
        <f t="shared" ca="1" si="26"/>
        <v>2.3.27a</v>
      </c>
      <c r="C213" s="91">
        <f t="shared" ca="1" si="27"/>
        <v>6</v>
      </c>
      <c r="D213" s="21"/>
      <c r="E213" s="220" t="str">
        <f t="shared" ca="1" si="28"/>
        <v>2.3.27a</v>
      </c>
      <c r="F213" s="98" t="str">
        <f t="shared" ca="1" si="29"/>
        <v>Forensic work is only being performed on copies of the evidential material (eg using imaging technology)?</v>
      </c>
      <c r="G213" s="93"/>
      <c r="H213" s="140" t="str">
        <f t="shared" ca="1" si="30"/>
        <v>x 5</v>
      </c>
      <c r="I213" s="140" t="str">
        <f t="shared" ca="1" si="31"/>
        <v/>
      </c>
      <c r="J213" s="254"/>
      <c r="K213" s="254"/>
      <c r="L213" s="91"/>
      <c r="M213" s="91"/>
      <c r="N213" s="91"/>
      <c r="O213" s="91"/>
      <c r="P213" s="91"/>
      <c r="Q213" s="91"/>
      <c r="R213" s="91"/>
      <c r="S213" s="91"/>
      <c r="T213" s="126"/>
      <c r="U213" s="91"/>
      <c r="V213" s="91"/>
      <c r="W213" s="156"/>
      <c r="X213" s="160"/>
      <c r="Y213" s="156"/>
      <c r="AA213" s="131">
        <v>1</v>
      </c>
      <c r="AB213" s="131" t="str">
        <f>VLOOKUP(AA213,detail_maturity_score,3,FALSE)</f>
        <v/>
      </c>
    </row>
    <row r="214" spans="1:28" s="124" customFormat="1" ht="30" customHeight="1" x14ac:dyDescent="0.25">
      <c r="A214" s="89">
        <v>468</v>
      </c>
      <c r="B214" s="90" t="str">
        <f t="shared" ca="1" si="26"/>
        <v>2.3.27b</v>
      </c>
      <c r="C214" s="91">
        <f t="shared" ca="1" si="27"/>
        <v>6</v>
      </c>
      <c r="D214" s="21"/>
      <c r="E214" s="230" t="str">
        <f t="shared" ca="1" si="28"/>
        <v>2.3.27b</v>
      </c>
      <c r="F214" s="101" t="str">
        <f t="shared" ca="1" si="29"/>
        <v>The integrity of all evidential material is protected?</v>
      </c>
      <c r="G214" s="102"/>
      <c r="H214" s="141" t="str">
        <f t="shared" ca="1" si="30"/>
        <v>x 5</v>
      </c>
      <c r="I214" s="141" t="str">
        <f t="shared" ca="1" si="31"/>
        <v/>
      </c>
      <c r="J214" s="255"/>
      <c r="K214" s="255"/>
      <c r="L214" s="99"/>
      <c r="M214" s="99"/>
      <c r="N214" s="99"/>
      <c r="O214" s="99"/>
      <c r="P214" s="99"/>
      <c r="Q214" s="99"/>
      <c r="R214" s="99"/>
      <c r="S214" s="99"/>
      <c r="T214" s="152"/>
      <c r="U214" s="99"/>
      <c r="V214" s="99"/>
      <c r="W214" s="157"/>
      <c r="X214" s="161"/>
      <c r="Y214" s="157"/>
      <c r="Z214" s="125"/>
      <c r="AA214" s="129">
        <v>1</v>
      </c>
      <c r="AB214" s="129" t="str">
        <f>VLOOKUP(AA214,detail_maturity_score,3,FALSE)</f>
        <v/>
      </c>
    </row>
    <row r="215" spans="1:28" s="123" customFormat="1" ht="30" customHeight="1" x14ac:dyDescent="0.25">
      <c r="A215" s="89">
        <v>469</v>
      </c>
      <c r="B215" s="90" t="str">
        <f t="shared" ca="1" si="26"/>
        <v>2.4</v>
      </c>
      <c r="C215" s="91">
        <f t="shared" ca="1" si="27"/>
        <v>2</v>
      </c>
      <c r="D215" s="21"/>
      <c r="E215" s="88" t="str">
        <f t="shared" ca="1" si="28"/>
        <v>Step 4</v>
      </c>
      <c r="F215" s="114" t="str">
        <f t="shared" ca="1" si="29"/>
        <v>Recovery</v>
      </c>
      <c r="G215" s="115"/>
      <c r="H215" s="116" t="str">
        <f t="shared" ca="1" si="30"/>
        <v/>
      </c>
      <c r="I215" s="116" t="str">
        <f t="shared" ca="1" si="31"/>
        <v/>
      </c>
      <c r="J215" s="116"/>
      <c r="K215" s="116"/>
      <c r="L215" s="116"/>
      <c r="M215" s="115"/>
      <c r="N215" s="115"/>
      <c r="O215" s="115"/>
      <c r="P215" s="115"/>
      <c r="Q215" s="115"/>
      <c r="R215" s="115"/>
      <c r="S215" s="115"/>
      <c r="T215" s="115"/>
      <c r="U215" s="115"/>
      <c r="V215" s="115"/>
      <c r="W215" s="154"/>
      <c r="X215" s="154"/>
      <c r="Y215" s="158"/>
    </row>
    <row r="216" spans="1:28" s="122" customFormat="1" ht="18.75" customHeight="1" x14ac:dyDescent="0.25">
      <c r="A216" s="89">
        <v>470</v>
      </c>
      <c r="B216" s="91" t="str">
        <f t="shared" ca="1" si="26"/>
        <v/>
      </c>
      <c r="C216" s="91">
        <f t="shared" ca="1" si="27"/>
        <v>3</v>
      </c>
      <c r="D216" s="21"/>
      <c r="E216" s="227" t="str">
        <f t="shared" ca="1" si="28"/>
        <v/>
      </c>
      <c r="F216" s="109" t="str">
        <f t="shared" ca="1" si="29"/>
        <v>Objectives</v>
      </c>
      <c r="G216" s="105"/>
      <c r="H216" s="142" t="str">
        <f t="shared" ca="1" si="30"/>
        <v/>
      </c>
      <c r="I216" s="142" t="str">
        <f t="shared" ca="1" si="31"/>
        <v/>
      </c>
      <c r="J216" s="253"/>
      <c r="K216" s="253"/>
      <c r="L216" s="105"/>
      <c r="M216" s="105"/>
      <c r="N216" s="105"/>
      <c r="O216" s="105"/>
      <c r="P216" s="105"/>
      <c r="Q216" s="105"/>
      <c r="R216" s="105"/>
      <c r="S216" s="105"/>
      <c r="T216" s="153"/>
      <c r="U216" s="105"/>
      <c r="V216" s="105"/>
      <c r="W216" s="155"/>
      <c r="X216" s="155"/>
      <c r="Y216" s="155"/>
      <c r="AA216" s="131"/>
      <c r="AB216" s="131"/>
    </row>
    <row r="217" spans="1:28" s="124" customFormat="1" ht="30" x14ac:dyDescent="0.25">
      <c r="A217" s="89">
        <v>471</v>
      </c>
      <c r="B217" s="90" t="str">
        <f t="shared" ca="1" si="26"/>
        <v>2.4.01</v>
      </c>
      <c r="C217" s="91">
        <f t="shared" ca="1" si="27"/>
        <v>5</v>
      </c>
      <c r="D217" s="21"/>
      <c r="E217" s="220" t="str">
        <f t="shared" ca="1" si="28"/>
        <v>2.4.01</v>
      </c>
      <c r="F217" s="93" t="str">
        <f t="shared" ca="1" si="29"/>
        <v>Do you take steps to recover from a cyber security incident quickly and effectively?</v>
      </c>
      <c r="G217" s="93"/>
      <c r="H217" s="140" t="str">
        <f t="shared" ca="1" si="30"/>
        <v>x 1</v>
      </c>
      <c r="I217" s="140" t="str">
        <f t="shared" ca="1" si="31"/>
        <v/>
      </c>
      <c r="J217" s="254"/>
      <c r="K217" s="254"/>
      <c r="L217" s="91"/>
      <c r="M217" s="91"/>
      <c r="N217" s="91"/>
      <c r="O217" s="91"/>
      <c r="P217" s="91"/>
      <c r="Q217" s="91"/>
      <c r="R217" s="91"/>
      <c r="S217" s="91"/>
      <c r="T217" s="126"/>
      <c r="U217" s="91"/>
      <c r="V217" s="91"/>
      <c r="W217" s="156"/>
      <c r="X217" s="160"/>
      <c r="Y217" s="156"/>
      <c r="AA217" s="131">
        <v>1</v>
      </c>
      <c r="AB217" s="131" t="str">
        <f>VLOOKUP(AA217,detail_maturity_score,3,FALSE)</f>
        <v/>
      </c>
    </row>
    <row r="218" spans="1:28" s="124" customFormat="1" ht="30" x14ac:dyDescent="0.25">
      <c r="A218" s="89">
        <v>472</v>
      </c>
      <c r="B218" s="90" t="str">
        <f t="shared" ca="1" si="26"/>
        <v>2.4.02</v>
      </c>
      <c r="C218" s="91">
        <f t="shared" ca="1" si="27"/>
        <v>4</v>
      </c>
      <c r="D218" s="21"/>
      <c r="E218" s="220" t="str">
        <f t="shared" ca="1" si="28"/>
        <v>2.4.02</v>
      </c>
      <c r="F218" s="93" t="str">
        <f t="shared" ca="1" si="29"/>
        <v>Do your objectives for recovering from a cyber security incident cover immediate business requirements, including:</v>
      </c>
      <c r="G218" s="93"/>
      <c r="H218" s="140" t="str">
        <f t="shared" ca="1" si="30"/>
        <v/>
      </c>
      <c r="I218" s="140" t="str">
        <f t="shared" ca="1" si="31"/>
        <v/>
      </c>
      <c r="J218" s="254"/>
      <c r="K218" s="254"/>
      <c r="L218" s="91"/>
      <c r="M218" s="91"/>
      <c r="N218" s="91"/>
      <c r="O218" s="91"/>
      <c r="P218" s="91"/>
      <c r="Q218" s="91"/>
      <c r="R218" s="91"/>
      <c r="S218" s="91"/>
      <c r="T218" s="126"/>
      <c r="U218" s="91"/>
      <c r="V218" s="91"/>
      <c r="W218" s="156"/>
      <c r="X218" s="160"/>
      <c r="Y218" s="156"/>
      <c r="AA218" s="131"/>
      <c r="AB218" s="131"/>
    </row>
    <row r="219" spans="1:28" s="124" customFormat="1" ht="30" customHeight="1" x14ac:dyDescent="0.25">
      <c r="A219" s="89">
        <v>473</v>
      </c>
      <c r="B219" s="90" t="str">
        <f t="shared" ca="1" si="26"/>
        <v>2.4.02a</v>
      </c>
      <c r="C219" s="91">
        <f t="shared" ca="1" si="27"/>
        <v>6</v>
      </c>
      <c r="D219" s="21"/>
      <c r="E219" s="220" t="str">
        <f t="shared" ca="1" si="28"/>
        <v>2.4.02a</v>
      </c>
      <c r="F219" s="98" t="str">
        <f t="shared" ca="1" si="29"/>
        <v>Restoring systems to normal operation as soon as possible?</v>
      </c>
      <c r="G219" s="93"/>
      <c r="H219" s="140" t="str">
        <f t="shared" ca="1" si="30"/>
        <v>x 2</v>
      </c>
      <c r="I219" s="140" t="str">
        <f t="shared" ca="1" si="31"/>
        <v/>
      </c>
      <c r="J219" s="254"/>
      <c r="K219" s="254"/>
      <c r="L219" s="91"/>
      <c r="M219" s="91"/>
      <c r="N219" s="91"/>
      <c r="O219" s="91"/>
      <c r="P219" s="91"/>
      <c r="Q219" s="91"/>
      <c r="R219" s="91"/>
      <c r="S219" s="91"/>
      <c r="T219" s="126"/>
      <c r="U219" s="91"/>
      <c r="V219" s="91"/>
      <c r="W219" s="156"/>
      <c r="X219" s="160"/>
      <c r="Y219" s="156"/>
      <c r="AA219" s="131">
        <v>1</v>
      </c>
      <c r="AB219" s="131" t="str">
        <f t="shared" ref="AB219:AB226" si="33">VLOOKUP(AA219,detail_maturity_score,3,FALSE)</f>
        <v/>
      </c>
    </row>
    <row r="220" spans="1:28" s="124" customFormat="1" ht="30" customHeight="1" x14ac:dyDescent="0.25">
      <c r="A220" s="89">
        <v>474</v>
      </c>
      <c r="B220" s="90" t="str">
        <f t="shared" ca="1" si="26"/>
        <v>2.4.02b</v>
      </c>
      <c r="C220" s="91">
        <f t="shared" ca="1" si="27"/>
        <v>6</v>
      </c>
      <c r="D220" s="21"/>
      <c r="E220" s="220" t="str">
        <f t="shared" ca="1" si="28"/>
        <v>2.4.02b</v>
      </c>
      <c r="F220" s="98" t="str">
        <f t="shared" ca="1" si="29"/>
        <v>Confirming that the systems are functioning normally?</v>
      </c>
      <c r="G220" s="93"/>
      <c r="H220" s="140" t="str">
        <f t="shared" ca="1" si="30"/>
        <v>x 2</v>
      </c>
      <c r="I220" s="140" t="str">
        <f t="shared" ca="1" si="31"/>
        <v/>
      </c>
      <c r="J220" s="254"/>
      <c r="K220" s="254"/>
      <c r="L220" s="91"/>
      <c r="M220" s="91"/>
      <c r="N220" s="91"/>
      <c r="O220" s="91"/>
      <c r="P220" s="91"/>
      <c r="Q220" s="91"/>
      <c r="R220" s="91"/>
      <c r="S220" s="91"/>
      <c r="T220" s="126"/>
      <c r="U220" s="91"/>
      <c r="V220" s="91"/>
      <c r="W220" s="156"/>
      <c r="X220" s="160"/>
      <c r="Y220" s="156"/>
      <c r="AA220" s="131">
        <v>1</v>
      </c>
      <c r="AB220" s="131" t="str">
        <f t="shared" si="33"/>
        <v/>
      </c>
    </row>
    <row r="221" spans="1:28" s="124" customFormat="1" ht="30" customHeight="1" x14ac:dyDescent="0.25">
      <c r="A221" s="89">
        <v>475</v>
      </c>
      <c r="B221" s="90" t="str">
        <f t="shared" ca="1" si="26"/>
        <v>2.4.02c</v>
      </c>
      <c r="C221" s="91">
        <f t="shared" ca="1" si="27"/>
        <v>6</v>
      </c>
      <c r="D221" s="21"/>
      <c r="E221" s="220" t="str">
        <f t="shared" ca="1" si="28"/>
        <v>2.4.02c</v>
      </c>
      <c r="F221" s="98" t="str">
        <f t="shared" ca="1" si="29"/>
        <v>Restricting the amount of financial loss?</v>
      </c>
      <c r="G221" s="93"/>
      <c r="H221" s="140" t="str">
        <f t="shared" ca="1" si="30"/>
        <v>x 3</v>
      </c>
      <c r="I221" s="140" t="str">
        <f t="shared" ca="1" si="31"/>
        <v/>
      </c>
      <c r="J221" s="254"/>
      <c r="K221" s="254"/>
      <c r="L221" s="91"/>
      <c r="M221" s="91"/>
      <c r="N221" s="91"/>
      <c r="O221" s="91"/>
      <c r="P221" s="91"/>
      <c r="Q221" s="91"/>
      <c r="R221" s="91"/>
      <c r="S221" s="91"/>
      <c r="T221" s="126"/>
      <c r="U221" s="91"/>
      <c r="V221" s="91"/>
      <c r="W221" s="156"/>
      <c r="X221" s="160"/>
      <c r="Y221" s="156"/>
      <c r="AA221" s="131">
        <v>1</v>
      </c>
      <c r="AB221" s="131" t="str">
        <f t="shared" si="33"/>
        <v/>
      </c>
    </row>
    <row r="222" spans="1:28" s="124" customFormat="1" ht="30" customHeight="1" x14ac:dyDescent="0.25">
      <c r="A222" s="89">
        <v>476</v>
      </c>
      <c r="B222" s="90" t="str">
        <f t="shared" ca="1" si="26"/>
        <v>2.4.02d</v>
      </c>
      <c r="C222" s="91">
        <f t="shared" ca="1" si="27"/>
        <v>6</v>
      </c>
      <c r="D222" s="21"/>
      <c r="E222" s="220" t="str">
        <f t="shared" ca="1" si="28"/>
        <v>2.4.02d</v>
      </c>
      <c r="F222" s="98" t="str">
        <f t="shared" ca="1" si="29"/>
        <v>Protecting the reputation of your organisation?</v>
      </c>
      <c r="G222" s="93"/>
      <c r="H222" s="140" t="str">
        <f t="shared" ca="1" si="30"/>
        <v>x 3</v>
      </c>
      <c r="I222" s="140" t="str">
        <f t="shared" ca="1" si="31"/>
        <v/>
      </c>
      <c r="J222" s="254"/>
      <c r="K222" s="254"/>
      <c r="L222" s="91"/>
      <c r="M222" s="91"/>
      <c r="N222" s="91"/>
      <c r="O222" s="91"/>
      <c r="P222" s="91"/>
      <c r="Q222" s="91"/>
      <c r="R222" s="91"/>
      <c r="S222" s="91"/>
      <c r="T222" s="126"/>
      <c r="U222" s="91"/>
      <c r="V222" s="91"/>
      <c r="W222" s="156"/>
      <c r="X222" s="160"/>
      <c r="Y222" s="156"/>
      <c r="AA222" s="131">
        <v>1</v>
      </c>
      <c r="AB222" s="131" t="str">
        <f t="shared" si="33"/>
        <v/>
      </c>
    </row>
    <row r="223" spans="1:28" s="124" customFormat="1" ht="30" customHeight="1" x14ac:dyDescent="0.25">
      <c r="A223" s="89">
        <v>477</v>
      </c>
      <c r="B223" s="90" t="str">
        <f t="shared" ca="1" si="26"/>
        <v>2.4.02e</v>
      </c>
      <c r="C223" s="91">
        <f t="shared" ca="1" si="27"/>
        <v>6</v>
      </c>
      <c r="D223" s="21"/>
      <c r="E223" s="220" t="str">
        <f t="shared" ca="1" si="28"/>
        <v>2.4.02e</v>
      </c>
      <c r="F223" s="98" t="str">
        <f t="shared" ca="1" si="29"/>
        <v>Protecting confidential information?</v>
      </c>
      <c r="G223" s="93"/>
      <c r="H223" s="140" t="str">
        <f t="shared" ca="1" si="30"/>
        <v>x 3</v>
      </c>
      <c r="I223" s="140" t="str">
        <f t="shared" ca="1" si="31"/>
        <v/>
      </c>
      <c r="J223" s="254"/>
      <c r="K223" s="254"/>
      <c r="L223" s="91"/>
      <c r="M223" s="91"/>
      <c r="N223" s="91"/>
      <c r="O223" s="91"/>
      <c r="P223" s="91"/>
      <c r="Q223" s="91"/>
      <c r="R223" s="91"/>
      <c r="S223" s="91"/>
      <c r="T223" s="126"/>
      <c r="U223" s="91"/>
      <c r="V223" s="91"/>
      <c r="W223" s="156"/>
      <c r="X223" s="160"/>
      <c r="Y223" s="156"/>
      <c r="AA223" s="131">
        <v>1</v>
      </c>
      <c r="AB223" s="131" t="str">
        <f t="shared" si="33"/>
        <v/>
      </c>
    </row>
    <row r="224" spans="1:28" s="124" customFormat="1" ht="30" x14ac:dyDescent="0.25">
      <c r="A224" s="89">
        <v>478</v>
      </c>
      <c r="B224" s="90" t="str">
        <f t="shared" ca="1" si="26"/>
        <v>2.4.02f</v>
      </c>
      <c r="C224" s="91">
        <f t="shared" ca="1" si="27"/>
        <v>6</v>
      </c>
      <c r="D224" s="21"/>
      <c r="E224" s="220" t="str">
        <f t="shared" ca="1" si="28"/>
        <v>2.4.02f</v>
      </c>
      <c r="F224" s="98" t="str">
        <f t="shared" ca="1" si="29"/>
        <v>Complying with legal and regulatory requirements (eg PCI / DSS, NERC, ISO 27001, HIPAA or FISMA)?</v>
      </c>
      <c r="G224" s="93"/>
      <c r="H224" s="140" t="str">
        <f t="shared" ca="1" si="30"/>
        <v>x 3</v>
      </c>
      <c r="I224" s="140" t="str">
        <f t="shared" ca="1" si="31"/>
        <v/>
      </c>
      <c r="J224" s="254"/>
      <c r="K224" s="254"/>
      <c r="L224" s="91"/>
      <c r="M224" s="91"/>
      <c r="N224" s="91"/>
      <c r="O224" s="91"/>
      <c r="P224" s="91"/>
      <c r="Q224" s="91"/>
      <c r="R224" s="91"/>
      <c r="S224" s="91"/>
      <c r="T224" s="126"/>
      <c r="U224" s="91"/>
      <c r="V224" s="91"/>
      <c r="W224" s="156"/>
      <c r="X224" s="160"/>
      <c r="Y224" s="156"/>
      <c r="AA224" s="131">
        <v>1</v>
      </c>
      <c r="AB224" s="131" t="str">
        <f t="shared" si="33"/>
        <v/>
      </c>
    </row>
    <row r="225" spans="1:28" s="124" customFormat="1" ht="30" x14ac:dyDescent="0.25">
      <c r="A225" s="89">
        <v>479</v>
      </c>
      <c r="B225" s="90" t="str">
        <f t="shared" ca="1" si="26"/>
        <v>2.4.02g</v>
      </c>
      <c r="C225" s="91">
        <f t="shared" ca="1" si="27"/>
        <v>6</v>
      </c>
      <c r="D225" s="21"/>
      <c r="E225" s="220" t="str">
        <f t="shared" ca="1" si="28"/>
        <v>2.4.02g</v>
      </c>
      <c r="F225" s="98" t="str">
        <f t="shared" ca="1" si="29"/>
        <v>Limiting liabilities if things go wrong - or if there is a court case (ie take ‘reasonable’ precautions)?</v>
      </c>
      <c r="G225" s="93"/>
      <c r="H225" s="140" t="str">
        <f t="shared" ca="1" si="30"/>
        <v>x 3</v>
      </c>
      <c r="I225" s="140" t="str">
        <f t="shared" ca="1" si="31"/>
        <v/>
      </c>
      <c r="J225" s="254"/>
      <c r="K225" s="254"/>
      <c r="L225" s="91"/>
      <c r="M225" s="91"/>
      <c r="N225" s="91"/>
      <c r="O225" s="91"/>
      <c r="P225" s="91"/>
      <c r="Q225" s="91"/>
      <c r="R225" s="91"/>
      <c r="S225" s="91"/>
      <c r="T225" s="126"/>
      <c r="U225" s="91"/>
      <c r="V225" s="91"/>
      <c r="W225" s="156"/>
      <c r="X225" s="160"/>
      <c r="Y225" s="156"/>
      <c r="AA225" s="131">
        <v>1</v>
      </c>
      <c r="AB225" s="131" t="str">
        <f t="shared" si="33"/>
        <v/>
      </c>
    </row>
    <row r="226" spans="1:28" s="124" customFormat="1" ht="30" customHeight="1" x14ac:dyDescent="0.25">
      <c r="A226" s="89">
        <v>480</v>
      </c>
      <c r="B226" s="90" t="str">
        <f t="shared" ca="1" si="26"/>
        <v>2.4.02h</v>
      </c>
      <c r="C226" s="91">
        <f t="shared" ca="1" si="27"/>
        <v>6</v>
      </c>
      <c r="D226" s="21"/>
      <c r="E226" s="220" t="str">
        <f t="shared" ca="1" si="28"/>
        <v>2.4.02h</v>
      </c>
      <c r="F226" s="98" t="str">
        <f t="shared" ca="1" si="29"/>
        <v>Providing assurance to third parties that everything is under control?</v>
      </c>
      <c r="G226" s="93"/>
      <c r="H226" s="140" t="str">
        <f t="shared" ca="1" si="30"/>
        <v>x 3</v>
      </c>
      <c r="I226" s="140" t="str">
        <f t="shared" ca="1" si="31"/>
        <v/>
      </c>
      <c r="J226" s="254"/>
      <c r="K226" s="254"/>
      <c r="L226" s="91"/>
      <c r="M226" s="91"/>
      <c r="N226" s="91"/>
      <c r="O226" s="91"/>
      <c r="P226" s="91"/>
      <c r="Q226" s="91"/>
      <c r="R226" s="91"/>
      <c r="S226" s="91"/>
      <c r="T226" s="126"/>
      <c r="U226" s="91"/>
      <c r="V226" s="91"/>
      <c r="W226" s="156"/>
      <c r="X226" s="160"/>
      <c r="Y226" s="156"/>
      <c r="AA226" s="131">
        <v>1</v>
      </c>
      <c r="AB226" s="131" t="str">
        <f t="shared" si="33"/>
        <v/>
      </c>
    </row>
    <row r="227" spans="1:28" s="124" customFormat="1" ht="45" x14ac:dyDescent="0.25">
      <c r="A227" s="89">
        <v>481</v>
      </c>
      <c r="B227" s="90" t="str">
        <f t="shared" ca="1" si="26"/>
        <v>2.4.03</v>
      </c>
      <c r="C227" s="91">
        <f t="shared" ca="1" si="27"/>
        <v>4</v>
      </c>
      <c r="D227" s="21"/>
      <c r="E227" s="220" t="str">
        <f t="shared" ca="1" si="28"/>
        <v>2.4.03</v>
      </c>
      <c r="F227" s="93" t="str">
        <f t="shared" ca="1" si="29"/>
        <v>Do your objectives for recovering from a cyber security incident cover wider implications for reducing the likelihood of future attacks, including:</v>
      </c>
      <c r="G227" s="93"/>
      <c r="H227" s="140" t="str">
        <f t="shared" ca="1" si="30"/>
        <v/>
      </c>
      <c r="I227" s="140" t="str">
        <f t="shared" ca="1" si="31"/>
        <v/>
      </c>
      <c r="J227" s="254"/>
      <c r="K227" s="254"/>
      <c r="L227" s="91"/>
      <c r="M227" s="91"/>
      <c r="N227" s="91"/>
      <c r="O227" s="91"/>
      <c r="P227" s="91"/>
      <c r="Q227" s="91"/>
      <c r="R227" s="91"/>
      <c r="S227" s="91"/>
      <c r="T227" s="126"/>
      <c r="U227" s="91"/>
      <c r="V227" s="91"/>
      <c r="W227" s="156"/>
      <c r="X227" s="160"/>
      <c r="Y227" s="156"/>
      <c r="AA227" s="131"/>
      <c r="AB227" s="131"/>
    </row>
    <row r="228" spans="1:28" s="124" customFormat="1" ht="30" customHeight="1" x14ac:dyDescent="0.25">
      <c r="A228" s="89">
        <v>482</v>
      </c>
      <c r="B228" s="90" t="str">
        <f t="shared" ca="1" si="26"/>
        <v>2.4.03a</v>
      </c>
      <c r="C228" s="91">
        <f t="shared" ca="1" si="27"/>
        <v>6</v>
      </c>
      <c r="D228" s="21"/>
      <c r="E228" s="220" t="str">
        <f t="shared" ca="1" si="28"/>
        <v>2.4.03a</v>
      </c>
      <c r="F228" s="98" t="str">
        <f t="shared" ca="1" si="29"/>
        <v>Remediating vulnerabilities to prevent similar incidents occurring?</v>
      </c>
      <c r="G228" s="93"/>
      <c r="H228" s="140" t="str">
        <f t="shared" ca="1" si="30"/>
        <v>x 2</v>
      </c>
      <c r="I228" s="140" t="str">
        <f t="shared" ca="1" si="31"/>
        <v/>
      </c>
      <c r="J228" s="254"/>
      <c r="K228" s="254"/>
      <c r="L228" s="91"/>
      <c r="M228" s="91"/>
      <c r="N228" s="91"/>
      <c r="O228" s="91"/>
      <c r="P228" s="91"/>
      <c r="Q228" s="91"/>
      <c r="R228" s="91"/>
      <c r="S228" s="91"/>
      <c r="T228" s="126"/>
      <c r="U228" s="91"/>
      <c r="V228" s="91"/>
      <c r="W228" s="156"/>
      <c r="X228" s="160"/>
      <c r="Y228" s="156"/>
      <c r="AA228" s="131">
        <v>1</v>
      </c>
      <c r="AB228" s="131" t="str">
        <f t="shared" ref="AB228:AB233" si="34">VLOOKUP(AA228,detail_maturity_score,3,FALSE)</f>
        <v/>
      </c>
    </row>
    <row r="229" spans="1:28" s="124" customFormat="1" ht="30" x14ac:dyDescent="0.25">
      <c r="A229" s="89">
        <v>483</v>
      </c>
      <c r="B229" s="90" t="str">
        <f t="shared" ca="1" si="26"/>
        <v>2.4.03b</v>
      </c>
      <c r="C229" s="91">
        <f t="shared" ca="1" si="27"/>
        <v>6</v>
      </c>
      <c r="D229" s="21"/>
      <c r="E229" s="220" t="str">
        <f t="shared" ca="1" si="28"/>
        <v>2.4.03b</v>
      </c>
      <c r="F229" s="98" t="str">
        <f t="shared" ca="1" si="29"/>
        <v>Addressing similar weaknesses in your cyber security controls enterprise-wide and beyond?</v>
      </c>
      <c r="G229" s="93"/>
      <c r="H229" s="140" t="str">
        <f t="shared" ca="1" si="30"/>
        <v>x 2</v>
      </c>
      <c r="I229" s="140" t="str">
        <f t="shared" ca="1" si="31"/>
        <v/>
      </c>
      <c r="J229" s="254"/>
      <c r="K229" s="254"/>
      <c r="L229" s="91"/>
      <c r="M229" s="91"/>
      <c r="N229" s="91"/>
      <c r="O229" s="91"/>
      <c r="P229" s="91"/>
      <c r="Q229" s="91"/>
      <c r="R229" s="91"/>
      <c r="S229" s="91"/>
      <c r="T229" s="126"/>
      <c r="U229" s="91"/>
      <c r="V229" s="91"/>
      <c r="W229" s="156"/>
      <c r="X229" s="160"/>
      <c r="Y229" s="156"/>
      <c r="AA229" s="131">
        <v>1</v>
      </c>
      <c r="AB229" s="131" t="str">
        <f t="shared" si="34"/>
        <v/>
      </c>
    </row>
    <row r="230" spans="1:28" s="124" customFormat="1" ht="30" customHeight="1" x14ac:dyDescent="0.25">
      <c r="A230" s="89">
        <v>484</v>
      </c>
      <c r="B230" s="90" t="str">
        <f t="shared" ca="1" si="26"/>
        <v>2.4.03c</v>
      </c>
      <c r="C230" s="91">
        <f t="shared" ca="1" si="27"/>
        <v>6</v>
      </c>
      <c r="D230" s="21"/>
      <c r="E230" s="220" t="str">
        <f t="shared" ca="1" si="28"/>
        <v>2.4.03c</v>
      </c>
      <c r="F230" s="98" t="str">
        <f t="shared" ca="1" si="29"/>
        <v>Reducing the frequency and impact of future security incidents?</v>
      </c>
      <c r="G230" s="93"/>
      <c r="H230" s="140" t="str">
        <f t="shared" ca="1" si="30"/>
        <v>x 3</v>
      </c>
      <c r="I230" s="140" t="str">
        <f t="shared" ca="1" si="31"/>
        <v/>
      </c>
      <c r="J230" s="254"/>
      <c r="K230" s="254"/>
      <c r="L230" s="91"/>
      <c r="M230" s="91"/>
      <c r="N230" s="91"/>
      <c r="O230" s="91"/>
      <c r="P230" s="91"/>
      <c r="Q230" s="91"/>
      <c r="R230" s="91"/>
      <c r="S230" s="91"/>
      <c r="T230" s="126"/>
      <c r="U230" s="91"/>
      <c r="V230" s="91"/>
      <c r="W230" s="156"/>
      <c r="X230" s="160"/>
      <c r="Y230" s="156"/>
      <c r="AA230" s="131">
        <v>1</v>
      </c>
      <c r="AB230" s="131" t="str">
        <f t="shared" si="34"/>
        <v/>
      </c>
    </row>
    <row r="231" spans="1:28" s="124" customFormat="1" ht="30" x14ac:dyDescent="0.25">
      <c r="A231" s="89">
        <v>485</v>
      </c>
      <c r="B231" s="90" t="str">
        <f t="shared" ca="1" si="26"/>
        <v>2.4.03d</v>
      </c>
      <c r="C231" s="91">
        <f t="shared" ca="1" si="27"/>
        <v>6</v>
      </c>
      <c r="D231" s="21"/>
      <c r="E231" s="220" t="str">
        <f t="shared" ca="1" si="28"/>
        <v>2.4.03d</v>
      </c>
      <c r="F231" s="98" t="str">
        <f t="shared" ca="1" si="29"/>
        <v>Proactively responding to the attack (eg by closing channels or 'attacking the attacker')?</v>
      </c>
      <c r="G231" s="93"/>
      <c r="H231" s="140" t="str">
        <f t="shared" ca="1" si="30"/>
        <v>x 5</v>
      </c>
      <c r="I231" s="140" t="str">
        <f t="shared" ca="1" si="31"/>
        <v/>
      </c>
      <c r="J231" s="254"/>
      <c r="K231" s="254"/>
      <c r="L231" s="91"/>
      <c r="M231" s="91"/>
      <c r="N231" s="91"/>
      <c r="O231" s="91"/>
      <c r="P231" s="91"/>
      <c r="Q231" s="91"/>
      <c r="R231" s="91"/>
      <c r="S231" s="91"/>
      <c r="T231" s="126"/>
      <c r="U231" s="91"/>
      <c r="V231" s="91"/>
      <c r="W231" s="156"/>
      <c r="X231" s="160"/>
      <c r="Y231" s="156"/>
      <c r="AA231" s="131">
        <v>1</v>
      </c>
      <c r="AB231" s="131" t="str">
        <f t="shared" si="34"/>
        <v/>
      </c>
    </row>
    <row r="232" spans="1:28" s="124" customFormat="1" ht="30" customHeight="1" x14ac:dyDescent="0.25">
      <c r="A232" s="89">
        <v>486</v>
      </c>
      <c r="B232" s="90" t="str">
        <f t="shared" ca="1" si="26"/>
        <v>2.4.03e</v>
      </c>
      <c r="C232" s="91">
        <f t="shared" ca="1" si="27"/>
        <v>6</v>
      </c>
      <c r="D232" s="21"/>
      <c r="E232" s="220" t="str">
        <f t="shared" ca="1" si="28"/>
        <v>2.4.03e</v>
      </c>
      <c r="F232" s="98" t="str">
        <f t="shared" ca="1" si="29"/>
        <v>Closing down any criminal operation?</v>
      </c>
      <c r="G232" s="93"/>
      <c r="H232" s="140" t="str">
        <f t="shared" ca="1" si="30"/>
        <v>x 5</v>
      </c>
      <c r="I232" s="140" t="str">
        <f t="shared" ca="1" si="31"/>
        <v/>
      </c>
      <c r="J232" s="254"/>
      <c r="K232" s="254"/>
      <c r="L232" s="91"/>
      <c r="M232" s="91"/>
      <c r="N232" s="91"/>
      <c r="O232" s="91"/>
      <c r="P232" s="91"/>
      <c r="Q232" s="91"/>
      <c r="R232" s="91"/>
      <c r="S232" s="91"/>
      <c r="T232" s="126"/>
      <c r="U232" s="91"/>
      <c r="V232" s="91"/>
      <c r="W232" s="156"/>
      <c r="X232" s="160"/>
      <c r="Y232" s="156"/>
      <c r="AA232" s="131">
        <v>1</v>
      </c>
      <c r="AB232" s="131" t="str">
        <f t="shared" si="34"/>
        <v/>
      </c>
    </row>
    <row r="233" spans="1:28" s="124" customFormat="1" ht="30" x14ac:dyDescent="0.25">
      <c r="A233" s="89">
        <v>487</v>
      </c>
      <c r="B233" s="90" t="str">
        <f t="shared" ca="1" si="26"/>
        <v>2.4.03f</v>
      </c>
      <c r="C233" s="91">
        <f t="shared" ca="1" si="27"/>
        <v>6</v>
      </c>
      <c r="D233" s="21"/>
      <c r="E233" s="220" t="str">
        <f t="shared" ca="1" si="28"/>
        <v>2.4.03f</v>
      </c>
      <c r="F233" s="98" t="str">
        <f t="shared" ca="1" si="29"/>
        <v>Punishing offenders (eg prosecuting criminals, exposing national saboteurs and disciplining insiders?</v>
      </c>
      <c r="G233" s="93"/>
      <c r="H233" s="140" t="str">
        <f t="shared" ca="1" si="30"/>
        <v>x 4</v>
      </c>
      <c r="I233" s="140" t="str">
        <f t="shared" ca="1" si="31"/>
        <v/>
      </c>
      <c r="J233" s="254"/>
      <c r="K233" s="254"/>
      <c r="L233" s="91"/>
      <c r="M233" s="91"/>
      <c r="N233" s="91"/>
      <c r="O233" s="91"/>
      <c r="P233" s="91"/>
      <c r="Q233" s="91"/>
      <c r="R233" s="91"/>
      <c r="S233" s="91"/>
      <c r="T233" s="126"/>
      <c r="U233" s="91"/>
      <c r="V233" s="91"/>
      <c r="W233" s="156"/>
      <c r="X233" s="160"/>
      <c r="Y233" s="156"/>
      <c r="AA233" s="131">
        <v>1</v>
      </c>
      <c r="AB233" s="131" t="str">
        <f t="shared" si="34"/>
        <v/>
      </c>
    </row>
    <row r="234" spans="1:28" s="124" customFormat="1" ht="18.75" customHeight="1" x14ac:dyDescent="0.25">
      <c r="A234" s="89">
        <v>488</v>
      </c>
      <c r="B234" s="91" t="str">
        <f t="shared" ca="1" si="26"/>
        <v/>
      </c>
      <c r="C234" s="91">
        <f t="shared" ca="1" si="27"/>
        <v>3</v>
      </c>
      <c r="D234" s="21"/>
      <c r="E234" s="219" t="str">
        <f t="shared" ca="1" si="28"/>
        <v/>
      </c>
      <c r="F234" s="97" t="str">
        <f t="shared" ca="1" si="29"/>
        <v>Recovery Plan</v>
      </c>
      <c r="G234" s="91"/>
      <c r="H234" s="140" t="str">
        <f t="shared" ca="1" si="30"/>
        <v/>
      </c>
      <c r="I234" s="140" t="str">
        <f t="shared" ca="1" si="31"/>
        <v/>
      </c>
      <c r="J234" s="254"/>
      <c r="K234" s="254"/>
      <c r="L234" s="91"/>
      <c r="M234" s="91"/>
      <c r="N234" s="91"/>
      <c r="O234" s="91"/>
      <c r="P234" s="91"/>
      <c r="Q234" s="91"/>
      <c r="R234" s="91"/>
      <c r="S234" s="91"/>
      <c r="T234" s="126"/>
      <c r="U234" s="91"/>
      <c r="V234" s="91"/>
      <c r="W234" s="156"/>
      <c r="X234" s="156"/>
      <c r="Y234" s="156"/>
      <c r="AA234" s="131"/>
      <c r="AB234" s="131"/>
    </row>
    <row r="235" spans="1:28" s="124" customFormat="1" ht="30" x14ac:dyDescent="0.25">
      <c r="A235" s="89">
        <v>489</v>
      </c>
      <c r="B235" s="90" t="str">
        <f t="shared" ca="1" si="26"/>
        <v>2.4.04</v>
      </c>
      <c r="C235" s="91">
        <f t="shared" ca="1" si="27"/>
        <v>5</v>
      </c>
      <c r="D235" s="21"/>
      <c r="E235" s="220" t="str">
        <f t="shared" ca="1" si="28"/>
        <v>2.4.04</v>
      </c>
      <c r="F235" s="93" t="str">
        <f t="shared" ca="1" si="29"/>
        <v>Do you have a formal recovery plan for recovering from a cyber security incident?</v>
      </c>
      <c r="G235" s="93"/>
      <c r="H235" s="140" t="str">
        <f t="shared" ca="1" si="30"/>
        <v>x 2</v>
      </c>
      <c r="I235" s="140" t="str">
        <f t="shared" ca="1" si="31"/>
        <v/>
      </c>
      <c r="J235" s="254"/>
      <c r="K235" s="254"/>
      <c r="L235" s="91"/>
      <c r="M235" s="91"/>
      <c r="N235" s="91"/>
      <c r="O235" s="91"/>
      <c r="P235" s="91"/>
      <c r="Q235" s="91"/>
      <c r="R235" s="91"/>
      <c r="S235" s="91"/>
      <c r="T235" s="126"/>
      <c r="U235" s="91"/>
      <c r="V235" s="91"/>
      <c r="W235" s="156"/>
      <c r="X235" s="160"/>
      <c r="Y235" s="156"/>
      <c r="AA235" s="131">
        <v>1</v>
      </c>
      <c r="AB235" s="131" t="str">
        <f>VLOOKUP(AA235,detail_maturity_score,3,FALSE)</f>
        <v/>
      </c>
    </row>
    <row r="236" spans="1:28" s="124" customFormat="1" ht="30" x14ac:dyDescent="0.25">
      <c r="A236" s="89">
        <v>490</v>
      </c>
      <c r="B236" s="90" t="str">
        <f t="shared" ca="1" si="26"/>
        <v>2.4.05</v>
      </c>
      <c r="C236" s="91">
        <f t="shared" ca="1" si="27"/>
        <v>4</v>
      </c>
      <c r="D236" s="21"/>
      <c r="E236" s="220" t="str">
        <f t="shared" ca="1" si="28"/>
        <v>2.4.05</v>
      </c>
      <c r="F236" s="93" t="str">
        <f t="shared" ca="1" si="29"/>
        <v>Does your recovery plan enable you to recover from a cyber security incident:</v>
      </c>
      <c r="G236" s="93"/>
      <c r="H236" s="140" t="str">
        <f t="shared" ca="1" si="30"/>
        <v/>
      </c>
      <c r="I236" s="140" t="str">
        <f t="shared" ca="1" si="31"/>
        <v/>
      </c>
      <c r="J236" s="254"/>
      <c r="K236" s="254"/>
      <c r="L236" s="91"/>
      <c r="M236" s="91"/>
      <c r="N236" s="91"/>
      <c r="O236" s="91"/>
      <c r="P236" s="91"/>
      <c r="Q236" s="91"/>
      <c r="R236" s="91"/>
      <c r="S236" s="91"/>
      <c r="T236" s="126"/>
      <c r="U236" s="91"/>
      <c r="V236" s="91"/>
      <c r="W236" s="156"/>
      <c r="X236" s="160"/>
      <c r="Y236" s="156"/>
      <c r="AA236" s="131"/>
      <c r="AB236" s="131"/>
    </row>
    <row r="237" spans="1:28" s="124" customFormat="1" ht="30" customHeight="1" x14ac:dyDescent="0.25">
      <c r="A237" s="89">
        <v>491</v>
      </c>
      <c r="B237" s="90" t="str">
        <f t="shared" ca="1" si="26"/>
        <v>2.4.05a</v>
      </c>
      <c r="C237" s="91">
        <f t="shared" ca="1" si="27"/>
        <v>6</v>
      </c>
      <c r="D237" s="21"/>
      <c r="E237" s="220" t="str">
        <f t="shared" ca="1" si="28"/>
        <v>2.4.05a</v>
      </c>
      <c r="F237" s="98" t="str">
        <f t="shared" ca="1" si="29"/>
        <v>Quickly (ie within critical timescales)?</v>
      </c>
      <c r="G237" s="93"/>
      <c r="H237" s="140" t="str">
        <f t="shared" ca="1" si="30"/>
        <v>x 3</v>
      </c>
      <c r="I237" s="140" t="str">
        <f t="shared" ca="1" si="31"/>
        <v/>
      </c>
      <c r="J237" s="254"/>
      <c r="K237" s="254"/>
      <c r="L237" s="91"/>
      <c r="M237" s="91"/>
      <c r="N237" s="91"/>
      <c r="O237" s="91"/>
      <c r="P237" s="91"/>
      <c r="Q237" s="91"/>
      <c r="R237" s="91"/>
      <c r="S237" s="91"/>
      <c r="T237" s="126"/>
      <c r="U237" s="91"/>
      <c r="V237" s="91"/>
      <c r="W237" s="156"/>
      <c r="X237" s="160"/>
      <c r="Y237" s="156"/>
      <c r="AA237" s="131">
        <v>1</v>
      </c>
      <c r="AB237" s="131" t="str">
        <f>VLOOKUP(AA237,detail_maturity_score,3,FALSE)</f>
        <v/>
      </c>
    </row>
    <row r="238" spans="1:28" s="124" customFormat="1" ht="30" x14ac:dyDescent="0.25">
      <c r="A238" s="89">
        <v>492</v>
      </c>
      <c r="B238" s="90" t="str">
        <f t="shared" ca="1" si="26"/>
        <v>2.4.05b</v>
      </c>
      <c r="C238" s="91">
        <f t="shared" ca="1" si="27"/>
        <v>6</v>
      </c>
      <c r="D238" s="21"/>
      <c r="E238" s="220" t="str">
        <f t="shared" ca="1" si="28"/>
        <v>2.4.05b</v>
      </c>
      <c r="F238" s="98" t="str">
        <f t="shared" ca="1" si="29"/>
        <v>Effectively (ensuring that all services have been restored to working order)?</v>
      </c>
      <c r="G238" s="93"/>
      <c r="H238" s="140" t="str">
        <f t="shared" ca="1" si="30"/>
        <v>x 3</v>
      </c>
      <c r="I238" s="140" t="str">
        <f t="shared" ca="1" si="31"/>
        <v/>
      </c>
      <c r="J238" s="254"/>
      <c r="K238" s="254"/>
      <c r="L238" s="91"/>
      <c r="M238" s="91"/>
      <c r="N238" s="91"/>
      <c r="O238" s="91"/>
      <c r="P238" s="91"/>
      <c r="Q238" s="91"/>
      <c r="R238" s="91"/>
      <c r="S238" s="91"/>
      <c r="T238" s="126"/>
      <c r="U238" s="91"/>
      <c r="V238" s="91"/>
      <c r="W238" s="156"/>
      <c r="X238" s="160"/>
      <c r="Y238" s="156"/>
      <c r="AA238" s="131">
        <v>1</v>
      </c>
      <c r="AB238" s="131" t="str">
        <f>VLOOKUP(AA238,detail_maturity_score,3,FALSE)</f>
        <v/>
      </c>
    </row>
    <row r="239" spans="1:28" s="124" customFormat="1" ht="30" customHeight="1" x14ac:dyDescent="0.25">
      <c r="A239" s="89">
        <v>493</v>
      </c>
      <c r="B239" s="90" t="str">
        <f t="shared" ca="1" si="26"/>
        <v>2.4.05c</v>
      </c>
      <c r="C239" s="91">
        <f t="shared" ca="1" si="27"/>
        <v>6</v>
      </c>
      <c r="D239" s="21"/>
      <c r="E239" s="220" t="str">
        <f t="shared" ca="1" si="28"/>
        <v>2.4.05c</v>
      </c>
      <c r="F239" s="98" t="str">
        <f t="shared" ca="1" si="29"/>
        <v>In a consistent manner?</v>
      </c>
      <c r="G239" s="93"/>
      <c r="H239" s="140" t="str">
        <f t="shared" ca="1" si="30"/>
        <v>x 3</v>
      </c>
      <c r="I239" s="140" t="str">
        <f t="shared" ca="1" si="31"/>
        <v/>
      </c>
      <c r="J239" s="254"/>
      <c r="K239" s="254"/>
      <c r="L239" s="91"/>
      <c r="M239" s="91"/>
      <c r="N239" s="91"/>
      <c r="O239" s="91"/>
      <c r="P239" s="91"/>
      <c r="Q239" s="91"/>
      <c r="R239" s="91"/>
      <c r="S239" s="91"/>
      <c r="T239" s="126"/>
      <c r="U239" s="91"/>
      <c r="V239" s="91"/>
      <c r="W239" s="156"/>
      <c r="X239" s="160"/>
      <c r="Y239" s="156"/>
      <c r="AA239" s="131">
        <v>1</v>
      </c>
      <c r="AB239" s="131" t="str">
        <f>VLOOKUP(AA239,detail_maturity_score,3,FALSE)</f>
        <v/>
      </c>
    </row>
    <row r="240" spans="1:28" s="124" customFormat="1" ht="30" customHeight="1" x14ac:dyDescent="0.25">
      <c r="A240" s="89">
        <v>494</v>
      </c>
      <c r="B240" s="90" t="str">
        <f t="shared" ca="1" si="26"/>
        <v>2.4.06</v>
      </c>
      <c r="C240" s="91">
        <f t="shared" ca="1" si="27"/>
        <v>4</v>
      </c>
      <c r="D240" s="21"/>
      <c r="E240" s="220" t="str">
        <f t="shared" ca="1" si="28"/>
        <v>2.4.06</v>
      </c>
      <c r="F240" s="93" t="str">
        <f t="shared" ca="1" si="29"/>
        <v>Does your recovery plan cover basic recovery techniques including:</v>
      </c>
      <c r="G240" s="93"/>
      <c r="H240" s="140" t="str">
        <f t="shared" ca="1" si="30"/>
        <v/>
      </c>
      <c r="I240" s="140" t="str">
        <f t="shared" ca="1" si="31"/>
        <v/>
      </c>
      <c r="J240" s="254"/>
      <c r="K240" s="254"/>
      <c r="L240" s="91"/>
      <c r="M240" s="91"/>
      <c r="N240" s="91"/>
      <c r="O240" s="91"/>
      <c r="P240" s="91"/>
      <c r="Q240" s="91"/>
      <c r="R240" s="91"/>
      <c r="S240" s="91"/>
      <c r="T240" s="126"/>
      <c r="U240" s="91"/>
      <c r="V240" s="91"/>
      <c r="W240" s="156"/>
      <c r="X240" s="160"/>
      <c r="Y240" s="156"/>
      <c r="AA240" s="131"/>
      <c r="AB240" s="131"/>
    </row>
    <row r="241" spans="1:28" s="124" customFormat="1" ht="30" customHeight="1" x14ac:dyDescent="0.25">
      <c r="A241" s="89">
        <v>495</v>
      </c>
      <c r="B241" s="90" t="str">
        <f t="shared" ca="1" si="26"/>
        <v>2.4.06a</v>
      </c>
      <c r="C241" s="91">
        <f t="shared" ca="1" si="27"/>
        <v>6</v>
      </c>
      <c r="D241" s="21"/>
      <c r="E241" s="220" t="str">
        <f t="shared" ca="1" si="28"/>
        <v>2.4.06a</v>
      </c>
      <c r="F241" s="98" t="str">
        <f t="shared" ca="1" si="29"/>
        <v>Rebuilding infected systems (often from known ‘clean’ sources)</v>
      </c>
      <c r="G241" s="93"/>
      <c r="H241" s="140" t="str">
        <f t="shared" ca="1" si="30"/>
        <v>x 2</v>
      </c>
      <c r="I241" s="140" t="str">
        <f t="shared" ca="1" si="31"/>
        <v/>
      </c>
      <c r="J241" s="254"/>
      <c r="K241" s="254"/>
      <c r="L241" s="91"/>
      <c r="M241" s="91"/>
      <c r="N241" s="91"/>
      <c r="O241" s="91"/>
      <c r="P241" s="91"/>
      <c r="Q241" s="91"/>
      <c r="R241" s="91"/>
      <c r="S241" s="91"/>
      <c r="T241" s="126"/>
      <c r="U241" s="91"/>
      <c r="V241" s="91"/>
      <c r="W241" s="156"/>
      <c r="X241" s="160"/>
      <c r="Y241" s="156"/>
      <c r="AA241" s="131">
        <v>1</v>
      </c>
      <c r="AB241" s="131" t="str">
        <f>VLOOKUP(AA241,detail_maturity_score,3,FALSE)</f>
        <v/>
      </c>
    </row>
    <row r="242" spans="1:28" s="124" customFormat="1" ht="30" customHeight="1" x14ac:dyDescent="0.25">
      <c r="A242" s="89">
        <v>496</v>
      </c>
      <c r="B242" s="90" t="str">
        <f t="shared" ca="1" si="26"/>
        <v>2.4.06b</v>
      </c>
      <c r="C242" s="91">
        <f t="shared" ca="1" si="27"/>
        <v>6</v>
      </c>
      <c r="D242" s="21"/>
      <c r="E242" s="220" t="str">
        <f t="shared" ca="1" si="28"/>
        <v>2.4.06b</v>
      </c>
      <c r="F242" s="98" t="str">
        <f t="shared" ca="1" si="29"/>
        <v>Reconnecting networks</v>
      </c>
      <c r="G242" s="93"/>
      <c r="H242" s="140" t="str">
        <f t="shared" ca="1" si="30"/>
        <v>x 2</v>
      </c>
      <c r="I242" s="140" t="str">
        <f t="shared" ca="1" si="31"/>
        <v/>
      </c>
      <c r="J242" s="254"/>
      <c r="K242" s="254"/>
      <c r="L242" s="91"/>
      <c r="M242" s="91"/>
      <c r="N242" s="91"/>
      <c r="O242" s="91"/>
      <c r="P242" s="91"/>
      <c r="Q242" s="91"/>
      <c r="R242" s="91"/>
      <c r="S242" s="91"/>
      <c r="T242" s="126"/>
      <c r="U242" s="91"/>
      <c r="V242" s="91"/>
      <c r="W242" s="156"/>
      <c r="X242" s="160"/>
      <c r="Y242" s="156"/>
      <c r="AA242" s="131">
        <v>1</v>
      </c>
      <c r="AB242" s="131" t="str">
        <f>VLOOKUP(AA242,detail_maturity_score,3,FALSE)</f>
        <v/>
      </c>
    </row>
    <row r="243" spans="1:28" s="124" customFormat="1" ht="30" customHeight="1" x14ac:dyDescent="0.25">
      <c r="A243" s="89">
        <v>497</v>
      </c>
      <c r="B243" s="90" t="str">
        <f t="shared" ca="1" si="26"/>
        <v>2.4.06c</v>
      </c>
      <c r="C243" s="91">
        <f t="shared" ca="1" si="27"/>
        <v>6</v>
      </c>
      <c r="D243" s="21"/>
      <c r="E243" s="220" t="str">
        <f t="shared" ca="1" si="28"/>
        <v>2.4.06c</v>
      </c>
      <c r="F243" s="98" t="str">
        <f t="shared" ca="1" si="29"/>
        <v>Restoring, recreating or correcting information?</v>
      </c>
      <c r="G243" s="93"/>
      <c r="H243" s="140" t="str">
        <f t="shared" ca="1" si="30"/>
        <v>x 2</v>
      </c>
      <c r="I243" s="140" t="str">
        <f t="shared" ca="1" si="31"/>
        <v/>
      </c>
      <c r="J243" s="254"/>
      <c r="K243" s="254"/>
      <c r="L243" s="91"/>
      <c r="M243" s="91"/>
      <c r="N243" s="91"/>
      <c r="O243" s="91"/>
      <c r="P243" s="91"/>
      <c r="Q243" s="91"/>
      <c r="R243" s="91"/>
      <c r="S243" s="91"/>
      <c r="T243" s="126"/>
      <c r="U243" s="91"/>
      <c r="V243" s="91"/>
      <c r="W243" s="156"/>
      <c r="X243" s="160"/>
      <c r="Y243" s="156"/>
      <c r="AA243" s="131">
        <v>1</v>
      </c>
      <c r="AB243" s="131" t="str">
        <f>VLOOKUP(AA243,detail_maturity_score,3,FALSE)</f>
        <v/>
      </c>
    </row>
    <row r="244" spans="1:28" s="124" customFormat="1" ht="30" customHeight="1" x14ac:dyDescent="0.25">
      <c r="A244" s="89">
        <v>498</v>
      </c>
      <c r="B244" s="90" t="str">
        <f t="shared" ca="1" si="26"/>
        <v>2.4.06d</v>
      </c>
      <c r="C244" s="91">
        <f t="shared" ca="1" si="27"/>
        <v>6</v>
      </c>
      <c r="D244" s="21"/>
      <c r="E244" s="220" t="str">
        <f t="shared" ca="1" si="28"/>
        <v>2.4.06d</v>
      </c>
      <c r="F244" s="98" t="str">
        <f t="shared" ca="1" si="29"/>
        <v>Documenting changes made to the infrastructure?</v>
      </c>
      <c r="G244" s="93"/>
      <c r="H244" s="140" t="str">
        <f t="shared" ca="1" si="30"/>
        <v>x 2</v>
      </c>
      <c r="I244" s="140" t="str">
        <f t="shared" ca="1" si="31"/>
        <v/>
      </c>
      <c r="J244" s="254"/>
      <c r="K244" s="254"/>
      <c r="L244" s="91"/>
      <c r="M244" s="91"/>
      <c r="N244" s="91"/>
      <c r="O244" s="91"/>
      <c r="P244" s="91"/>
      <c r="Q244" s="91"/>
      <c r="R244" s="91"/>
      <c r="S244" s="91"/>
      <c r="T244" s="126"/>
      <c r="U244" s="91"/>
      <c r="V244" s="91"/>
      <c r="W244" s="156"/>
      <c r="X244" s="160"/>
      <c r="Y244" s="156"/>
      <c r="AA244" s="131">
        <v>1</v>
      </c>
      <c r="AB244" s="131" t="str">
        <f>VLOOKUP(AA244,detail_maturity_score,3,FALSE)</f>
        <v/>
      </c>
    </row>
    <row r="245" spans="1:28" s="124" customFormat="1" ht="30" x14ac:dyDescent="0.25">
      <c r="A245" s="89">
        <v>499</v>
      </c>
      <c r="B245" s="90" t="str">
        <f t="shared" ca="1" si="26"/>
        <v>2.4.06e</v>
      </c>
      <c r="C245" s="91">
        <f t="shared" ca="1" si="27"/>
        <v>6</v>
      </c>
      <c r="D245" s="21"/>
      <c r="E245" s="220" t="str">
        <f t="shared" ca="1" si="28"/>
        <v>2.4.06e</v>
      </c>
      <c r="F245" s="98" t="str">
        <f t="shared" ca="1" si="29"/>
        <v>Dealing with parts of your systems or networks that cannot be recovered?</v>
      </c>
      <c r="G245" s="93"/>
      <c r="H245" s="140" t="str">
        <f t="shared" ca="1" si="30"/>
        <v>x 2</v>
      </c>
      <c r="I245" s="140" t="str">
        <f t="shared" ca="1" si="31"/>
        <v/>
      </c>
      <c r="J245" s="254"/>
      <c r="K245" s="254"/>
      <c r="L245" s="91"/>
      <c r="M245" s="91"/>
      <c r="N245" s="91"/>
      <c r="O245" s="91"/>
      <c r="P245" s="91"/>
      <c r="Q245" s="91"/>
      <c r="R245" s="91"/>
      <c r="S245" s="91"/>
      <c r="T245" s="126"/>
      <c r="U245" s="91"/>
      <c r="V245" s="91"/>
      <c r="W245" s="156"/>
      <c r="X245" s="160"/>
      <c r="Y245" s="156"/>
      <c r="AA245" s="131">
        <v>1</v>
      </c>
      <c r="AB245" s="131" t="str">
        <f>VLOOKUP(AA245,detail_maturity_score,3,FALSE)</f>
        <v/>
      </c>
    </row>
    <row r="246" spans="1:28" s="124" customFormat="1" ht="30" customHeight="1" x14ac:dyDescent="0.25">
      <c r="A246" s="89">
        <v>500</v>
      </c>
      <c r="B246" s="90" t="str">
        <f t="shared" ca="1" si="26"/>
        <v>2.4.07</v>
      </c>
      <c r="C246" s="91">
        <f t="shared" ca="1" si="27"/>
        <v>4</v>
      </c>
      <c r="D246" s="21"/>
      <c r="E246" s="220" t="str">
        <f t="shared" ca="1" si="28"/>
        <v>2.4.07</v>
      </c>
      <c r="F246" s="93" t="str">
        <f t="shared" ca="1" si="29"/>
        <v>Does your recovery plan cover additional recovery techniques including:</v>
      </c>
      <c r="G246" s="93"/>
      <c r="H246" s="140" t="str">
        <f t="shared" ca="1" si="30"/>
        <v/>
      </c>
      <c r="I246" s="140" t="str">
        <f t="shared" ca="1" si="31"/>
        <v/>
      </c>
      <c r="J246" s="254"/>
      <c r="K246" s="254"/>
      <c r="L246" s="91"/>
      <c r="M246" s="91"/>
      <c r="N246" s="91"/>
      <c r="O246" s="91"/>
      <c r="P246" s="91"/>
      <c r="Q246" s="91"/>
      <c r="R246" s="91"/>
      <c r="S246" s="91"/>
      <c r="T246" s="126"/>
      <c r="U246" s="91"/>
      <c r="V246" s="91"/>
      <c r="W246" s="156"/>
      <c r="X246" s="160"/>
      <c r="Y246" s="156"/>
      <c r="AA246" s="131"/>
      <c r="AB246" s="131"/>
    </row>
    <row r="247" spans="1:28" s="124" customFormat="1" ht="30" customHeight="1" x14ac:dyDescent="0.25">
      <c r="A247" s="89">
        <v>501</v>
      </c>
      <c r="B247" s="90" t="str">
        <f t="shared" ca="1" si="26"/>
        <v>2.4.07a</v>
      </c>
      <c r="C247" s="91">
        <f t="shared" ca="1" si="27"/>
        <v>6</v>
      </c>
      <c r="D247" s="21"/>
      <c r="E247" s="220" t="str">
        <f t="shared" ca="1" si="28"/>
        <v>2.4.07a</v>
      </c>
      <c r="F247" s="98" t="str">
        <f t="shared" ca="1" si="29"/>
        <v>Replacing compromised files with clean versions?</v>
      </c>
      <c r="G247" s="93"/>
      <c r="H247" s="140" t="str">
        <f t="shared" ca="1" si="30"/>
        <v>x 3</v>
      </c>
      <c r="I247" s="140" t="str">
        <f t="shared" ca="1" si="31"/>
        <v/>
      </c>
      <c r="J247" s="254"/>
      <c r="K247" s="254"/>
      <c r="L247" s="91"/>
      <c r="M247" s="91"/>
      <c r="N247" s="91"/>
      <c r="O247" s="91"/>
      <c r="P247" s="91"/>
      <c r="Q247" s="91"/>
      <c r="R247" s="91"/>
      <c r="S247" s="91"/>
      <c r="T247" s="126"/>
      <c r="U247" s="91"/>
      <c r="V247" s="91"/>
      <c r="W247" s="156"/>
      <c r="X247" s="160"/>
      <c r="Y247" s="156"/>
      <c r="AA247" s="131">
        <v>1</v>
      </c>
      <c r="AB247" s="131" t="str">
        <f t="shared" ref="AB247:AB253" si="35">VLOOKUP(AA247,detail_maturity_score,3,FALSE)</f>
        <v/>
      </c>
    </row>
    <row r="248" spans="1:28" s="124" customFormat="1" ht="30" x14ac:dyDescent="0.25">
      <c r="A248" s="89">
        <v>502</v>
      </c>
      <c r="B248" s="90" t="str">
        <f t="shared" ca="1" si="26"/>
        <v>2.4.07b</v>
      </c>
      <c r="C248" s="91">
        <f t="shared" ca="1" si="27"/>
        <v>6</v>
      </c>
      <c r="D248" s="21"/>
      <c r="E248" s="220" t="str">
        <f t="shared" ca="1" si="28"/>
        <v>2.4.07b</v>
      </c>
      <c r="F248" s="98" t="str">
        <f t="shared" ca="1" si="29"/>
        <v>Removing temporary constraints imposed during the containment period?</v>
      </c>
      <c r="G248" s="93"/>
      <c r="H248" s="140" t="str">
        <f t="shared" ca="1" si="30"/>
        <v>x 3</v>
      </c>
      <c r="I248" s="140" t="str">
        <f t="shared" ca="1" si="31"/>
        <v/>
      </c>
      <c r="J248" s="254"/>
      <c r="K248" s="254"/>
      <c r="L248" s="91"/>
      <c r="M248" s="91"/>
      <c r="N248" s="91"/>
      <c r="O248" s="91"/>
      <c r="P248" s="91"/>
      <c r="Q248" s="91"/>
      <c r="R248" s="91"/>
      <c r="S248" s="91"/>
      <c r="T248" s="126"/>
      <c r="U248" s="91"/>
      <c r="V248" s="91"/>
      <c r="W248" s="156"/>
      <c r="X248" s="160"/>
      <c r="Y248" s="156"/>
      <c r="AA248" s="131">
        <v>1</v>
      </c>
      <c r="AB248" s="131" t="str">
        <f t="shared" si="35"/>
        <v/>
      </c>
    </row>
    <row r="249" spans="1:28" s="124" customFormat="1" ht="30" customHeight="1" x14ac:dyDescent="0.25">
      <c r="A249" s="89">
        <v>503</v>
      </c>
      <c r="B249" s="90" t="str">
        <f t="shared" ca="1" si="26"/>
        <v>2.4.07c</v>
      </c>
      <c r="C249" s="91">
        <f t="shared" ca="1" si="27"/>
        <v>6</v>
      </c>
      <c r="D249" s="21"/>
      <c r="E249" s="220" t="str">
        <f t="shared" ca="1" si="28"/>
        <v>2.4.07c</v>
      </c>
      <c r="F249" s="98" t="str">
        <f t="shared" ca="1" si="29"/>
        <v>Resetting passwords on compromised accounts?</v>
      </c>
      <c r="G249" s="93"/>
      <c r="H249" s="140" t="str">
        <f t="shared" ca="1" si="30"/>
        <v>x 3</v>
      </c>
      <c r="I249" s="140" t="str">
        <f t="shared" ca="1" si="31"/>
        <v/>
      </c>
      <c r="J249" s="254"/>
      <c r="K249" s="254"/>
      <c r="L249" s="91"/>
      <c r="M249" s="91"/>
      <c r="N249" s="91"/>
      <c r="O249" s="91"/>
      <c r="P249" s="91"/>
      <c r="Q249" s="91"/>
      <c r="R249" s="91"/>
      <c r="S249" s="91"/>
      <c r="T249" s="126"/>
      <c r="U249" s="91"/>
      <c r="V249" s="91"/>
      <c r="W249" s="156"/>
      <c r="X249" s="160"/>
      <c r="Y249" s="156"/>
      <c r="AA249" s="131">
        <v>1</v>
      </c>
      <c r="AB249" s="131" t="str">
        <f t="shared" si="35"/>
        <v/>
      </c>
    </row>
    <row r="250" spans="1:28" s="124" customFormat="1" ht="30" x14ac:dyDescent="0.25">
      <c r="A250" s="89">
        <v>504</v>
      </c>
      <c r="B250" s="90" t="str">
        <f t="shared" ca="1" si="26"/>
        <v>2.4.07d</v>
      </c>
      <c r="C250" s="91">
        <f t="shared" ca="1" si="27"/>
        <v>6</v>
      </c>
      <c r="D250" s="21"/>
      <c r="E250" s="220" t="str">
        <f t="shared" ca="1" si="28"/>
        <v>2.4.07d</v>
      </c>
      <c r="F250" s="98" t="str">
        <f t="shared" ca="1" si="29"/>
        <v>Installing patches, changing passwords and tightening network perimeter security, such as firewall rulesets?</v>
      </c>
      <c r="G250" s="93"/>
      <c r="H250" s="140" t="str">
        <f t="shared" ca="1" si="30"/>
        <v>x 4</v>
      </c>
      <c r="I250" s="140" t="str">
        <f t="shared" ca="1" si="31"/>
        <v/>
      </c>
      <c r="J250" s="254"/>
      <c r="K250" s="254"/>
      <c r="L250" s="91"/>
      <c r="M250" s="91"/>
      <c r="N250" s="91"/>
      <c r="O250" s="91"/>
      <c r="P250" s="91"/>
      <c r="Q250" s="91"/>
      <c r="R250" s="91"/>
      <c r="S250" s="91"/>
      <c r="T250" s="126"/>
      <c r="U250" s="91"/>
      <c r="V250" s="91"/>
      <c r="W250" s="156"/>
      <c r="X250" s="160"/>
      <c r="Y250" s="156"/>
      <c r="AA250" s="131">
        <v>1</v>
      </c>
      <c r="AB250" s="131" t="str">
        <f t="shared" si="35"/>
        <v/>
      </c>
    </row>
    <row r="251" spans="1:28" s="124" customFormat="1" ht="30" customHeight="1" x14ac:dyDescent="0.25">
      <c r="A251" s="89">
        <v>505</v>
      </c>
      <c r="B251" s="90" t="str">
        <f t="shared" ca="1" si="26"/>
        <v>2.4.07e</v>
      </c>
      <c r="C251" s="91">
        <f t="shared" ca="1" si="27"/>
        <v>6</v>
      </c>
      <c r="D251" s="21"/>
      <c r="E251" s="220" t="str">
        <f t="shared" ca="1" si="28"/>
        <v>2.4.07e</v>
      </c>
      <c r="F251" s="98" t="str">
        <f t="shared" ca="1" si="29"/>
        <v>Testing systems thoroughly – including security controls?</v>
      </c>
      <c r="G251" s="93"/>
      <c r="H251" s="140" t="str">
        <f t="shared" ca="1" si="30"/>
        <v>x 4</v>
      </c>
      <c r="I251" s="140" t="str">
        <f t="shared" ca="1" si="31"/>
        <v/>
      </c>
      <c r="J251" s="254"/>
      <c r="K251" s="254"/>
      <c r="L251" s="91"/>
      <c r="M251" s="91"/>
      <c r="N251" s="91"/>
      <c r="O251" s="91"/>
      <c r="P251" s="91"/>
      <c r="Q251" s="91"/>
      <c r="R251" s="91"/>
      <c r="S251" s="91"/>
      <c r="T251" s="126"/>
      <c r="U251" s="91"/>
      <c r="V251" s="91"/>
      <c r="W251" s="156"/>
      <c r="X251" s="160"/>
      <c r="Y251" s="156"/>
      <c r="AA251" s="131">
        <v>1</v>
      </c>
      <c r="AB251" s="131" t="str">
        <f t="shared" si="35"/>
        <v/>
      </c>
    </row>
    <row r="252" spans="1:28" s="124" customFormat="1" ht="30" customHeight="1" x14ac:dyDescent="0.25">
      <c r="A252" s="89">
        <v>506</v>
      </c>
      <c r="B252" s="90" t="str">
        <f t="shared" ca="1" si="26"/>
        <v>2.4.07f</v>
      </c>
      <c r="C252" s="91">
        <f t="shared" ca="1" si="27"/>
        <v>6</v>
      </c>
      <c r="D252" s="21"/>
      <c r="E252" s="220" t="str">
        <f t="shared" ca="1" si="28"/>
        <v>2.4.07f</v>
      </c>
      <c r="F252" s="98" t="str">
        <f t="shared" ca="1" si="29"/>
        <v>Confirming the integrity of business systems and controls?</v>
      </c>
      <c r="G252" s="93"/>
      <c r="H252" s="140" t="str">
        <f t="shared" ca="1" si="30"/>
        <v>x 3</v>
      </c>
      <c r="I252" s="140" t="str">
        <f t="shared" ca="1" si="31"/>
        <v/>
      </c>
      <c r="J252" s="254"/>
      <c r="K252" s="254"/>
      <c r="L252" s="91"/>
      <c r="M252" s="91"/>
      <c r="N252" s="91"/>
      <c r="O252" s="91"/>
      <c r="P252" s="91"/>
      <c r="Q252" s="91"/>
      <c r="R252" s="91"/>
      <c r="S252" s="91"/>
      <c r="T252" s="126"/>
      <c r="U252" s="91"/>
      <c r="V252" s="91"/>
      <c r="W252" s="156"/>
      <c r="X252" s="160"/>
      <c r="Y252" s="156"/>
      <c r="AA252" s="131">
        <v>1</v>
      </c>
      <c r="AB252" s="131" t="str">
        <f t="shared" si="35"/>
        <v/>
      </c>
    </row>
    <row r="253" spans="1:28" s="124" customFormat="1" ht="30" x14ac:dyDescent="0.25">
      <c r="A253" s="89">
        <v>507</v>
      </c>
      <c r="B253" s="90" t="str">
        <f t="shared" ca="1" si="26"/>
        <v>2.4.07g</v>
      </c>
      <c r="C253" s="91">
        <f t="shared" ca="1" si="27"/>
        <v>6</v>
      </c>
      <c r="D253" s="21"/>
      <c r="E253" s="220" t="str">
        <f t="shared" ca="1" si="28"/>
        <v>2.4.07g</v>
      </c>
      <c r="F253" s="98" t="str">
        <f t="shared" ca="1" si="29"/>
        <v>Announcing the resumption of business services to all relevant stakeholders?</v>
      </c>
      <c r="G253" s="93"/>
      <c r="H253" s="140" t="str">
        <f t="shared" ca="1" si="30"/>
        <v>x 3</v>
      </c>
      <c r="I253" s="140" t="str">
        <f t="shared" ca="1" si="31"/>
        <v/>
      </c>
      <c r="J253" s="254"/>
      <c r="K253" s="254"/>
      <c r="L253" s="91"/>
      <c r="M253" s="91"/>
      <c r="N253" s="91"/>
      <c r="O253" s="91"/>
      <c r="P253" s="91"/>
      <c r="Q253" s="91"/>
      <c r="R253" s="91"/>
      <c r="S253" s="91"/>
      <c r="T253" s="126"/>
      <c r="U253" s="91"/>
      <c r="V253" s="91"/>
      <c r="W253" s="156"/>
      <c r="X253" s="160"/>
      <c r="Y253" s="156"/>
      <c r="AA253" s="131">
        <v>1</v>
      </c>
      <c r="AB253" s="131" t="str">
        <f t="shared" si="35"/>
        <v/>
      </c>
    </row>
    <row r="254" spans="1:28" s="124" customFormat="1" ht="30" customHeight="1" x14ac:dyDescent="0.25">
      <c r="A254" s="89">
        <v>508</v>
      </c>
      <c r="B254" s="90" t="str">
        <f t="shared" ca="1" si="26"/>
        <v>2.4.08</v>
      </c>
      <c r="C254" s="91">
        <f t="shared" ca="1" si="27"/>
        <v>4</v>
      </c>
      <c r="D254" s="21"/>
      <c r="E254" s="220" t="str">
        <f t="shared" ca="1" si="28"/>
        <v>2.4.08</v>
      </c>
      <c r="F254" s="93" t="str">
        <f t="shared" ca="1" si="29"/>
        <v>Is your recovery plan:</v>
      </c>
      <c r="G254" s="93"/>
      <c r="H254" s="140" t="str">
        <f t="shared" ca="1" si="30"/>
        <v/>
      </c>
      <c r="I254" s="140" t="str">
        <f t="shared" ca="1" si="31"/>
        <v/>
      </c>
      <c r="J254" s="254"/>
      <c r="K254" s="254"/>
      <c r="L254" s="91"/>
      <c r="M254" s="91"/>
      <c r="N254" s="91"/>
      <c r="O254" s="91"/>
      <c r="P254" s="91"/>
      <c r="Q254" s="91"/>
      <c r="R254" s="91"/>
      <c r="S254" s="91"/>
      <c r="T254" s="126"/>
      <c r="U254" s="91"/>
      <c r="V254" s="91"/>
      <c r="W254" s="156"/>
      <c r="X254" s="160"/>
      <c r="Y254" s="156"/>
      <c r="AA254" s="131"/>
      <c r="AB254" s="131"/>
    </row>
    <row r="255" spans="1:28" s="124" customFormat="1" ht="30" customHeight="1" x14ac:dyDescent="0.25">
      <c r="A255" s="89">
        <v>509</v>
      </c>
      <c r="B255" s="90" t="str">
        <f t="shared" ca="1" si="26"/>
        <v>2.4.08a</v>
      </c>
      <c r="C255" s="91">
        <f t="shared" ca="1" si="27"/>
        <v>6</v>
      </c>
      <c r="D255" s="21"/>
      <c r="E255" s="220" t="str">
        <f t="shared" ca="1" si="28"/>
        <v>2.4.08a</v>
      </c>
      <c r="F255" s="98" t="str">
        <f t="shared" ca="1" si="29"/>
        <v>Linked to the nature of the attack</v>
      </c>
      <c r="G255" s="93"/>
      <c r="H255" s="140" t="str">
        <f t="shared" ca="1" si="30"/>
        <v>x 5</v>
      </c>
      <c r="I255" s="140" t="str">
        <f t="shared" ca="1" si="31"/>
        <v/>
      </c>
      <c r="J255" s="254"/>
      <c r="K255" s="254"/>
      <c r="L255" s="91"/>
      <c r="M255" s="91"/>
      <c r="N255" s="91"/>
      <c r="O255" s="91"/>
      <c r="P255" s="91"/>
      <c r="Q255" s="91"/>
      <c r="R255" s="91"/>
      <c r="S255" s="91"/>
      <c r="T255" s="126"/>
      <c r="U255" s="91"/>
      <c r="V255" s="91"/>
      <c r="W255" s="156"/>
      <c r="X255" s="160"/>
      <c r="Y255" s="156"/>
      <c r="AA255" s="131">
        <v>1</v>
      </c>
      <c r="AB255" s="131" t="str">
        <f>VLOOKUP(AA255,detail_maturity_score,3,FALSE)</f>
        <v/>
      </c>
    </row>
    <row r="256" spans="1:28" s="124" customFormat="1" ht="30" customHeight="1" x14ac:dyDescent="0.25">
      <c r="A256" s="89">
        <v>510</v>
      </c>
      <c r="B256" s="90" t="str">
        <f t="shared" ca="1" si="26"/>
        <v>2.4.08b</v>
      </c>
      <c r="C256" s="91">
        <f t="shared" ca="1" si="27"/>
        <v>6</v>
      </c>
      <c r="D256" s="21"/>
      <c r="E256" s="220" t="str">
        <f t="shared" ca="1" si="28"/>
        <v>2.4.08b</v>
      </c>
      <c r="F256" s="98" t="str">
        <f t="shared" ca="1" si="29"/>
        <v>Based on a risk-based approach to recovery?</v>
      </c>
      <c r="G256" s="93"/>
      <c r="H256" s="140" t="str">
        <f t="shared" ca="1" si="30"/>
        <v>x 5</v>
      </c>
      <c r="I256" s="140" t="str">
        <f t="shared" ca="1" si="31"/>
        <v/>
      </c>
      <c r="J256" s="254"/>
      <c r="K256" s="254"/>
      <c r="L256" s="91"/>
      <c r="M256" s="91"/>
      <c r="N256" s="91"/>
      <c r="O256" s="91"/>
      <c r="P256" s="91"/>
      <c r="Q256" s="91"/>
      <c r="R256" s="91"/>
      <c r="S256" s="91"/>
      <c r="T256" s="126"/>
      <c r="U256" s="91"/>
      <c r="V256" s="91"/>
      <c r="W256" s="156"/>
      <c r="X256" s="160"/>
      <c r="Y256" s="156"/>
      <c r="AA256" s="131">
        <v>1</v>
      </c>
      <c r="AB256" s="131" t="str">
        <f>VLOOKUP(AA256,detail_maturity_score,3,FALSE)</f>
        <v/>
      </c>
    </row>
    <row r="257" spans="1:28" s="124" customFormat="1" ht="30" x14ac:dyDescent="0.25">
      <c r="A257" s="89">
        <v>511</v>
      </c>
      <c r="B257" s="90" t="str">
        <f t="shared" ca="1" si="26"/>
        <v>2.4.08c</v>
      </c>
      <c r="C257" s="91">
        <f t="shared" ca="1" si="27"/>
        <v>6</v>
      </c>
      <c r="D257" s="21"/>
      <c r="E257" s="220" t="str">
        <f t="shared" ca="1" si="28"/>
        <v>2.4.08c</v>
      </c>
      <c r="F257" s="98" t="str">
        <f t="shared" ca="1" si="29"/>
        <v>Designed to prevent exacerbating current risks caused by the incident or introducing new risks?</v>
      </c>
      <c r="G257" s="93"/>
      <c r="H257" s="140" t="str">
        <f t="shared" ca="1" si="30"/>
        <v>x 5</v>
      </c>
      <c r="I257" s="140" t="str">
        <f t="shared" ca="1" si="31"/>
        <v/>
      </c>
      <c r="J257" s="254"/>
      <c r="K257" s="254"/>
      <c r="L257" s="91"/>
      <c r="M257" s="91"/>
      <c r="N257" s="91"/>
      <c r="O257" s="91"/>
      <c r="P257" s="91"/>
      <c r="Q257" s="91"/>
      <c r="R257" s="91"/>
      <c r="S257" s="91"/>
      <c r="T257" s="126"/>
      <c r="U257" s="91"/>
      <c r="V257" s="91"/>
      <c r="W257" s="156"/>
      <c r="X257" s="160"/>
      <c r="Y257" s="156"/>
      <c r="AA257" s="131">
        <v>1</v>
      </c>
      <c r="AB257" s="131" t="str">
        <f>VLOOKUP(AA257,detail_maturity_score,3,FALSE)</f>
        <v/>
      </c>
    </row>
    <row r="258" spans="1:28" s="124" customFormat="1" ht="18.75" customHeight="1" x14ac:dyDescent="0.25">
      <c r="A258" s="89">
        <v>512</v>
      </c>
      <c r="B258" s="91" t="str">
        <f t="shared" ca="1" si="26"/>
        <v/>
      </c>
      <c r="C258" s="91">
        <f t="shared" ca="1" si="27"/>
        <v>3</v>
      </c>
      <c r="D258" s="21"/>
      <c r="E258" s="219" t="str">
        <f t="shared" ca="1" si="28"/>
        <v/>
      </c>
      <c r="F258" s="97" t="str">
        <f t="shared" ca="1" si="29"/>
        <v>Validation</v>
      </c>
      <c r="G258" s="91"/>
      <c r="H258" s="140" t="str">
        <f t="shared" ca="1" si="30"/>
        <v/>
      </c>
      <c r="I258" s="140" t="str">
        <f t="shared" ca="1" si="31"/>
        <v/>
      </c>
      <c r="J258" s="254"/>
      <c r="K258" s="254"/>
      <c r="L258" s="91"/>
      <c r="M258" s="91"/>
      <c r="N258" s="91"/>
      <c r="O258" s="91"/>
      <c r="P258" s="91"/>
      <c r="Q258" s="91"/>
      <c r="R258" s="91"/>
      <c r="S258" s="91"/>
      <c r="T258" s="126"/>
      <c r="U258" s="91"/>
      <c r="V258" s="91"/>
      <c r="W258" s="156"/>
      <c r="X258" s="156"/>
      <c r="Y258" s="156"/>
      <c r="AA258" s="131"/>
      <c r="AB258" s="131"/>
    </row>
    <row r="259" spans="1:28" s="124" customFormat="1" ht="30" customHeight="1" x14ac:dyDescent="0.25">
      <c r="A259" s="89">
        <v>513</v>
      </c>
      <c r="B259" s="90" t="str">
        <f t="shared" ca="1" si="26"/>
        <v>2.4.09</v>
      </c>
      <c r="C259" s="91">
        <f t="shared" ca="1" si="27"/>
        <v>4</v>
      </c>
      <c r="D259" s="21"/>
      <c r="E259" s="220" t="str">
        <f t="shared" ca="1" si="28"/>
        <v>2.4.09</v>
      </c>
      <c r="F259" s="93" t="str">
        <f t="shared" ca="1" si="29"/>
        <v>Do you validate that systems are operating normally again by:</v>
      </c>
      <c r="G259" s="93"/>
      <c r="H259" s="140" t="str">
        <f t="shared" ca="1" si="30"/>
        <v/>
      </c>
      <c r="I259" s="140" t="str">
        <f t="shared" ca="1" si="31"/>
        <v/>
      </c>
      <c r="J259" s="254"/>
      <c r="K259" s="254"/>
      <c r="L259" s="91"/>
      <c r="M259" s="91"/>
      <c r="N259" s="91"/>
      <c r="O259" s="91"/>
      <c r="P259" s="91"/>
      <c r="Q259" s="91"/>
      <c r="R259" s="91"/>
      <c r="S259" s="91"/>
      <c r="T259" s="126"/>
      <c r="U259" s="91"/>
      <c r="V259" s="91"/>
      <c r="W259" s="156"/>
      <c r="X259" s="160"/>
      <c r="Y259" s="156"/>
      <c r="AA259" s="131"/>
      <c r="AB259" s="131"/>
    </row>
    <row r="260" spans="1:28" s="124" customFormat="1" ht="30" x14ac:dyDescent="0.25">
      <c r="A260" s="89">
        <v>514</v>
      </c>
      <c r="B260" s="90" t="str">
        <f t="shared" ca="1" si="26"/>
        <v>2.4.09a</v>
      </c>
      <c r="C260" s="91">
        <f t="shared" ca="1" si="27"/>
        <v>6</v>
      </c>
      <c r="D260" s="21"/>
      <c r="E260" s="220" t="str">
        <f t="shared" ca="1" si="28"/>
        <v>2.4.09a</v>
      </c>
      <c r="F260" s="98" t="str">
        <f t="shared" ca="1" si="29"/>
        <v>Carrying out an independent penetration test of the affected systems?</v>
      </c>
      <c r="G260" s="93"/>
      <c r="H260" s="140" t="str">
        <f t="shared" ca="1" si="30"/>
        <v>x 4</v>
      </c>
      <c r="I260" s="140" t="str">
        <f t="shared" ca="1" si="31"/>
        <v/>
      </c>
      <c r="J260" s="254"/>
      <c r="K260" s="254"/>
      <c r="L260" s="91"/>
      <c r="M260" s="91"/>
      <c r="N260" s="91"/>
      <c r="O260" s="91"/>
      <c r="P260" s="91"/>
      <c r="Q260" s="91"/>
      <c r="R260" s="91"/>
      <c r="S260" s="91"/>
      <c r="T260" s="126"/>
      <c r="U260" s="91"/>
      <c r="V260" s="91"/>
      <c r="W260" s="156"/>
      <c r="X260" s="160"/>
      <c r="Y260" s="156"/>
      <c r="AA260" s="131">
        <v>1</v>
      </c>
      <c r="AB260" s="131" t="str">
        <f>VLOOKUP(AA260,detail_maturity_score,3,FALSE)</f>
        <v/>
      </c>
    </row>
    <row r="261" spans="1:28" s="124" customFormat="1" ht="30" customHeight="1" x14ac:dyDescent="0.25">
      <c r="A261" s="89">
        <v>515</v>
      </c>
      <c r="B261" s="90" t="str">
        <f t="shared" ca="1" si="26"/>
        <v>2.4.09b</v>
      </c>
      <c r="C261" s="91">
        <f t="shared" ca="1" si="27"/>
        <v>6</v>
      </c>
      <c r="D261" s="21"/>
      <c r="E261" s="220" t="str">
        <f t="shared" ca="1" si="28"/>
        <v>2.4.09b</v>
      </c>
      <c r="F261" s="98" t="str">
        <f t="shared" ca="1" si="29"/>
        <v>Undertaking a security controls assessment?</v>
      </c>
      <c r="G261" s="93"/>
      <c r="H261" s="140" t="str">
        <f t="shared" ca="1" si="30"/>
        <v>x 4</v>
      </c>
      <c r="I261" s="140" t="str">
        <f t="shared" ca="1" si="31"/>
        <v/>
      </c>
      <c r="J261" s="254"/>
      <c r="K261" s="254"/>
      <c r="L261" s="91"/>
      <c r="M261" s="91"/>
      <c r="N261" s="91"/>
      <c r="O261" s="91"/>
      <c r="P261" s="91"/>
      <c r="Q261" s="91"/>
      <c r="R261" s="91"/>
      <c r="S261" s="91"/>
      <c r="T261" s="126"/>
      <c r="U261" s="91"/>
      <c r="V261" s="91"/>
      <c r="W261" s="156"/>
      <c r="X261" s="160"/>
      <c r="Y261" s="156"/>
      <c r="AA261" s="131">
        <v>1</v>
      </c>
      <c r="AB261" s="131" t="str">
        <f>VLOOKUP(AA261,detail_maturity_score,3,FALSE)</f>
        <v/>
      </c>
    </row>
    <row r="262" spans="1:28" s="124" customFormat="1" ht="30" customHeight="1" x14ac:dyDescent="0.25">
      <c r="A262" s="89">
        <v>516</v>
      </c>
      <c r="B262" s="90" t="str">
        <f t="shared" ca="1" si="26"/>
        <v>2.4.10</v>
      </c>
      <c r="C262" s="91">
        <f t="shared" ca="1" si="27"/>
        <v>4</v>
      </c>
      <c r="D262" s="21"/>
      <c r="E262" s="220" t="str">
        <f t="shared" ca="1" si="28"/>
        <v>2.4.10</v>
      </c>
      <c r="F262" s="93" t="str">
        <f t="shared" ca="1" si="29"/>
        <v>To help detect further attacks (or attempted attacks) do you:</v>
      </c>
      <c r="G262" s="93"/>
      <c r="H262" s="140" t="str">
        <f t="shared" ca="1" si="30"/>
        <v/>
      </c>
      <c r="I262" s="140" t="str">
        <f t="shared" ca="1" si="31"/>
        <v/>
      </c>
      <c r="J262" s="254"/>
      <c r="K262" s="254"/>
      <c r="L262" s="91"/>
      <c r="M262" s="91"/>
      <c r="N262" s="91"/>
      <c r="O262" s="91"/>
      <c r="P262" s="91"/>
      <c r="Q262" s="91"/>
      <c r="R262" s="91"/>
      <c r="S262" s="91"/>
      <c r="T262" s="126"/>
      <c r="U262" s="91"/>
      <c r="V262" s="91"/>
      <c r="W262" s="156"/>
      <c r="X262" s="160"/>
      <c r="Y262" s="156"/>
      <c r="AA262" s="131"/>
      <c r="AB262" s="131"/>
    </row>
    <row r="263" spans="1:28" s="124" customFormat="1" ht="30" x14ac:dyDescent="0.25">
      <c r="A263" s="89">
        <v>517</v>
      </c>
      <c r="B263" s="90" t="str">
        <f t="shared" ca="1" si="26"/>
        <v>2.4.10a</v>
      </c>
      <c r="C263" s="91">
        <f t="shared" ca="1" si="27"/>
        <v>6</v>
      </c>
      <c r="D263" s="21"/>
      <c r="E263" s="220" t="str">
        <f t="shared" ca="1" si="28"/>
        <v>2.4.10a</v>
      </c>
      <c r="F263" s="98" t="str">
        <f t="shared" ca="1" si="29"/>
        <v>Retain cyber security threat intelligence (including network situational awareness)?</v>
      </c>
      <c r="G263" s="93"/>
      <c r="H263" s="140" t="str">
        <f t="shared" ca="1" si="30"/>
        <v>x 5</v>
      </c>
      <c r="I263" s="140" t="str">
        <f t="shared" ca="1" si="31"/>
        <v/>
      </c>
      <c r="J263" s="254"/>
      <c r="K263" s="254"/>
      <c r="L263" s="91"/>
      <c r="M263" s="91"/>
      <c r="N263" s="91"/>
      <c r="O263" s="91"/>
      <c r="P263" s="91"/>
      <c r="Q263" s="91"/>
      <c r="R263" s="91"/>
      <c r="S263" s="91"/>
      <c r="T263" s="126"/>
      <c r="U263" s="91"/>
      <c r="V263" s="91"/>
      <c r="W263" s="156"/>
      <c r="X263" s="160"/>
      <c r="Y263" s="156"/>
      <c r="AA263" s="131">
        <v>1</v>
      </c>
      <c r="AB263" s="131" t="str">
        <f>VLOOKUP(AA263,detail_maturity_score,3,FALSE)</f>
        <v/>
      </c>
    </row>
    <row r="264" spans="1:28" s="124" customFormat="1" ht="30" customHeight="1" x14ac:dyDescent="0.25">
      <c r="A264" s="89">
        <v>518</v>
      </c>
      <c r="B264" s="90" t="str">
        <f t="shared" ref="B264:B267" ca="1" si="36">VLOOKUP(A264,Contents_Text,2,FALSE)</f>
        <v>2.4.10b</v>
      </c>
      <c r="C264" s="91">
        <f t="shared" ca="1" si="27"/>
        <v>6</v>
      </c>
      <c r="D264" s="21"/>
      <c r="E264" s="220" t="str">
        <f t="shared" ca="1" si="28"/>
        <v>2.4.10b</v>
      </c>
      <c r="F264" s="98" t="str">
        <f t="shared" ca="1" si="29"/>
        <v>Monitor the network over an extended time?</v>
      </c>
      <c r="G264" s="93"/>
      <c r="H264" s="140" t="str">
        <f t="shared" ca="1" si="30"/>
        <v>x 5</v>
      </c>
      <c r="I264" s="140" t="str">
        <f t="shared" ref="I264:I267" ca="1" si="37">IF(ISERROR(VLOOKUP(AA264,detail_maturity_score,3,FALSE)*VLOOKUP(H264,weighting_scores,2,FALSE)),"",VLOOKUP(AA264,detail_maturity_score,3,FALSE)*VLOOKUP(H264,weighting_scores,2,FALSE))</f>
        <v/>
      </c>
      <c r="J264" s="254"/>
      <c r="K264" s="254"/>
      <c r="L264" s="91"/>
      <c r="M264" s="91"/>
      <c r="N264" s="91"/>
      <c r="O264" s="91"/>
      <c r="P264" s="91"/>
      <c r="Q264" s="91"/>
      <c r="R264" s="91"/>
      <c r="S264" s="91"/>
      <c r="T264" s="126"/>
      <c r="U264" s="91"/>
      <c r="V264" s="91"/>
      <c r="W264" s="156"/>
      <c r="X264" s="160"/>
      <c r="Y264" s="156"/>
      <c r="AA264" s="131">
        <v>1</v>
      </c>
      <c r="AB264" s="131" t="str">
        <f>VLOOKUP(AA264,detail_maturity_score,3,FALSE)</f>
        <v/>
      </c>
    </row>
    <row r="265" spans="1:28" s="124" customFormat="1" ht="30" x14ac:dyDescent="0.25">
      <c r="A265" s="89">
        <v>519</v>
      </c>
      <c r="B265" s="90" t="str">
        <f t="shared" ca="1" si="36"/>
        <v>2.4.11</v>
      </c>
      <c r="C265" s="91">
        <f t="shared" ca="1" si="27"/>
        <v>4</v>
      </c>
      <c r="D265" s="21"/>
      <c r="E265" s="220" t="str">
        <f t="shared" ca="1" si="28"/>
        <v>2.4.11</v>
      </c>
      <c r="F265" s="93" t="str">
        <f t="shared" ca="1" si="29"/>
        <v>Once systems have been recovered and controls have been tested do you:</v>
      </c>
      <c r="G265" s="93"/>
      <c r="H265" s="140" t="str">
        <f t="shared" ca="1" si="30"/>
        <v/>
      </c>
      <c r="I265" s="140" t="str">
        <f t="shared" ca="1" si="37"/>
        <v/>
      </c>
      <c r="J265" s="254"/>
      <c r="K265" s="254"/>
      <c r="L265" s="91"/>
      <c r="M265" s="91"/>
      <c r="N265" s="91"/>
      <c r="O265" s="91"/>
      <c r="P265" s="91"/>
      <c r="Q265" s="91"/>
      <c r="R265" s="91"/>
      <c r="S265" s="91"/>
      <c r="T265" s="126"/>
      <c r="U265" s="91"/>
      <c r="V265" s="91"/>
      <c r="W265" s="156"/>
      <c r="X265" s="160"/>
      <c r="Y265" s="156"/>
      <c r="AA265" s="131"/>
      <c r="AB265" s="131"/>
    </row>
    <row r="266" spans="1:28" s="124" customFormat="1" ht="30" customHeight="1" x14ac:dyDescent="0.25">
      <c r="A266" s="89">
        <v>520</v>
      </c>
      <c r="B266" s="90" t="str">
        <f t="shared" ca="1" si="36"/>
        <v>2.4.11a</v>
      </c>
      <c r="C266" s="91">
        <f t="shared" ca="1" si="27"/>
        <v>6</v>
      </c>
      <c r="D266" s="21"/>
      <c r="E266" s="220" t="str">
        <f t="shared" ca="1" si="28"/>
        <v>2.4.11a</v>
      </c>
      <c r="F266" s="98" t="str">
        <f t="shared" ca="1" si="29"/>
        <v>Provided stakeholders with a brief summary of what took place?</v>
      </c>
      <c r="G266" s="93"/>
      <c r="H266" s="140" t="str">
        <f t="shared" ca="1" si="30"/>
        <v>x 3</v>
      </c>
      <c r="I266" s="140" t="str">
        <f t="shared" ca="1" si="37"/>
        <v/>
      </c>
      <c r="J266" s="254"/>
      <c r="K266" s="254"/>
      <c r="L266" s="91"/>
      <c r="M266" s="91"/>
      <c r="N266" s="91"/>
      <c r="O266" s="91"/>
      <c r="P266" s="91"/>
      <c r="Q266" s="91"/>
      <c r="R266" s="91"/>
      <c r="S266" s="91"/>
      <c r="T266" s="126"/>
      <c r="U266" s="91"/>
      <c r="V266" s="91"/>
      <c r="W266" s="156"/>
      <c r="X266" s="160"/>
      <c r="Y266" s="156"/>
      <c r="AA266" s="131">
        <v>1</v>
      </c>
      <c r="AB266" s="131" t="str">
        <f>VLOOKUP(AA266,detail_maturity_score,3,FALSE)</f>
        <v/>
      </c>
    </row>
    <row r="267" spans="1:28" s="124" customFormat="1" ht="30" customHeight="1" x14ac:dyDescent="0.25">
      <c r="A267" s="89">
        <v>521</v>
      </c>
      <c r="B267" s="90" t="str">
        <f t="shared" ca="1" si="36"/>
        <v>2.4.11b</v>
      </c>
      <c r="C267" s="91">
        <f t="shared" ca="1" si="27"/>
        <v>6</v>
      </c>
      <c r="D267" s="21"/>
      <c r="E267" s="220" t="str">
        <f t="shared" ca="1" si="28"/>
        <v>2.4.11b</v>
      </c>
      <c r="F267" s="98" t="str">
        <f t="shared" ca="1" si="29"/>
        <v>Brief stakeholders within a day or so of the event?</v>
      </c>
      <c r="G267" s="93"/>
      <c r="H267" s="140" t="str">
        <f t="shared" ca="1" si="30"/>
        <v>x 3</v>
      </c>
      <c r="I267" s="140" t="str">
        <f t="shared" ca="1" si="37"/>
        <v/>
      </c>
      <c r="J267" s="254"/>
      <c r="K267" s="254"/>
      <c r="L267" s="91"/>
      <c r="M267" s="91"/>
      <c r="N267" s="91"/>
      <c r="O267" s="91"/>
      <c r="P267" s="91"/>
      <c r="Q267" s="91"/>
      <c r="R267" s="91"/>
      <c r="S267" s="91"/>
      <c r="T267" s="126"/>
      <c r="U267" s="91"/>
      <c r="V267" s="91"/>
      <c r="W267" s="156"/>
      <c r="X267" s="160"/>
      <c r="Y267" s="156"/>
      <c r="AA267" s="131">
        <v>1</v>
      </c>
      <c r="AB267" s="131" t="str">
        <f>VLOOKUP(AA267,detail_maturity_score,3,FALSE)</f>
        <v/>
      </c>
    </row>
  </sheetData>
  <sheetProtection algorithmName="SHA-512" hashValue="ccbxa0We+7lHbwj7eHvTKaThDbxpMJXw9LW8WTGXB/m3ZdH6bLdCCOoz/bTKvqpt5Fhav02EE4V6OtRFXgfIqg==" saltValue="Q6x0O1Mafo0P3Q/C6fX5ug==" spinCount="100000" sheet="1" objects="1" scenarios="1" selectLockedCells="1"/>
  <sortState xmlns:xlrd2="http://schemas.microsoft.com/office/spreadsheetml/2017/richdata2" ref="A8:XFD267">
    <sortCondition ref="A267"/>
  </sortState>
  <mergeCells count="1">
    <mergeCell ref="F2:F5"/>
  </mergeCells>
  <pageMargins left="0.7" right="0.7" top="0.75" bottom="0.75" header="0.3" footer="0.3"/>
  <pageSetup paperSize="9" scale="59" fitToHeight="0"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7718" r:id="rId4" name="Drop Down 374">
              <controlPr locked="0" defaultSize="0" autoFill="0" autoPict="0">
                <anchor moveWithCells="1">
                  <from>
                    <xdr:col>6</xdr:col>
                    <xdr:colOff>104775</xdr:colOff>
                    <xdr:row>8</xdr:row>
                    <xdr:rowOff>85725</xdr:rowOff>
                  </from>
                  <to>
                    <xdr:col>6</xdr:col>
                    <xdr:colOff>1247775</xdr:colOff>
                    <xdr:row>8</xdr:row>
                    <xdr:rowOff>304800</xdr:rowOff>
                  </to>
                </anchor>
              </controlPr>
            </control>
          </mc:Choice>
        </mc:AlternateContent>
        <mc:AlternateContent xmlns:mc="http://schemas.openxmlformats.org/markup-compatibility/2006">
          <mc:Choice Requires="x14">
            <control shapeId="57719" r:id="rId5" name="Drop Down 375">
              <controlPr locked="0" defaultSize="0" autoFill="0" autoPict="0">
                <anchor moveWithCells="1">
                  <from>
                    <xdr:col>6</xdr:col>
                    <xdr:colOff>104775</xdr:colOff>
                    <xdr:row>13</xdr:row>
                    <xdr:rowOff>85725</xdr:rowOff>
                  </from>
                  <to>
                    <xdr:col>6</xdr:col>
                    <xdr:colOff>1247775</xdr:colOff>
                    <xdr:row>13</xdr:row>
                    <xdr:rowOff>304800</xdr:rowOff>
                  </to>
                </anchor>
              </controlPr>
            </control>
          </mc:Choice>
        </mc:AlternateContent>
        <mc:AlternateContent xmlns:mc="http://schemas.openxmlformats.org/markup-compatibility/2006">
          <mc:Choice Requires="x14">
            <control shapeId="57720" r:id="rId6" name="Drop Down 376">
              <controlPr locked="0" defaultSize="0" autoFill="0" autoPict="0">
                <anchor moveWithCells="1">
                  <from>
                    <xdr:col>6</xdr:col>
                    <xdr:colOff>104775</xdr:colOff>
                    <xdr:row>43</xdr:row>
                    <xdr:rowOff>85725</xdr:rowOff>
                  </from>
                  <to>
                    <xdr:col>6</xdr:col>
                    <xdr:colOff>1247775</xdr:colOff>
                    <xdr:row>43</xdr:row>
                    <xdr:rowOff>304800</xdr:rowOff>
                  </to>
                </anchor>
              </controlPr>
            </control>
          </mc:Choice>
        </mc:AlternateContent>
        <mc:AlternateContent xmlns:mc="http://schemas.openxmlformats.org/markup-compatibility/2006">
          <mc:Choice Requires="x14">
            <control shapeId="57721" r:id="rId7" name="Drop Down 377">
              <controlPr locked="0" defaultSize="0" autoFill="0" autoPict="0">
                <anchor moveWithCells="1">
                  <from>
                    <xdr:col>6</xdr:col>
                    <xdr:colOff>104775</xdr:colOff>
                    <xdr:row>50</xdr:row>
                    <xdr:rowOff>85725</xdr:rowOff>
                  </from>
                  <to>
                    <xdr:col>6</xdr:col>
                    <xdr:colOff>1247775</xdr:colOff>
                    <xdr:row>50</xdr:row>
                    <xdr:rowOff>304800</xdr:rowOff>
                  </to>
                </anchor>
              </controlPr>
            </control>
          </mc:Choice>
        </mc:AlternateContent>
        <mc:AlternateContent xmlns:mc="http://schemas.openxmlformats.org/markup-compatibility/2006">
          <mc:Choice Requires="x14">
            <control shapeId="57722" r:id="rId8" name="Drop Down 378">
              <controlPr locked="0" defaultSize="0" autoFill="0" autoPict="0">
                <anchor moveWithCells="1">
                  <from>
                    <xdr:col>6</xdr:col>
                    <xdr:colOff>104775</xdr:colOff>
                    <xdr:row>65</xdr:row>
                    <xdr:rowOff>85725</xdr:rowOff>
                  </from>
                  <to>
                    <xdr:col>6</xdr:col>
                    <xdr:colOff>1247775</xdr:colOff>
                    <xdr:row>65</xdr:row>
                    <xdr:rowOff>304800</xdr:rowOff>
                  </to>
                </anchor>
              </controlPr>
            </control>
          </mc:Choice>
        </mc:AlternateContent>
        <mc:AlternateContent xmlns:mc="http://schemas.openxmlformats.org/markup-compatibility/2006">
          <mc:Choice Requires="x14">
            <control shapeId="57723" r:id="rId9" name="Drop Down 379">
              <controlPr locked="0" defaultSize="0" autoFill="0" autoPict="0">
                <anchor moveWithCells="1">
                  <from>
                    <xdr:col>6</xdr:col>
                    <xdr:colOff>104775</xdr:colOff>
                    <xdr:row>66</xdr:row>
                    <xdr:rowOff>85725</xdr:rowOff>
                  </from>
                  <to>
                    <xdr:col>6</xdr:col>
                    <xdr:colOff>1247775</xdr:colOff>
                    <xdr:row>66</xdr:row>
                    <xdr:rowOff>304800</xdr:rowOff>
                  </to>
                </anchor>
              </controlPr>
            </control>
          </mc:Choice>
        </mc:AlternateContent>
        <mc:AlternateContent xmlns:mc="http://schemas.openxmlformats.org/markup-compatibility/2006">
          <mc:Choice Requires="x14">
            <control shapeId="57724" r:id="rId10" name="Drop Down 380">
              <controlPr locked="0" defaultSize="0" autoFill="0" autoPict="0">
                <anchor moveWithCells="1">
                  <from>
                    <xdr:col>6</xdr:col>
                    <xdr:colOff>104775</xdr:colOff>
                    <xdr:row>72</xdr:row>
                    <xdr:rowOff>85725</xdr:rowOff>
                  </from>
                  <to>
                    <xdr:col>6</xdr:col>
                    <xdr:colOff>1247775</xdr:colOff>
                    <xdr:row>72</xdr:row>
                    <xdr:rowOff>304800</xdr:rowOff>
                  </to>
                </anchor>
              </controlPr>
            </control>
          </mc:Choice>
        </mc:AlternateContent>
        <mc:AlternateContent xmlns:mc="http://schemas.openxmlformats.org/markup-compatibility/2006">
          <mc:Choice Requires="x14">
            <control shapeId="57725" r:id="rId11" name="Drop Down 381">
              <controlPr locked="0" defaultSize="0" autoFill="0" autoPict="0">
                <anchor moveWithCells="1">
                  <from>
                    <xdr:col>6</xdr:col>
                    <xdr:colOff>104775</xdr:colOff>
                    <xdr:row>78</xdr:row>
                    <xdr:rowOff>85725</xdr:rowOff>
                  </from>
                  <to>
                    <xdr:col>6</xdr:col>
                    <xdr:colOff>1247775</xdr:colOff>
                    <xdr:row>78</xdr:row>
                    <xdr:rowOff>304800</xdr:rowOff>
                  </to>
                </anchor>
              </controlPr>
            </control>
          </mc:Choice>
        </mc:AlternateContent>
        <mc:AlternateContent xmlns:mc="http://schemas.openxmlformats.org/markup-compatibility/2006">
          <mc:Choice Requires="x14">
            <control shapeId="57726" r:id="rId12" name="Drop Down 382">
              <controlPr locked="0" defaultSize="0" autoFill="0" autoPict="0">
                <anchor moveWithCells="1">
                  <from>
                    <xdr:col>6</xdr:col>
                    <xdr:colOff>104775</xdr:colOff>
                    <xdr:row>86</xdr:row>
                    <xdr:rowOff>85725</xdr:rowOff>
                  </from>
                  <to>
                    <xdr:col>6</xdr:col>
                    <xdr:colOff>1247775</xdr:colOff>
                    <xdr:row>86</xdr:row>
                    <xdr:rowOff>304800</xdr:rowOff>
                  </to>
                </anchor>
              </controlPr>
            </control>
          </mc:Choice>
        </mc:AlternateContent>
        <mc:AlternateContent xmlns:mc="http://schemas.openxmlformats.org/markup-compatibility/2006">
          <mc:Choice Requires="x14">
            <control shapeId="57727" r:id="rId13" name="Drop Down 383">
              <controlPr locked="0" defaultSize="0" autoFill="0" autoPict="0">
                <anchor moveWithCells="1">
                  <from>
                    <xdr:col>6</xdr:col>
                    <xdr:colOff>104775</xdr:colOff>
                    <xdr:row>87</xdr:row>
                    <xdr:rowOff>85725</xdr:rowOff>
                  </from>
                  <to>
                    <xdr:col>6</xdr:col>
                    <xdr:colOff>1247775</xdr:colOff>
                    <xdr:row>87</xdr:row>
                    <xdr:rowOff>304800</xdr:rowOff>
                  </to>
                </anchor>
              </controlPr>
            </control>
          </mc:Choice>
        </mc:AlternateContent>
        <mc:AlternateContent xmlns:mc="http://schemas.openxmlformats.org/markup-compatibility/2006">
          <mc:Choice Requires="x14">
            <control shapeId="57728" r:id="rId14" name="Drop Down 384">
              <controlPr locked="0" defaultSize="0" autoFill="0" autoPict="0">
                <anchor moveWithCells="1">
                  <from>
                    <xdr:col>6</xdr:col>
                    <xdr:colOff>104775</xdr:colOff>
                    <xdr:row>93</xdr:row>
                    <xdr:rowOff>85725</xdr:rowOff>
                  </from>
                  <to>
                    <xdr:col>6</xdr:col>
                    <xdr:colOff>1247775</xdr:colOff>
                    <xdr:row>93</xdr:row>
                    <xdr:rowOff>304800</xdr:rowOff>
                  </to>
                </anchor>
              </controlPr>
            </control>
          </mc:Choice>
        </mc:AlternateContent>
        <mc:AlternateContent xmlns:mc="http://schemas.openxmlformats.org/markup-compatibility/2006">
          <mc:Choice Requires="x14">
            <control shapeId="57729" r:id="rId15" name="Drop Down 385">
              <controlPr locked="0" defaultSize="0" autoFill="0" autoPict="0">
                <anchor moveWithCells="1">
                  <from>
                    <xdr:col>6</xdr:col>
                    <xdr:colOff>104775</xdr:colOff>
                    <xdr:row>111</xdr:row>
                    <xdr:rowOff>85725</xdr:rowOff>
                  </from>
                  <to>
                    <xdr:col>6</xdr:col>
                    <xdr:colOff>1247775</xdr:colOff>
                    <xdr:row>111</xdr:row>
                    <xdr:rowOff>304800</xdr:rowOff>
                  </to>
                </anchor>
              </controlPr>
            </control>
          </mc:Choice>
        </mc:AlternateContent>
        <mc:AlternateContent xmlns:mc="http://schemas.openxmlformats.org/markup-compatibility/2006">
          <mc:Choice Requires="x14">
            <control shapeId="57730" r:id="rId16" name="Drop Down 386">
              <controlPr locked="0" defaultSize="0" autoFill="0" autoPict="0">
                <anchor moveWithCells="1">
                  <from>
                    <xdr:col>6</xdr:col>
                    <xdr:colOff>104775</xdr:colOff>
                    <xdr:row>117</xdr:row>
                    <xdr:rowOff>85725</xdr:rowOff>
                  </from>
                  <to>
                    <xdr:col>6</xdr:col>
                    <xdr:colOff>1247775</xdr:colOff>
                    <xdr:row>117</xdr:row>
                    <xdr:rowOff>304800</xdr:rowOff>
                  </to>
                </anchor>
              </controlPr>
            </control>
          </mc:Choice>
        </mc:AlternateContent>
        <mc:AlternateContent xmlns:mc="http://schemas.openxmlformats.org/markup-compatibility/2006">
          <mc:Choice Requires="x14">
            <control shapeId="57731" r:id="rId17" name="Drop Down 387">
              <controlPr locked="0" defaultSize="0" autoFill="0" autoPict="0">
                <anchor moveWithCells="1">
                  <from>
                    <xdr:col>6</xdr:col>
                    <xdr:colOff>104775</xdr:colOff>
                    <xdr:row>128</xdr:row>
                    <xdr:rowOff>85725</xdr:rowOff>
                  </from>
                  <to>
                    <xdr:col>6</xdr:col>
                    <xdr:colOff>1247775</xdr:colOff>
                    <xdr:row>128</xdr:row>
                    <xdr:rowOff>304800</xdr:rowOff>
                  </to>
                </anchor>
              </controlPr>
            </control>
          </mc:Choice>
        </mc:AlternateContent>
        <mc:AlternateContent xmlns:mc="http://schemas.openxmlformats.org/markup-compatibility/2006">
          <mc:Choice Requires="x14">
            <control shapeId="57732" r:id="rId18" name="Drop Down 388">
              <controlPr locked="0" defaultSize="0" autoFill="0" autoPict="0">
                <anchor moveWithCells="1">
                  <from>
                    <xdr:col>6</xdr:col>
                    <xdr:colOff>104775</xdr:colOff>
                    <xdr:row>129</xdr:row>
                    <xdr:rowOff>85725</xdr:rowOff>
                  </from>
                  <to>
                    <xdr:col>6</xdr:col>
                    <xdr:colOff>1247775</xdr:colOff>
                    <xdr:row>129</xdr:row>
                    <xdr:rowOff>304800</xdr:rowOff>
                  </to>
                </anchor>
              </controlPr>
            </control>
          </mc:Choice>
        </mc:AlternateContent>
        <mc:AlternateContent xmlns:mc="http://schemas.openxmlformats.org/markup-compatibility/2006">
          <mc:Choice Requires="x14">
            <control shapeId="57733" r:id="rId19" name="Drop Down 389">
              <controlPr locked="0" defaultSize="0" autoFill="0" autoPict="0">
                <anchor moveWithCells="1">
                  <from>
                    <xdr:col>6</xdr:col>
                    <xdr:colOff>104775</xdr:colOff>
                    <xdr:row>141</xdr:row>
                    <xdr:rowOff>85725</xdr:rowOff>
                  </from>
                  <to>
                    <xdr:col>6</xdr:col>
                    <xdr:colOff>1247775</xdr:colOff>
                    <xdr:row>141</xdr:row>
                    <xdr:rowOff>304800</xdr:rowOff>
                  </to>
                </anchor>
              </controlPr>
            </control>
          </mc:Choice>
        </mc:AlternateContent>
        <mc:AlternateContent xmlns:mc="http://schemas.openxmlformats.org/markup-compatibility/2006">
          <mc:Choice Requires="x14">
            <control shapeId="57734" r:id="rId20" name="Drop Down 390">
              <controlPr locked="0" defaultSize="0" autoFill="0" autoPict="0">
                <anchor moveWithCells="1">
                  <from>
                    <xdr:col>6</xdr:col>
                    <xdr:colOff>104775</xdr:colOff>
                    <xdr:row>160</xdr:row>
                    <xdr:rowOff>85725</xdr:rowOff>
                  </from>
                  <to>
                    <xdr:col>6</xdr:col>
                    <xdr:colOff>1247775</xdr:colOff>
                    <xdr:row>160</xdr:row>
                    <xdr:rowOff>304800</xdr:rowOff>
                  </to>
                </anchor>
              </controlPr>
            </control>
          </mc:Choice>
        </mc:AlternateContent>
        <mc:AlternateContent xmlns:mc="http://schemas.openxmlformats.org/markup-compatibility/2006">
          <mc:Choice Requires="x14">
            <control shapeId="57735" r:id="rId21" name="Drop Down 391">
              <controlPr locked="0" defaultSize="0" autoFill="0" autoPict="0">
                <anchor moveWithCells="1">
                  <from>
                    <xdr:col>6</xdr:col>
                    <xdr:colOff>104775</xdr:colOff>
                    <xdr:row>174</xdr:row>
                    <xdr:rowOff>85725</xdr:rowOff>
                  </from>
                  <to>
                    <xdr:col>6</xdr:col>
                    <xdr:colOff>1247775</xdr:colOff>
                    <xdr:row>174</xdr:row>
                    <xdr:rowOff>304800</xdr:rowOff>
                  </to>
                </anchor>
              </controlPr>
            </control>
          </mc:Choice>
        </mc:AlternateContent>
        <mc:AlternateContent xmlns:mc="http://schemas.openxmlformats.org/markup-compatibility/2006">
          <mc:Choice Requires="x14">
            <control shapeId="57736" r:id="rId22" name="Drop Down 392">
              <controlPr locked="0" defaultSize="0" autoFill="0" autoPict="0">
                <anchor moveWithCells="1">
                  <from>
                    <xdr:col>6</xdr:col>
                    <xdr:colOff>104775</xdr:colOff>
                    <xdr:row>175</xdr:row>
                    <xdr:rowOff>85725</xdr:rowOff>
                  </from>
                  <to>
                    <xdr:col>6</xdr:col>
                    <xdr:colOff>1247775</xdr:colOff>
                    <xdr:row>175</xdr:row>
                    <xdr:rowOff>304800</xdr:rowOff>
                  </to>
                </anchor>
              </controlPr>
            </control>
          </mc:Choice>
        </mc:AlternateContent>
        <mc:AlternateContent xmlns:mc="http://schemas.openxmlformats.org/markup-compatibility/2006">
          <mc:Choice Requires="x14">
            <control shapeId="57737" r:id="rId23" name="Drop Down 393">
              <controlPr locked="0" defaultSize="0" autoFill="0" autoPict="0">
                <anchor moveWithCells="1">
                  <from>
                    <xdr:col>6</xdr:col>
                    <xdr:colOff>104775</xdr:colOff>
                    <xdr:row>182</xdr:row>
                    <xdr:rowOff>85725</xdr:rowOff>
                  </from>
                  <to>
                    <xdr:col>6</xdr:col>
                    <xdr:colOff>1247775</xdr:colOff>
                    <xdr:row>182</xdr:row>
                    <xdr:rowOff>304800</xdr:rowOff>
                  </to>
                </anchor>
              </controlPr>
            </control>
          </mc:Choice>
        </mc:AlternateContent>
        <mc:AlternateContent xmlns:mc="http://schemas.openxmlformats.org/markup-compatibility/2006">
          <mc:Choice Requires="x14">
            <control shapeId="57738" r:id="rId24" name="Drop Down 394">
              <controlPr locked="0" defaultSize="0" autoFill="0" autoPict="0">
                <anchor moveWithCells="1">
                  <from>
                    <xdr:col>6</xdr:col>
                    <xdr:colOff>104775</xdr:colOff>
                    <xdr:row>183</xdr:row>
                    <xdr:rowOff>85725</xdr:rowOff>
                  </from>
                  <to>
                    <xdr:col>6</xdr:col>
                    <xdr:colOff>1247775</xdr:colOff>
                    <xdr:row>183</xdr:row>
                    <xdr:rowOff>304800</xdr:rowOff>
                  </to>
                </anchor>
              </controlPr>
            </control>
          </mc:Choice>
        </mc:AlternateContent>
        <mc:AlternateContent xmlns:mc="http://schemas.openxmlformats.org/markup-compatibility/2006">
          <mc:Choice Requires="x14">
            <control shapeId="57739" r:id="rId25" name="Drop Down 395">
              <controlPr locked="0" defaultSize="0" autoFill="0" autoPict="0">
                <anchor moveWithCells="1">
                  <from>
                    <xdr:col>6</xdr:col>
                    <xdr:colOff>104775</xdr:colOff>
                    <xdr:row>197</xdr:row>
                    <xdr:rowOff>85725</xdr:rowOff>
                  </from>
                  <to>
                    <xdr:col>6</xdr:col>
                    <xdr:colOff>1247775</xdr:colOff>
                    <xdr:row>197</xdr:row>
                    <xdr:rowOff>304800</xdr:rowOff>
                  </to>
                </anchor>
              </controlPr>
            </control>
          </mc:Choice>
        </mc:AlternateContent>
        <mc:AlternateContent xmlns:mc="http://schemas.openxmlformats.org/markup-compatibility/2006">
          <mc:Choice Requires="x14">
            <control shapeId="57740" r:id="rId26" name="Drop Down 396">
              <controlPr locked="0" defaultSize="0" autoFill="0" autoPict="0">
                <anchor moveWithCells="1">
                  <from>
                    <xdr:col>6</xdr:col>
                    <xdr:colOff>104775</xdr:colOff>
                    <xdr:row>216</xdr:row>
                    <xdr:rowOff>85725</xdr:rowOff>
                  </from>
                  <to>
                    <xdr:col>6</xdr:col>
                    <xdr:colOff>1247775</xdr:colOff>
                    <xdr:row>216</xdr:row>
                    <xdr:rowOff>304800</xdr:rowOff>
                  </to>
                </anchor>
              </controlPr>
            </control>
          </mc:Choice>
        </mc:AlternateContent>
        <mc:AlternateContent xmlns:mc="http://schemas.openxmlformats.org/markup-compatibility/2006">
          <mc:Choice Requires="x14">
            <control shapeId="57741" r:id="rId27" name="Drop Down 397">
              <controlPr locked="0" defaultSize="0" autoFill="0" autoPict="0">
                <anchor moveWithCells="1">
                  <from>
                    <xdr:col>6</xdr:col>
                    <xdr:colOff>104775</xdr:colOff>
                    <xdr:row>234</xdr:row>
                    <xdr:rowOff>85725</xdr:rowOff>
                  </from>
                  <to>
                    <xdr:col>6</xdr:col>
                    <xdr:colOff>1247775</xdr:colOff>
                    <xdr:row>234</xdr:row>
                    <xdr:rowOff>304800</xdr:rowOff>
                  </to>
                </anchor>
              </controlPr>
            </control>
          </mc:Choice>
        </mc:AlternateContent>
        <mc:AlternateContent xmlns:mc="http://schemas.openxmlformats.org/markup-compatibility/2006">
          <mc:Choice Requires="x14">
            <control shapeId="57742" r:id="rId28" name="Drop Down 398">
              <controlPr locked="0" defaultSize="0" autoFill="0" autoPict="0">
                <anchor moveWithCells="1">
                  <from>
                    <xdr:col>6</xdr:col>
                    <xdr:colOff>104775</xdr:colOff>
                    <xdr:row>10</xdr:row>
                    <xdr:rowOff>85725</xdr:rowOff>
                  </from>
                  <to>
                    <xdr:col>6</xdr:col>
                    <xdr:colOff>1247775</xdr:colOff>
                    <xdr:row>10</xdr:row>
                    <xdr:rowOff>304800</xdr:rowOff>
                  </to>
                </anchor>
              </controlPr>
            </control>
          </mc:Choice>
        </mc:AlternateContent>
        <mc:AlternateContent xmlns:mc="http://schemas.openxmlformats.org/markup-compatibility/2006">
          <mc:Choice Requires="x14">
            <control shapeId="57743" r:id="rId29" name="Drop Down 399">
              <controlPr locked="0" defaultSize="0" autoFill="0" autoPict="0">
                <anchor moveWithCells="1">
                  <from>
                    <xdr:col>6</xdr:col>
                    <xdr:colOff>104775</xdr:colOff>
                    <xdr:row>11</xdr:row>
                    <xdr:rowOff>85725</xdr:rowOff>
                  </from>
                  <to>
                    <xdr:col>6</xdr:col>
                    <xdr:colOff>1247775</xdr:colOff>
                    <xdr:row>11</xdr:row>
                    <xdr:rowOff>304800</xdr:rowOff>
                  </to>
                </anchor>
              </controlPr>
            </control>
          </mc:Choice>
        </mc:AlternateContent>
        <mc:AlternateContent xmlns:mc="http://schemas.openxmlformats.org/markup-compatibility/2006">
          <mc:Choice Requires="x14">
            <control shapeId="57744" r:id="rId30" name="Drop Down 400">
              <controlPr locked="0" defaultSize="0" autoFill="0" autoPict="0">
                <anchor moveWithCells="1">
                  <from>
                    <xdr:col>6</xdr:col>
                    <xdr:colOff>104775</xdr:colOff>
                    <xdr:row>12</xdr:row>
                    <xdr:rowOff>85725</xdr:rowOff>
                  </from>
                  <to>
                    <xdr:col>6</xdr:col>
                    <xdr:colOff>1247775</xdr:colOff>
                    <xdr:row>12</xdr:row>
                    <xdr:rowOff>304800</xdr:rowOff>
                  </to>
                </anchor>
              </controlPr>
            </control>
          </mc:Choice>
        </mc:AlternateContent>
        <mc:AlternateContent xmlns:mc="http://schemas.openxmlformats.org/markup-compatibility/2006">
          <mc:Choice Requires="x14">
            <control shapeId="57745" r:id="rId31" name="Drop Down 401">
              <controlPr locked="0" defaultSize="0" autoFill="0" autoPict="0">
                <anchor moveWithCells="1">
                  <from>
                    <xdr:col>6</xdr:col>
                    <xdr:colOff>104775</xdr:colOff>
                    <xdr:row>15</xdr:row>
                    <xdr:rowOff>85725</xdr:rowOff>
                  </from>
                  <to>
                    <xdr:col>6</xdr:col>
                    <xdr:colOff>1247775</xdr:colOff>
                    <xdr:row>15</xdr:row>
                    <xdr:rowOff>304800</xdr:rowOff>
                  </to>
                </anchor>
              </controlPr>
            </control>
          </mc:Choice>
        </mc:AlternateContent>
        <mc:AlternateContent xmlns:mc="http://schemas.openxmlformats.org/markup-compatibility/2006">
          <mc:Choice Requires="x14">
            <control shapeId="57746" r:id="rId32" name="Drop Down 402">
              <controlPr locked="0" defaultSize="0" autoFill="0" autoPict="0">
                <anchor moveWithCells="1">
                  <from>
                    <xdr:col>6</xdr:col>
                    <xdr:colOff>104775</xdr:colOff>
                    <xdr:row>16</xdr:row>
                    <xdr:rowOff>85725</xdr:rowOff>
                  </from>
                  <to>
                    <xdr:col>6</xdr:col>
                    <xdr:colOff>1247775</xdr:colOff>
                    <xdr:row>16</xdr:row>
                    <xdr:rowOff>304800</xdr:rowOff>
                  </to>
                </anchor>
              </controlPr>
            </control>
          </mc:Choice>
        </mc:AlternateContent>
        <mc:AlternateContent xmlns:mc="http://schemas.openxmlformats.org/markup-compatibility/2006">
          <mc:Choice Requires="x14">
            <control shapeId="57747" r:id="rId33" name="Drop Down 403">
              <controlPr locked="0" defaultSize="0" autoFill="0" autoPict="0">
                <anchor moveWithCells="1">
                  <from>
                    <xdr:col>6</xdr:col>
                    <xdr:colOff>104775</xdr:colOff>
                    <xdr:row>18</xdr:row>
                    <xdr:rowOff>85725</xdr:rowOff>
                  </from>
                  <to>
                    <xdr:col>6</xdr:col>
                    <xdr:colOff>1247775</xdr:colOff>
                    <xdr:row>18</xdr:row>
                    <xdr:rowOff>304800</xdr:rowOff>
                  </to>
                </anchor>
              </controlPr>
            </control>
          </mc:Choice>
        </mc:AlternateContent>
        <mc:AlternateContent xmlns:mc="http://schemas.openxmlformats.org/markup-compatibility/2006">
          <mc:Choice Requires="x14">
            <control shapeId="57748" r:id="rId34" name="Drop Down 404">
              <controlPr locked="0" defaultSize="0" autoFill="0" autoPict="0">
                <anchor moveWithCells="1">
                  <from>
                    <xdr:col>6</xdr:col>
                    <xdr:colOff>104775</xdr:colOff>
                    <xdr:row>19</xdr:row>
                    <xdr:rowOff>85725</xdr:rowOff>
                  </from>
                  <to>
                    <xdr:col>6</xdr:col>
                    <xdr:colOff>1247775</xdr:colOff>
                    <xdr:row>19</xdr:row>
                    <xdr:rowOff>304800</xdr:rowOff>
                  </to>
                </anchor>
              </controlPr>
            </control>
          </mc:Choice>
        </mc:AlternateContent>
        <mc:AlternateContent xmlns:mc="http://schemas.openxmlformats.org/markup-compatibility/2006">
          <mc:Choice Requires="x14">
            <control shapeId="57749" r:id="rId35" name="Drop Down 405">
              <controlPr locked="0" defaultSize="0" autoFill="0" autoPict="0">
                <anchor moveWithCells="1">
                  <from>
                    <xdr:col>6</xdr:col>
                    <xdr:colOff>104775</xdr:colOff>
                    <xdr:row>20</xdr:row>
                    <xdr:rowOff>85725</xdr:rowOff>
                  </from>
                  <to>
                    <xdr:col>6</xdr:col>
                    <xdr:colOff>1247775</xdr:colOff>
                    <xdr:row>20</xdr:row>
                    <xdr:rowOff>304800</xdr:rowOff>
                  </to>
                </anchor>
              </controlPr>
            </control>
          </mc:Choice>
        </mc:AlternateContent>
        <mc:AlternateContent xmlns:mc="http://schemas.openxmlformats.org/markup-compatibility/2006">
          <mc:Choice Requires="x14">
            <control shapeId="57750" r:id="rId36" name="Drop Down 406">
              <controlPr locked="0" defaultSize="0" autoFill="0" autoPict="0">
                <anchor moveWithCells="1">
                  <from>
                    <xdr:col>6</xdr:col>
                    <xdr:colOff>104775</xdr:colOff>
                    <xdr:row>21</xdr:row>
                    <xdr:rowOff>85725</xdr:rowOff>
                  </from>
                  <to>
                    <xdr:col>6</xdr:col>
                    <xdr:colOff>1247775</xdr:colOff>
                    <xdr:row>21</xdr:row>
                    <xdr:rowOff>304800</xdr:rowOff>
                  </to>
                </anchor>
              </controlPr>
            </control>
          </mc:Choice>
        </mc:AlternateContent>
        <mc:AlternateContent xmlns:mc="http://schemas.openxmlformats.org/markup-compatibility/2006">
          <mc:Choice Requires="x14">
            <control shapeId="57751" r:id="rId37" name="Drop Down 407">
              <controlPr locked="0" defaultSize="0" autoFill="0" autoPict="0">
                <anchor moveWithCells="1">
                  <from>
                    <xdr:col>6</xdr:col>
                    <xdr:colOff>104775</xdr:colOff>
                    <xdr:row>22</xdr:row>
                    <xdr:rowOff>85725</xdr:rowOff>
                  </from>
                  <to>
                    <xdr:col>6</xdr:col>
                    <xdr:colOff>1247775</xdr:colOff>
                    <xdr:row>22</xdr:row>
                    <xdr:rowOff>304800</xdr:rowOff>
                  </to>
                </anchor>
              </controlPr>
            </control>
          </mc:Choice>
        </mc:AlternateContent>
        <mc:AlternateContent xmlns:mc="http://schemas.openxmlformats.org/markup-compatibility/2006">
          <mc:Choice Requires="x14">
            <control shapeId="57752" r:id="rId38" name="Drop Down 408">
              <controlPr locked="0" defaultSize="0" autoFill="0" autoPict="0">
                <anchor moveWithCells="1">
                  <from>
                    <xdr:col>6</xdr:col>
                    <xdr:colOff>104775</xdr:colOff>
                    <xdr:row>23</xdr:row>
                    <xdr:rowOff>85725</xdr:rowOff>
                  </from>
                  <to>
                    <xdr:col>6</xdr:col>
                    <xdr:colOff>1247775</xdr:colOff>
                    <xdr:row>23</xdr:row>
                    <xdr:rowOff>304800</xdr:rowOff>
                  </to>
                </anchor>
              </controlPr>
            </control>
          </mc:Choice>
        </mc:AlternateContent>
        <mc:AlternateContent xmlns:mc="http://schemas.openxmlformats.org/markup-compatibility/2006">
          <mc:Choice Requires="x14">
            <control shapeId="57753" r:id="rId39" name="Drop Down 409">
              <controlPr locked="0" defaultSize="0" autoFill="0" autoPict="0">
                <anchor moveWithCells="1">
                  <from>
                    <xdr:col>6</xdr:col>
                    <xdr:colOff>104775</xdr:colOff>
                    <xdr:row>24</xdr:row>
                    <xdr:rowOff>85725</xdr:rowOff>
                  </from>
                  <to>
                    <xdr:col>6</xdr:col>
                    <xdr:colOff>1247775</xdr:colOff>
                    <xdr:row>24</xdr:row>
                    <xdr:rowOff>304800</xdr:rowOff>
                  </to>
                </anchor>
              </controlPr>
            </control>
          </mc:Choice>
        </mc:AlternateContent>
        <mc:AlternateContent xmlns:mc="http://schemas.openxmlformats.org/markup-compatibility/2006">
          <mc:Choice Requires="x14">
            <control shapeId="57754" r:id="rId40" name="Drop Down 410">
              <controlPr locked="0" defaultSize="0" autoFill="0" autoPict="0">
                <anchor moveWithCells="1">
                  <from>
                    <xdr:col>6</xdr:col>
                    <xdr:colOff>104775</xdr:colOff>
                    <xdr:row>26</xdr:row>
                    <xdr:rowOff>85725</xdr:rowOff>
                  </from>
                  <to>
                    <xdr:col>6</xdr:col>
                    <xdr:colOff>1247775</xdr:colOff>
                    <xdr:row>26</xdr:row>
                    <xdr:rowOff>304800</xdr:rowOff>
                  </to>
                </anchor>
              </controlPr>
            </control>
          </mc:Choice>
        </mc:AlternateContent>
        <mc:AlternateContent xmlns:mc="http://schemas.openxmlformats.org/markup-compatibility/2006">
          <mc:Choice Requires="x14">
            <control shapeId="57755" r:id="rId41" name="Drop Down 411">
              <controlPr locked="0" defaultSize="0" autoFill="0" autoPict="0">
                <anchor moveWithCells="1">
                  <from>
                    <xdr:col>6</xdr:col>
                    <xdr:colOff>104775</xdr:colOff>
                    <xdr:row>27</xdr:row>
                    <xdr:rowOff>85725</xdr:rowOff>
                  </from>
                  <to>
                    <xdr:col>6</xdr:col>
                    <xdr:colOff>1247775</xdr:colOff>
                    <xdr:row>27</xdr:row>
                    <xdr:rowOff>304800</xdr:rowOff>
                  </to>
                </anchor>
              </controlPr>
            </control>
          </mc:Choice>
        </mc:AlternateContent>
        <mc:AlternateContent xmlns:mc="http://schemas.openxmlformats.org/markup-compatibility/2006">
          <mc:Choice Requires="x14">
            <control shapeId="57756" r:id="rId42" name="Drop Down 412">
              <controlPr locked="0" defaultSize="0" autoFill="0" autoPict="0">
                <anchor moveWithCells="1">
                  <from>
                    <xdr:col>6</xdr:col>
                    <xdr:colOff>104775</xdr:colOff>
                    <xdr:row>28</xdr:row>
                    <xdr:rowOff>85725</xdr:rowOff>
                  </from>
                  <to>
                    <xdr:col>6</xdr:col>
                    <xdr:colOff>1247775</xdr:colOff>
                    <xdr:row>28</xdr:row>
                    <xdr:rowOff>304800</xdr:rowOff>
                  </to>
                </anchor>
              </controlPr>
            </control>
          </mc:Choice>
        </mc:AlternateContent>
        <mc:AlternateContent xmlns:mc="http://schemas.openxmlformats.org/markup-compatibility/2006">
          <mc:Choice Requires="x14">
            <control shapeId="57757" r:id="rId43" name="Drop Down 413">
              <controlPr locked="0" defaultSize="0" autoFill="0" autoPict="0">
                <anchor moveWithCells="1">
                  <from>
                    <xdr:col>6</xdr:col>
                    <xdr:colOff>104775</xdr:colOff>
                    <xdr:row>29</xdr:row>
                    <xdr:rowOff>85725</xdr:rowOff>
                  </from>
                  <to>
                    <xdr:col>6</xdr:col>
                    <xdr:colOff>1247775</xdr:colOff>
                    <xdr:row>29</xdr:row>
                    <xdr:rowOff>304800</xdr:rowOff>
                  </to>
                </anchor>
              </controlPr>
            </control>
          </mc:Choice>
        </mc:AlternateContent>
        <mc:AlternateContent xmlns:mc="http://schemas.openxmlformats.org/markup-compatibility/2006">
          <mc:Choice Requires="x14">
            <control shapeId="57758" r:id="rId44" name="Drop Down 414">
              <controlPr locked="0" defaultSize="0" autoFill="0" autoPict="0">
                <anchor moveWithCells="1">
                  <from>
                    <xdr:col>6</xdr:col>
                    <xdr:colOff>104775</xdr:colOff>
                    <xdr:row>31</xdr:row>
                    <xdr:rowOff>85725</xdr:rowOff>
                  </from>
                  <to>
                    <xdr:col>6</xdr:col>
                    <xdr:colOff>1247775</xdr:colOff>
                    <xdr:row>31</xdr:row>
                    <xdr:rowOff>304800</xdr:rowOff>
                  </to>
                </anchor>
              </controlPr>
            </control>
          </mc:Choice>
        </mc:AlternateContent>
        <mc:AlternateContent xmlns:mc="http://schemas.openxmlformats.org/markup-compatibility/2006">
          <mc:Choice Requires="x14">
            <control shapeId="57759" r:id="rId45" name="Drop Down 415">
              <controlPr locked="0" defaultSize="0" autoFill="0" autoPict="0">
                <anchor moveWithCells="1">
                  <from>
                    <xdr:col>6</xdr:col>
                    <xdr:colOff>104775</xdr:colOff>
                    <xdr:row>32</xdr:row>
                    <xdr:rowOff>85725</xdr:rowOff>
                  </from>
                  <to>
                    <xdr:col>6</xdr:col>
                    <xdr:colOff>1247775</xdr:colOff>
                    <xdr:row>32</xdr:row>
                    <xdr:rowOff>304800</xdr:rowOff>
                  </to>
                </anchor>
              </controlPr>
            </control>
          </mc:Choice>
        </mc:AlternateContent>
        <mc:AlternateContent xmlns:mc="http://schemas.openxmlformats.org/markup-compatibility/2006">
          <mc:Choice Requires="x14">
            <control shapeId="57760" r:id="rId46" name="Drop Down 416">
              <controlPr locked="0" defaultSize="0" autoFill="0" autoPict="0">
                <anchor moveWithCells="1">
                  <from>
                    <xdr:col>6</xdr:col>
                    <xdr:colOff>104775</xdr:colOff>
                    <xdr:row>33</xdr:row>
                    <xdr:rowOff>85725</xdr:rowOff>
                  </from>
                  <to>
                    <xdr:col>6</xdr:col>
                    <xdr:colOff>1247775</xdr:colOff>
                    <xdr:row>33</xdr:row>
                    <xdr:rowOff>304800</xdr:rowOff>
                  </to>
                </anchor>
              </controlPr>
            </control>
          </mc:Choice>
        </mc:AlternateContent>
        <mc:AlternateContent xmlns:mc="http://schemas.openxmlformats.org/markup-compatibility/2006">
          <mc:Choice Requires="x14">
            <control shapeId="57761" r:id="rId47" name="Drop Down 417">
              <controlPr locked="0" defaultSize="0" autoFill="0" autoPict="0">
                <anchor moveWithCells="1">
                  <from>
                    <xdr:col>6</xdr:col>
                    <xdr:colOff>104775</xdr:colOff>
                    <xdr:row>34</xdr:row>
                    <xdr:rowOff>85725</xdr:rowOff>
                  </from>
                  <to>
                    <xdr:col>6</xdr:col>
                    <xdr:colOff>1247775</xdr:colOff>
                    <xdr:row>34</xdr:row>
                    <xdr:rowOff>304800</xdr:rowOff>
                  </to>
                </anchor>
              </controlPr>
            </control>
          </mc:Choice>
        </mc:AlternateContent>
        <mc:AlternateContent xmlns:mc="http://schemas.openxmlformats.org/markup-compatibility/2006">
          <mc:Choice Requires="x14">
            <control shapeId="57762" r:id="rId48" name="Drop Down 418">
              <controlPr locked="0" defaultSize="0" autoFill="0" autoPict="0">
                <anchor moveWithCells="1">
                  <from>
                    <xdr:col>6</xdr:col>
                    <xdr:colOff>104775</xdr:colOff>
                    <xdr:row>35</xdr:row>
                    <xdr:rowOff>85725</xdr:rowOff>
                  </from>
                  <to>
                    <xdr:col>6</xdr:col>
                    <xdr:colOff>1247775</xdr:colOff>
                    <xdr:row>35</xdr:row>
                    <xdr:rowOff>304800</xdr:rowOff>
                  </to>
                </anchor>
              </controlPr>
            </control>
          </mc:Choice>
        </mc:AlternateContent>
        <mc:AlternateContent xmlns:mc="http://schemas.openxmlformats.org/markup-compatibility/2006">
          <mc:Choice Requires="x14">
            <control shapeId="57763" r:id="rId49" name="Drop Down 419">
              <controlPr locked="0" defaultSize="0" autoFill="0" autoPict="0">
                <anchor moveWithCells="1">
                  <from>
                    <xdr:col>6</xdr:col>
                    <xdr:colOff>104775</xdr:colOff>
                    <xdr:row>37</xdr:row>
                    <xdr:rowOff>85725</xdr:rowOff>
                  </from>
                  <to>
                    <xdr:col>6</xdr:col>
                    <xdr:colOff>1247775</xdr:colOff>
                    <xdr:row>37</xdr:row>
                    <xdr:rowOff>304800</xdr:rowOff>
                  </to>
                </anchor>
              </controlPr>
            </control>
          </mc:Choice>
        </mc:AlternateContent>
        <mc:AlternateContent xmlns:mc="http://schemas.openxmlformats.org/markup-compatibility/2006">
          <mc:Choice Requires="x14">
            <control shapeId="57764" r:id="rId50" name="Drop Down 420">
              <controlPr locked="0" defaultSize="0" autoFill="0" autoPict="0">
                <anchor moveWithCells="1">
                  <from>
                    <xdr:col>6</xdr:col>
                    <xdr:colOff>104775</xdr:colOff>
                    <xdr:row>38</xdr:row>
                    <xdr:rowOff>85725</xdr:rowOff>
                  </from>
                  <to>
                    <xdr:col>6</xdr:col>
                    <xdr:colOff>1247775</xdr:colOff>
                    <xdr:row>38</xdr:row>
                    <xdr:rowOff>304800</xdr:rowOff>
                  </to>
                </anchor>
              </controlPr>
            </control>
          </mc:Choice>
        </mc:AlternateContent>
        <mc:AlternateContent xmlns:mc="http://schemas.openxmlformats.org/markup-compatibility/2006">
          <mc:Choice Requires="x14">
            <control shapeId="57765" r:id="rId51" name="Drop Down 421">
              <controlPr locked="0" defaultSize="0" autoFill="0" autoPict="0">
                <anchor moveWithCells="1">
                  <from>
                    <xdr:col>6</xdr:col>
                    <xdr:colOff>104775</xdr:colOff>
                    <xdr:row>39</xdr:row>
                    <xdr:rowOff>85725</xdr:rowOff>
                  </from>
                  <to>
                    <xdr:col>6</xdr:col>
                    <xdr:colOff>1247775</xdr:colOff>
                    <xdr:row>39</xdr:row>
                    <xdr:rowOff>304800</xdr:rowOff>
                  </to>
                </anchor>
              </controlPr>
            </control>
          </mc:Choice>
        </mc:AlternateContent>
        <mc:AlternateContent xmlns:mc="http://schemas.openxmlformats.org/markup-compatibility/2006">
          <mc:Choice Requires="x14">
            <control shapeId="57766" r:id="rId52" name="Drop Down 422">
              <controlPr locked="0" defaultSize="0" autoFill="0" autoPict="0">
                <anchor moveWithCells="1">
                  <from>
                    <xdr:col>6</xdr:col>
                    <xdr:colOff>104775</xdr:colOff>
                    <xdr:row>40</xdr:row>
                    <xdr:rowOff>85725</xdr:rowOff>
                  </from>
                  <to>
                    <xdr:col>6</xdr:col>
                    <xdr:colOff>1247775</xdr:colOff>
                    <xdr:row>40</xdr:row>
                    <xdr:rowOff>304800</xdr:rowOff>
                  </to>
                </anchor>
              </controlPr>
            </control>
          </mc:Choice>
        </mc:AlternateContent>
        <mc:AlternateContent xmlns:mc="http://schemas.openxmlformats.org/markup-compatibility/2006">
          <mc:Choice Requires="x14">
            <control shapeId="57767" r:id="rId53" name="Drop Down 423">
              <controlPr locked="0" defaultSize="0" autoFill="0" autoPict="0">
                <anchor moveWithCells="1">
                  <from>
                    <xdr:col>6</xdr:col>
                    <xdr:colOff>104775</xdr:colOff>
                    <xdr:row>41</xdr:row>
                    <xdr:rowOff>85725</xdr:rowOff>
                  </from>
                  <to>
                    <xdr:col>6</xdr:col>
                    <xdr:colOff>1247775</xdr:colOff>
                    <xdr:row>41</xdr:row>
                    <xdr:rowOff>304800</xdr:rowOff>
                  </to>
                </anchor>
              </controlPr>
            </control>
          </mc:Choice>
        </mc:AlternateContent>
        <mc:AlternateContent xmlns:mc="http://schemas.openxmlformats.org/markup-compatibility/2006">
          <mc:Choice Requires="x14">
            <control shapeId="57768" r:id="rId54" name="Drop Down 424">
              <controlPr locked="0" defaultSize="0" autoFill="0" autoPict="0">
                <anchor moveWithCells="1">
                  <from>
                    <xdr:col>6</xdr:col>
                    <xdr:colOff>104775</xdr:colOff>
                    <xdr:row>42</xdr:row>
                    <xdr:rowOff>85725</xdr:rowOff>
                  </from>
                  <to>
                    <xdr:col>6</xdr:col>
                    <xdr:colOff>1247775</xdr:colOff>
                    <xdr:row>42</xdr:row>
                    <xdr:rowOff>304800</xdr:rowOff>
                  </to>
                </anchor>
              </controlPr>
            </control>
          </mc:Choice>
        </mc:AlternateContent>
        <mc:AlternateContent xmlns:mc="http://schemas.openxmlformats.org/markup-compatibility/2006">
          <mc:Choice Requires="x14">
            <control shapeId="57769" r:id="rId55" name="Drop Down 425">
              <controlPr locked="0" defaultSize="0" autoFill="0" autoPict="0">
                <anchor moveWithCells="1">
                  <from>
                    <xdr:col>6</xdr:col>
                    <xdr:colOff>104775</xdr:colOff>
                    <xdr:row>45</xdr:row>
                    <xdr:rowOff>85725</xdr:rowOff>
                  </from>
                  <to>
                    <xdr:col>6</xdr:col>
                    <xdr:colOff>1247775</xdr:colOff>
                    <xdr:row>45</xdr:row>
                    <xdr:rowOff>304800</xdr:rowOff>
                  </to>
                </anchor>
              </controlPr>
            </control>
          </mc:Choice>
        </mc:AlternateContent>
        <mc:AlternateContent xmlns:mc="http://schemas.openxmlformats.org/markup-compatibility/2006">
          <mc:Choice Requires="x14">
            <control shapeId="57770" r:id="rId56" name="Drop Down 426">
              <controlPr locked="0" defaultSize="0" autoFill="0" autoPict="0">
                <anchor moveWithCells="1">
                  <from>
                    <xdr:col>6</xdr:col>
                    <xdr:colOff>104775</xdr:colOff>
                    <xdr:row>46</xdr:row>
                    <xdr:rowOff>85725</xdr:rowOff>
                  </from>
                  <to>
                    <xdr:col>6</xdr:col>
                    <xdr:colOff>1247775</xdr:colOff>
                    <xdr:row>46</xdr:row>
                    <xdr:rowOff>304800</xdr:rowOff>
                  </to>
                </anchor>
              </controlPr>
            </control>
          </mc:Choice>
        </mc:AlternateContent>
        <mc:AlternateContent xmlns:mc="http://schemas.openxmlformats.org/markup-compatibility/2006">
          <mc:Choice Requires="x14">
            <control shapeId="57771" r:id="rId57" name="Drop Down 427">
              <controlPr locked="0" defaultSize="0" autoFill="0" autoPict="0">
                <anchor moveWithCells="1">
                  <from>
                    <xdr:col>6</xdr:col>
                    <xdr:colOff>104775</xdr:colOff>
                    <xdr:row>47</xdr:row>
                    <xdr:rowOff>85725</xdr:rowOff>
                  </from>
                  <to>
                    <xdr:col>6</xdr:col>
                    <xdr:colOff>1247775</xdr:colOff>
                    <xdr:row>47</xdr:row>
                    <xdr:rowOff>304800</xdr:rowOff>
                  </to>
                </anchor>
              </controlPr>
            </control>
          </mc:Choice>
        </mc:AlternateContent>
        <mc:AlternateContent xmlns:mc="http://schemas.openxmlformats.org/markup-compatibility/2006">
          <mc:Choice Requires="x14">
            <control shapeId="57772" r:id="rId58" name="Drop Down 428">
              <controlPr locked="0" defaultSize="0" autoFill="0" autoPict="0">
                <anchor moveWithCells="1">
                  <from>
                    <xdr:col>6</xdr:col>
                    <xdr:colOff>104775</xdr:colOff>
                    <xdr:row>52</xdr:row>
                    <xdr:rowOff>85725</xdr:rowOff>
                  </from>
                  <to>
                    <xdr:col>6</xdr:col>
                    <xdr:colOff>1247775</xdr:colOff>
                    <xdr:row>52</xdr:row>
                    <xdr:rowOff>304800</xdr:rowOff>
                  </to>
                </anchor>
              </controlPr>
            </control>
          </mc:Choice>
        </mc:AlternateContent>
        <mc:AlternateContent xmlns:mc="http://schemas.openxmlformats.org/markup-compatibility/2006">
          <mc:Choice Requires="x14">
            <control shapeId="57773" r:id="rId59" name="Drop Down 429">
              <controlPr locked="0" defaultSize="0" autoFill="0" autoPict="0">
                <anchor moveWithCells="1">
                  <from>
                    <xdr:col>6</xdr:col>
                    <xdr:colOff>104775</xdr:colOff>
                    <xdr:row>53</xdr:row>
                    <xdr:rowOff>85725</xdr:rowOff>
                  </from>
                  <to>
                    <xdr:col>6</xdr:col>
                    <xdr:colOff>1247775</xdr:colOff>
                    <xdr:row>53</xdr:row>
                    <xdr:rowOff>304800</xdr:rowOff>
                  </to>
                </anchor>
              </controlPr>
            </control>
          </mc:Choice>
        </mc:AlternateContent>
        <mc:AlternateContent xmlns:mc="http://schemas.openxmlformats.org/markup-compatibility/2006">
          <mc:Choice Requires="x14">
            <control shapeId="57774" r:id="rId60" name="Drop Down 430">
              <controlPr locked="0" defaultSize="0" autoFill="0" autoPict="0">
                <anchor moveWithCells="1">
                  <from>
                    <xdr:col>6</xdr:col>
                    <xdr:colOff>104775</xdr:colOff>
                    <xdr:row>54</xdr:row>
                    <xdr:rowOff>85725</xdr:rowOff>
                  </from>
                  <to>
                    <xdr:col>6</xdr:col>
                    <xdr:colOff>1247775</xdr:colOff>
                    <xdr:row>54</xdr:row>
                    <xdr:rowOff>304800</xdr:rowOff>
                  </to>
                </anchor>
              </controlPr>
            </control>
          </mc:Choice>
        </mc:AlternateContent>
        <mc:AlternateContent xmlns:mc="http://schemas.openxmlformats.org/markup-compatibility/2006">
          <mc:Choice Requires="x14">
            <control shapeId="57775" r:id="rId61" name="Drop Down 431">
              <controlPr locked="0" defaultSize="0" autoFill="0" autoPict="0">
                <anchor moveWithCells="1">
                  <from>
                    <xdr:col>6</xdr:col>
                    <xdr:colOff>104775</xdr:colOff>
                    <xdr:row>56</xdr:row>
                    <xdr:rowOff>85725</xdr:rowOff>
                  </from>
                  <to>
                    <xdr:col>6</xdr:col>
                    <xdr:colOff>1247775</xdr:colOff>
                    <xdr:row>56</xdr:row>
                    <xdr:rowOff>304800</xdr:rowOff>
                  </to>
                </anchor>
              </controlPr>
            </control>
          </mc:Choice>
        </mc:AlternateContent>
        <mc:AlternateContent xmlns:mc="http://schemas.openxmlformats.org/markup-compatibility/2006">
          <mc:Choice Requires="x14">
            <control shapeId="57776" r:id="rId62" name="Drop Down 432">
              <controlPr locked="0" defaultSize="0" autoFill="0" autoPict="0">
                <anchor moveWithCells="1">
                  <from>
                    <xdr:col>6</xdr:col>
                    <xdr:colOff>104775</xdr:colOff>
                    <xdr:row>57</xdr:row>
                    <xdr:rowOff>85725</xdr:rowOff>
                  </from>
                  <to>
                    <xdr:col>6</xdr:col>
                    <xdr:colOff>1247775</xdr:colOff>
                    <xdr:row>57</xdr:row>
                    <xdr:rowOff>304800</xdr:rowOff>
                  </to>
                </anchor>
              </controlPr>
            </control>
          </mc:Choice>
        </mc:AlternateContent>
        <mc:AlternateContent xmlns:mc="http://schemas.openxmlformats.org/markup-compatibility/2006">
          <mc:Choice Requires="x14">
            <control shapeId="57777" r:id="rId63" name="Drop Down 433">
              <controlPr locked="0" defaultSize="0" autoFill="0" autoPict="0">
                <anchor moveWithCells="1">
                  <from>
                    <xdr:col>6</xdr:col>
                    <xdr:colOff>104775</xdr:colOff>
                    <xdr:row>58</xdr:row>
                    <xdr:rowOff>85725</xdr:rowOff>
                  </from>
                  <to>
                    <xdr:col>6</xdr:col>
                    <xdr:colOff>1247775</xdr:colOff>
                    <xdr:row>58</xdr:row>
                    <xdr:rowOff>304800</xdr:rowOff>
                  </to>
                </anchor>
              </controlPr>
            </control>
          </mc:Choice>
        </mc:AlternateContent>
        <mc:AlternateContent xmlns:mc="http://schemas.openxmlformats.org/markup-compatibility/2006">
          <mc:Choice Requires="x14">
            <control shapeId="57778" r:id="rId64" name="Drop Down 434">
              <controlPr locked="0" defaultSize="0" autoFill="0" autoPict="0">
                <anchor moveWithCells="1">
                  <from>
                    <xdr:col>6</xdr:col>
                    <xdr:colOff>104775</xdr:colOff>
                    <xdr:row>59</xdr:row>
                    <xdr:rowOff>85725</xdr:rowOff>
                  </from>
                  <to>
                    <xdr:col>6</xdr:col>
                    <xdr:colOff>1247775</xdr:colOff>
                    <xdr:row>59</xdr:row>
                    <xdr:rowOff>304800</xdr:rowOff>
                  </to>
                </anchor>
              </controlPr>
            </control>
          </mc:Choice>
        </mc:AlternateContent>
        <mc:AlternateContent xmlns:mc="http://schemas.openxmlformats.org/markup-compatibility/2006">
          <mc:Choice Requires="x14">
            <control shapeId="57779" r:id="rId65" name="Drop Down 435">
              <controlPr locked="0" defaultSize="0" autoFill="0" autoPict="0">
                <anchor moveWithCells="1">
                  <from>
                    <xdr:col>6</xdr:col>
                    <xdr:colOff>104775</xdr:colOff>
                    <xdr:row>60</xdr:row>
                    <xdr:rowOff>85725</xdr:rowOff>
                  </from>
                  <to>
                    <xdr:col>6</xdr:col>
                    <xdr:colOff>1247775</xdr:colOff>
                    <xdr:row>60</xdr:row>
                    <xdr:rowOff>304800</xdr:rowOff>
                  </to>
                </anchor>
              </controlPr>
            </control>
          </mc:Choice>
        </mc:AlternateContent>
        <mc:AlternateContent xmlns:mc="http://schemas.openxmlformats.org/markup-compatibility/2006">
          <mc:Choice Requires="x14">
            <control shapeId="57780" r:id="rId66" name="Drop Down 436">
              <controlPr locked="0" defaultSize="0" autoFill="0" autoPict="0">
                <anchor moveWithCells="1">
                  <from>
                    <xdr:col>6</xdr:col>
                    <xdr:colOff>104775</xdr:colOff>
                    <xdr:row>61</xdr:row>
                    <xdr:rowOff>85725</xdr:rowOff>
                  </from>
                  <to>
                    <xdr:col>6</xdr:col>
                    <xdr:colOff>1247775</xdr:colOff>
                    <xdr:row>61</xdr:row>
                    <xdr:rowOff>304800</xdr:rowOff>
                  </to>
                </anchor>
              </controlPr>
            </control>
          </mc:Choice>
        </mc:AlternateContent>
        <mc:AlternateContent xmlns:mc="http://schemas.openxmlformats.org/markup-compatibility/2006">
          <mc:Choice Requires="x14">
            <control shapeId="57781" r:id="rId67" name="Drop Down 437">
              <controlPr locked="0" defaultSize="0" autoFill="0" autoPict="0">
                <anchor moveWithCells="1">
                  <from>
                    <xdr:col>6</xdr:col>
                    <xdr:colOff>104775</xdr:colOff>
                    <xdr:row>63</xdr:row>
                    <xdr:rowOff>85725</xdr:rowOff>
                  </from>
                  <to>
                    <xdr:col>6</xdr:col>
                    <xdr:colOff>1247775</xdr:colOff>
                    <xdr:row>63</xdr:row>
                    <xdr:rowOff>304800</xdr:rowOff>
                  </to>
                </anchor>
              </controlPr>
            </control>
          </mc:Choice>
        </mc:AlternateContent>
        <mc:AlternateContent xmlns:mc="http://schemas.openxmlformats.org/markup-compatibility/2006">
          <mc:Choice Requires="x14">
            <control shapeId="57782" r:id="rId68" name="Drop Down 438">
              <controlPr locked="0" defaultSize="0" autoFill="0" autoPict="0">
                <anchor moveWithCells="1">
                  <from>
                    <xdr:col>6</xdr:col>
                    <xdr:colOff>104775</xdr:colOff>
                    <xdr:row>64</xdr:row>
                    <xdr:rowOff>85725</xdr:rowOff>
                  </from>
                  <to>
                    <xdr:col>6</xdr:col>
                    <xdr:colOff>1247775</xdr:colOff>
                    <xdr:row>64</xdr:row>
                    <xdr:rowOff>304800</xdr:rowOff>
                  </to>
                </anchor>
              </controlPr>
            </control>
          </mc:Choice>
        </mc:AlternateContent>
        <mc:AlternateContent xmlns:mc="http://schemas.openxmlformats.org/markup-compatibility/2006">
          <mc:Choice Requires="x14">
            <control shapeId="57783" r:id="rId69" name="Drop Down 439">
              <controlPr locked="0" defaultSize="0" autoFill="0" autoPict="0">
                <anchor moveWithCells="1">
                  <from>
                    <xdr:col>6</xdr:col>
                    <xdr:colOff>104775</xdr:colOff>
                    <xdr:row>68</xdr:row>
                    <xdr:rowOff>85725</xdr:rowOff>
                  </from>
                  <to>
                    <xdr:col>6</xdr:col>
                    <xdr:colOff>1247775</xdr:colOff>
                    <xdr:row>68</xdr:row>
                    <xdr:rowOff>304800</xdr:rowOff>
                  </to>
                </anchor>
              </controlPr>
            </control>
          </mc:Choice>
        </mc:AlternateContent>
        <mc:AlternateContent xmlns:mc="http://schemas.openxmlformats.org/markup-compatibility/2006">
          <mc:Choice Requires="x14">
            <control shapeId="57784" r:id="rId70" name="Drop Down 440">
              <controlPr locked="0" defaultSize="0" autoFill="0" autoPict="0">
                <anchor moveWithCells="1">
                  <from>
                    <xdr:col>6</xdr:col>
                    <xdr:colOff>104775</xdr:colOff>
                    <xdr:row>69</xdr:row>
                    <xdr:rowOff>85725</xdr:rowOff>
                  </from>
                  <to>
                    <xdr:col>6</xdr:col>
                    <xdr:colOff>1247775</xdr:colOff>
                    <xdr:row>69</xdr:row>
                    <xdr:rowOff>304800</xdr:rowOff>
                  </to>
                </anchor>
              </controlPr>
            </control>
          </mc:Choice>
        </mc:AlternateContent>
        <mc:AlternateContent xmlns:mc="http://schemas.openxmlformats.org/markup-compatibility/2006">
          <mc:Choice Requires="x14">
            <control shapeId="57785" r:id="rId71" name="Drop Down 441">
              <controlPr locked="0" defaultSize="0" autoFill="0" autoPict="0">
                <anchor moveWithCells="1">
                  <from>
                    <xdr:col>6</xdr:col>
                    <xdr:colOff>104775</xdr:colOff>
                    <xdr:row>70</xdr:row>
                    <xdr:rowOff>85725</xdr:rowOff>
                  </from>
                  <to>
                    <xdr:col>6</xdr:col>
                    <xdr:colOff>1247775</xdr:colOff>
                    <xdr:row>70</xdr:row>
                    <xdr:rowOff>304800</xdr:rowOff>
                  </to>
                </anchor>
              </controlPr>
            </control>
          </mc:Choice>
        </mc:AlternateContent>
        <mc:AlternateContent xmlns:mc="http://schemas.openxmlformats.org/markup-compatibility/2006">
          <mc:Choice Requires="x14">
            <control shapeId="57786" r:id="rId72" name="Drop Down 442">
              <controlPr locked="0" defaultSize="0" autoFill="0" autoPict="0">
                <anchor moveWithCells="1">
                  <from>
                    <xdr:col>6</xdr:col>
                    <xdr:colOff>104775</xdr:colOff>
                    <xdr:row>74</xdr:row>
                    <xdr:rowOff>85725</xdr:rowOff>
                  </from>
                  <to>
                    <xdr:col>6</xdr:col>
                    <xdr:colOff>1247775</xdr:colOff>
                    <xdr:row>74</xdr:row>
                    <xdr:rowOff>304800</xdr:rowOff>
                  </to>
                </anchor>
              </controlPr>
            </control>
          </mc:Choice>
        </mc:AlternateContent>
        <mc:AlternateContent xmlns:mc="http://schemas.openxmlformats.org/markup-compatibility/2006">
          <mc:Choice Requires="x14">
            <control shapeId="57787" r:id="rId73" name="Drop Down 443">
              <controlPr locked="0" defaultSize="0" autoFill="0" autoPict="0">
                <anchor moveWithCells="1">
                  <from>
                    <xdr:col>6</xdr:col>
                    <xdr:colOff>104775</xdr:colOff>
                    <xdr:row>75</xdr:row>
                    <xdr:rowOff>85725</xdr:rowOff>
                  </from>
                  <to>
                    <xdr:col>6</xdr:col>
                    <xdr:colOff>1247775</xdr:colOff>
                    <xdr:row>75</xdr:row>
                    <xdr:rowOff>304800</xdr:rowOff>
                  </to>
                </anchor>
              </controlPr>
            </control>
          </mc:Choice>
        </mc:AlternateContent>
        <mc:AlternateContent xmlns:mc="http://schemas.openxmlformats.org/markup-compatibility/2006">
          <mc:Choice Requires="x14">
            <control shapeId="57788" r:id="rId74" name="Drop Down 444">
              <controlPr locked="0" defaultSize="0" autoFill="0" autoPict="0">
                <anchor moveWithCells="1">
                  <from>
                    <xdr:col>6</xdr:col>
                    <xdr:colOff>104775</xdr:colOff>
                    <xdr:row>76</xdr:row>
                    <xdr:rowOff>85725</xdr:rowOff>
                  </from>
                  <to>
                    <xdr:col>6</xdr:col>
                    <xdr:colOff>1247775</xdr:colOff>
                    <xdr:row>76</xdr:row>
                    <xdr:rowOff>304800</xdr:rowOff>
                  </to>
                </anchor>
              </controlPr>
            </control>
          </mc:Choice>
        </mc:AlternateContent>
        <mc:AlternateContent xmlns:mc="http://schemas.openxmlformats.org/markup-compatibility/2006">
          <mc:Choice Requires="x14">
            <control shapeId="57789" r:id="rId75" name="Drop Down 445">
              <controlPr locked="0" defaultSize="0" autoFill="0" autoPict="0">
                <anchor moveWithCells="1">
                  <from>
                    <xdr:col>6</xdr:col>
                    <xdr:colOff>104775</xdr:colOff>
                    <xdr:row>80</xdr:row>
                    <xdr:rowOff>85725</xdr:rowOff>
                  </from>
                  <to>
                    <xdr:col>6</xdr:col>
                    <xdr:colOff>1247775</xdr:colOff>
                    <xdr:row>80</xdr:row>
                    <xdr:rowOff>304800</xdr:rowOff>
                  </to>
                </anchor>
              </controlPr>
            </control>
          </mc:Choice>
        </mc:AlternateContent>
        <mc:AlternateContent xmlns:mc="http://schemas.openxmlformats.org/markup-compatibility/2006">
          <mc:Choice Requires="x14">
            <control shapeId="57790" r:id="rId76" name="Drop Down 446">
              <controlPr locked="0" defaultSize="0" autoFill="0" autoPict="0">
                <anchor moveWithCells="1">
                  <from>
                    <xdr:col>6</xdr:col>
                    <xdr:colOff>104775</xdr:colOff>
                    <xdr:row>81</xdr:row>
                    <xdr:rowOff>85725</xdr:rowOff>
                  </from>
                  <to>
                    <xdr:col>6</xdr:col>
                    <xdr:colOff>1247775</xdr:colOff>
                    <xdr:row>81</xdr:row>
                    <xdr:rowOff>304800</xdr:rowOff>
                  </to>
                </anchor>
              </controlPr>
            </control>
          </mc:Choice>
        </mc:AlternateContent>
        <mc:AlternateContent xmlns:mc="http://schemas.openxmlformats.org/markup-compatibility/2006">
          <mc:Choice Requires="x14">
            <control shapeId="57791" r:id="rId77" name="Drop Down 447">
              <controlPr locked="0" defaultSize="0" autoFill="0" autoPict="0">
                <anchor moveWithCells="1">
                  <from>
                    <xdr:col>6</xdr:col>
                    <xdr:colOff>104775</xdr:colOff>
                    <xdr:row>82</xdr:row>
                    <xdr:rowOff>85725</xdr:rowOff>
                  </from>
                  <to>
                    <xdr:col>6</xdr:col>
                    <xdr:colOff>1247775</xdr:colOff>
                    <xdr:row>82</xdr:row>
                    <xdr:rowOff>304800</xdr:rowOff>
                  </to>
                </anchor>
              </controlPr>
            </control>
          </mc:Choice>
        </mc:AlternateContent>
        <mc:AlternateContent xmlns:mc="http://schemas.openxmlformats.org/markup-compatibility/2006">
          <mc:Choice Requires="x14">
            <control shapeId="57792" r:id="rId78" name="Drop Down 448">
              <controlPr locked="0" defaultSize="0" autoFill="0" autoPict="0">
                <anchor moveWithCells="1">
                  <from>
                    <xdr:col>6</xdr:col>
                    <xdr:colOff>104775</xdr:colOff>
                    <xdr:row>84</xdr:row>
                    <xdr:rowOff>85725</xdr:rowOff>
                  </from>
                  <to>
                    <xdr:col>6</xdr:col>
                    <xdr:colOff>1247775</xdr:colOff>
                    <xdr:row>84</xdr:row>
                    <xdr:rowOff>304800</xdr:rowOff>
                  </to>
                </anchor>
              </controlPr>
            </control>
          </mc:Choice>
        </mc:AlternateContent>
        <mc:AlternateContent xmlns:mc="http://schemas.openxmlformats.org/markup-compatibility/2006">
          <mc:Choice Requires="x14">
            <control shapeId="57793" r:id="rId79" name="Drop Down 449">
              <controlPr locked="0" defaultSize="0" autoFill="0" autoPict="0">
                <anchor moveWithCells="1">
                  <from>
                    <xdr:col>6</xdr:col>
                    <xdr:colOff>104775</xdr:colOff>
                    <xdr:row>85</xdr:row>
                    <xdr:rowOff>85725</xdr:rowOff>
                  </from>
                  <to>
                    <xdr:col>6</xdr:col>
                    <xdr:colOff>1247775</xdr:colOff>
                    <xdr:row>85</xdr:row>
                    <xdr:rowOff>304800</xdr:rowOff>
                  </to>
                </anchor>
              </controlPr>
            </control>
          </mc:Choice>
        </mc:AlternateContent>
        <mc:AlternateContent xmlns:mc="http://schemas.openxmlformats.org/markup-compatibility/2006">
          <mc:Choice Requires="x14">
            <control shapeId="57794" r:id="rId80" name="Drop Down 450">
              <controlPr locked="0" defaultSize="0" autoFill="0" autoPict="0">
                <anchor moveWithCells="1">
                  <from>
                    <xdr:col>6</xdr:col>
                    <xdr:colOff>104775</xdr:colOff>
                    <xdr:row>89</xdr:row>
                    <xdr:rowOff>85725</xdr:rowOff>
                  </from>
                  <to>
                    <xdr:col>6</xdr:col>
                    <xdr:colOff>1247775</xdr:colOff>
                    <xdr:row>89</xdr:row>
                    <xdr:rowOff>304800</xdr:rowOff>
                  </to>
                </anchor>
              </controlPr>
            </control>
          </mc:Choice>
        </mc:AlternateContent>
        <mc:AlternateContent xmlns:mc="http://schemas.openxmlformats.org/markup-compatibility/2006">
          <mc:Choice Requires="x14">
            <control shapeId="57795" r:id="rId81" name="Drop Down 451">
              <controlPr locked="0" defaultSize="0" autoFill="0" autoPict="0">
                <anchor moveWithCells="1">
                  <from>
                    <xdr:col>6</xdr:col>
                    <xdr:colOff>104775</xdr:colOff>
                    <xdr:row>90</xdr:row>
                    <xdr:rowOff>85725</xdr:rowOff>
                  </from>
                  <to>
                    <xdr:col>6</xdr:col>
                    <xdr:colOff>1247775</xdr:colOff>
                    <xdr:row>90</xdr:row>
                    <xdr:rowOff>304800</xdr:rowOff>
                  </to>
                </anchor>
              </controlPr>
            </control>
          </mc:Choice>
        </mc:AlternateContent>
        <mc:AlternateContent xmlns:mc="http://schemas.openxmlformats.org/markup-compatibility/2006">
          <mc:Choice Requires="x14">
            <control shapeId="57796" r:id="rId82" name="Drop Down 452">
              <controlPr locked="0" defaultSize="0" autoFill="0" autoPict="0">
                <anchor moveWithCells="1">
                  <from>
                    <xdr:col>6</xdr:col>
                    <xdr:colOff>104775</xdr:colOff>
                    <xdr:row>91</xdr:row>
                    <xdr:rowOff>85725</xdr:rowOff>
                  </from>
                  <to>
                    <xdr:col>6</xdr:col>
                    <xdr:colOff>1247775</xdr:colOff>
                    <xdr:row>91</xdr:row>
                    <xdr:rowOff>304800</xdr:rowOff>
                  </to>
                </anchor>
              </controlPr>
            </control>
          </mc:Choice>
        </mc:AlternateContent>
        <mc:AlternateContent xmlns:mc="http://schemas.openxmlformats.org/markup-compatibility/2006">
          <mc:Choice Requires="x14">
            <control shapeId="57797" r:id="rId83" name="Drop Down 453">
              <controlPr locked="0" defaultSize="0" autoFill="0" autoPict="0">
                <anchor moveWithCells="1">
                  <from>
                    <xdr:col>6</xdr:col>
                    <xdr:colOff>104775</xdr:colOff>
                    <xdr:row>95</xdr:row>
                    <xdr:rowOff>85725</xdr:rowOff>
                  </from>
                  <to>
                    <xdr:col>6</xdr:col>
                    <xdr:colOff>1247775</xdr:colOff>
                    <xdr:row>95</xdr:row>
                    <xdr:rowOff>304800</xdr:rowOff>
                  </to>
                </anchor>
              </controlPr>
            </control>
          </mc:Choice>
        </mc:AlternateContent>
        <mc:AlternateContent xmlns:mc="http://schemas.openxmlformats.org/markup-compatibility/2006">
          <mc:Choice Requires="x14">
            <control shapeId="57798" r:id="rId84" name="Drop Down 454">
              <controlPr locked="0" defaultSize="0" autoFill="0" autoPict="0">
                <anchor moveWithCells="1">
                  <from>
                    <xdr:col>6</xdr:col>
                    <xdr:colOff>104775</xdr:colOff>
                    <xdr:row>96</xdr:row>
                    <xdr:rowOff>85725</xdr:rowOff>
                  </from>
                  <to>
                    <xdr:col>6</xdr:col>
                    <xdr:colOff>1247775</xdr:colOff>
                    <xdr:row>96</xdr:row>
                    <xdr:rowOff>304800</xdr:rowOff>
                  </to>
                </anchor>
              </controlPr>
            </control>
          </mc:Choice>
        </mc:AlternateContent>
        <mc:AlternateContent xmlns:mc="http://schemas.openxmlformats.org/markup-compatibility/2006">
          <mc:Choice Requires="x14">
            <control shapeId="57799" r:id="rId85" name="Drop Down 455">
              <controlPr locked="0" defaultSize="0" autoFill="0" autoPict="0">
                <anchor moveWithCells="1">
                  <from>
                    <xdr:col>6</xdr:col>
                    <xdr:colOff>104775</xdr:colOff>
                    <xdr:row>98</xdr:row>
                    <xdr:rowOff>85725</xdr:rowOff>
                  </from>
                  <to>
                    <xdr:col>6</xdr:col>
                    <xdr:colOff>1247775</xdr:colOff>
                    <xdr:row>98</xdr:row>
                    <xdr:rowOff>304800</xdr:rowOff>
                  </to>
                </anchor>
              </controlPr>
            </control>
          </mc:Choice>
        </mc:AlternateContent>
        <mc:AlternateContent xmlns:mc="http://schemas.openxmlformats.org/markup-compatibility/2006">
          <mc:Choice Requires="x14">
            <control shapeId="57800" r:id="rId86" name="Drop Down 456">
              <controlPr locked="0" defaultSize="0" autoFill="0" autoPict="0">
                <anchor moveWithCells="1">
                  <from>
                    <xdr:col>6</xdr:col>
                    <xdr:colOff>104775</xdr:colOff>
                    <xdr:row>99</xdr:row>
                    <xdr:rowOff>85725</xdr:rowOff>
                  </from>
                  <to>
                    <xdr:col>6</xdr:col>
                    <xdr:colOff>1247775</xdr:colOff>
                    <xdr:row>99</xdr:row>
                    <xdr:rowOff>304800</xdr:rowOff>
                  </to>
                </anchor>
              </controlPr>
            </control>
          </mc:Choice>
        </mc:AlternateContent>
        <mc:AlternateContent xmlns:mc="http://schemas.openxmlformats.org/markup-compatibility/2006">
          <mc:Choice Requires="x14">
            <control shapeId="57801" r:id="rId87" name="Drop Down 457">
              <controlPr locked="0" defaultSize="0" autoFill="0" autoPict="0">
                <anchor moveWithCells="1">
                  <from>
                    <xdr:col>6</xdr:col>
                    <xdr:colOff>104775</xdr:colOff>
                    <xdr:row>100</xdr:row>
                    <xdr:rowOff>85725</xdr:rowOff>
                  </from>
                  <to>
                    <xdr:col>6</xdr:col>
                    <xdr:colOff>1247775</xdr:colOff>
                    <xdr:row>100</xdr:row>
                    <xdr:rowOff>304800</xdr:rowOff>
                  </to>
                </anchor>
              </controlPr>
            </control>
          </mc:Choice>
        </mc:AlternateContent>
        <mc:AlternateContent xmlns:mc="http://schemas.openxmlformats.org/markup-compatibility/2006">
          <mc:Choice Requires="x14">
            <control shapeId="57802" r:id="rId88" name="Drop Down 458">
              <controlPr locked="0" defaultSize="0" autoFill="0" autoPict="0">
                <anchor moveWithCells="1">
                  <from>
                    <xdr:col>6</xdr:col>
                    <xdr:colOff>104775</xdr:colOff>
                    <xdr:row>101</xdr:row>
                    <xdr:rowOff>85725</xdr:rowOff>
                  </from>
                  <to>
                    <xdr:col>6</xdr:col>
                    <xdr:colOff>1247775</xdr:colOff>
                    <xdr:row>101</xdr:row>
                    <xdr:rowOff>304800</xdr:rowOff>
                  </to>
                </anchor>
              </controlPr>
            </control>
          </mc:Choice>
        </mc:AlternateContent>
        <mc:AlternateContent xmlns:mc="http://schemas.openxmlformats.org/markup-compatibility/2006">
          <mc:Choice Requires="x14">
            <control shapeId="57803" r:id="rId89" name="Drop Down 459">
              <controlPr locked="0" defaultSize="0" autoFill="0" autoPict="0">
                <anchor moveWithCells="1">
                  <from>
                    <xdr:col>6</xdr:col>
                    <xdr:colOff>104775</xdr:colOff>
                    <xdr:row>103</xdr:row>
                    <xdr:rowOff>85725</xdr:rowOff>
                  </from>
                  <to>
                    <xdr:col>6</xdr:col>
                    <xdr:colOff>1247775</xdr:colOff>
                    <xdr:row>103</xdr:row>
                    <xdr:rowOff>304800</xdr:rowOff>
                  </to>
                </anchor>
              </controlPr>
            </control>
          </mc:Choice>
        </mc:AlternateContent>
        <mc:AlternateContent xmlns:mc="http://schemas.openxmlformats.org/markup-compatibility/2006">
          <mc:Choice Requires="x14">
            <control shapeId="57804" r:id="rId90" name="Drop Down 460">
              <controlPr locked="0" defaultSize="0" autoFill="0" autoPict="0">
                <anchor moveWithCells="1">
                  <from>
                    <xdr:col>6</xdr:col>
                    <xdr:colOff>104775</xdr:colOff>
                    <xdr:row>104</xdr:row>
                    <xdr:rowOff>85725</xdr:rowOff>
                  </from>
                  <to>
                    <xdr:col>6</xdr:col>
                    <xdr:colOff>1247775</xdr:colOff>
                    <xdr:row>104</xdr:row>
                    <xdr:rowOff>304800</xdr:rowOff>
                  </to>
                </anchor>
              </controlPr>
            </control>
          </mc:Choice>
        </mc:AlternateContent>
        <mc:AlternateContent xmlns:mc="http://schemas.openxmlformats.org/markup-compatibility/2006">
          <mc:Choice Requires="x14">
            <control shapeId="57805" r:id="rId91" name="Drop Down 461">
              <controlPr locked="0" defaultSize="0" autoFill="0" autoPict="0">
                <anchor moveWithCells="1">
                  <from>
                    <xdr:col>6</xdr:col>
                    <xdr:colOff>104775</xdr:colOff>
                    <xdr:row>105</xdr:row>
                    <xdr:rowOff>85725</xdr:rowOff>
                  </from>
                  <to>
                    <xdr:col>6</xdr:col>
                    <xdr:colOff>1247775</xdr:colOff>
                    <xdr:row>105</xdr:row>
                    <xdr:rowOff>304800</xdr:rowOff>
                  </to>
                </anchor>
              </controlPr>
            </control>
          </mc:Choice>
        </mc:AlternateContent>
        <mc:AlternateContent xmlns:mc="http://schemas.openxmlformats.org/markup-compatibility/2006">
          <mc:Choice Requires="x14">
            <control shapeId="57806" r:id="rId92" name="Drop Down 462">
              <controlPr locked="0" defaultSize="0" autoFill="0" autoPict="0">
                <anchor moveWithCells="1">
                  <from>
                    <xdr:col>6</xdr:col>
                    <xdr:colOff>104775</xdr:colOff>
                    <xdr:row>106</xdr:row>
                    <xdr:rowOff>85725</xdr:rowOff>
                  </from>
                  <to>
                    <xdr:col>6</xdr:col>
                    <xdr:colOff>1247775</xdr:colOff>
                    <xdr:row>106</xdr:row>
                    <xdr:rowOff>304800</xdr:rowOff>
                  </to>
                </anchor>
              </controlPr>
            </control>
          </mc:Choice>
        </mc:AlternateContent>
        <mc:AlternateContent xmlns:mc="http://schemas.openxmlformats.org/markup-compatibility/2006">
          <mc:Choice Requires="x14">
            <control shapeId="57807" r:id="rId93" name="Drop Down 463">
              <controlPr locked="0" defaultSize="0" autoFill="0" autoPict="0">
                <anchor moveWithCells="1">
                  <from>
                    <xdr:col>6</xdr:col>
                    <xdr:colOff>104775</xdr:colOff>
                    <xdr:row>108</xdr:row>
                    <xdr:rowOff>85725</xdr:rowOff>
                  </from>
                  <to>
                    <xdr:col>6</xdr:col>
                    <xdr:colOff>1247775</xdr:colOff>
                    <xdr:row>108</xdr:row>
                    <xdr:rowOff>304800</xdr:rowOff>
                  </to>
                </anchor>
              </controlPr>
            </control>
          </mc:Choice>
        </mc:AlternateContent>
        <mc:AlternateContent xmlns:mc="http://schemas.openxmlformats.org/markup-compatibility/2006">
          <mc:Choice Requires="x14">
            <control shapeId="57808" r:id="rId94" name="Drop Down 464">
              <controlPr locked="0" defaultSize="0" autoFill="0" autoPict="0">
                <anchor moveWithCells="1">
                  <from>
                    <xdr:col>6</xdr:col>
                    <xdr:colOff>104775</xdr:colOff>
                    <xdr:row>109</xdr:row>
                    <xdr:rowOff>85725</xdr:rowOff>
                  </from>
                  <to>
                    <xdr:col>6</xdr:col>
                    <xdr:colOff>1247775</xdr:colOff>
                    <xdr:row>109</xdr:row>
                    <xdr:rowOff>304800</xdr:rowOff>
                  </to>
                </anchor>
              </controlPr>
            </control>
          </mc:Choice>
        </mc:AlternateContent>
        <mc:AlternateContent xmlns:mc="http://schemas.openxmlformats.org/markup-compatibility/2006">
          <mc:Choice Requires="x14">
            <control shapeId="57809" r:id="rId95" name="Drop Down 465">
              <controlPr locked="0" defaultSize="0" autoFill="0" autoPict="0">
                <anchor moveWithCells="1">
                  <from>
                    <xdr:col>6</xdr:col>
                    <xdr:colOff>104775</xdr:colOff>
                    <xdr:row>113</xdr:row>
                    <xdr:rowOff>85725</xdr:rowOff>
                  </from>
                  <to>
                    <xdr:col>6</xdr:col>
                    <xdr:colOff>1247775</xdr:colOff>
                    <xdr:row>113</xdr:row>
                    <xdr:rowOff>304800</xdr:rowOff>
                  </to>
                </anchor>
              </controlPr>
            </control>
          </mc:Choice>
        </mc:AlternateContent>
        <mc:AlternateContent xmlns:mc="http://schemas.openxmlformats.org/markup-compatibility/2006">
          <mc:Choice Requires="x14">
            <control shapeId="57810" r:id="rId96" name="Drop Down 466">
              <controlPr locked="0" defaultSize="0" autoFill="0" autoPict="0">
                <anchor moveWithCells="1">
                  <from>
                    <xdr:col>6</xdr:col>
                    <xdr:colOff>104775</xdr:colOff>
                    <xdr:row>114</xdr:row>
                    <xdr:rowOff>85725</xdr:rowOff>
                  </from>
                  <to>
                    <xdr:col>6</xdr:col>
                    <xdr:colOff>1247775</xdr:colOff>
                    <xdr:row>114</xdr:row>
                    <xdr:rowOff>304800</xdr:rowOff>
                  </to>
                </anchor>
              </controlPr>
            </control>
          </mc:Choice>
        </mc:AlternateContent>
        <mc:AlternateContent xmlns:mc="http://schemas.openxmlformats.org/markup-compatibility/2006">
          <mc:Choice Requires="x14">
            <control shapeId="57811" r:id="rId97" name="Drop Down 467">
              <controlPr locked="0" defaultSize="0" autoFill="0" autoPict="0">
                <anchor moveWithCells="1">
                  <from>
                    <xdr:col>6</xdr:col>
                    <xdr:colOff>104775</xdr:colOff>
                    <xdr:row>119</xdr:row>
                    <xdr:rowOff>85725</xdr:rowOff>
                  </from>
                  <to>
                    <xdr:col>6</xdr:col>
                    <xdr:colOff>1247775</xdr:colOff>
                    <xdr:row>119</xdr:row>
                    <xdr:rowOff>304800</xdr:rowOff>
                  </to>
                </anchor>
              </controlPr>
            </control>
          </mc:Choice>
        </mc:AlternateContent>
        <mc:AlternateContent xmlns:mc="http://schemas.openxmlformats.org/markup-compatibility/2006">
          <mc:Choice Requires="x14">
            <control shapeId="57812" r:id="rId98" name="Drop Down 468">
              <controlPr locked="0" defaultSize="0" autoFill="0" autoPict="0">
                <anchor moveWithCells="1">
                  <from>
                    <xdr:col>6</xdr:col>
                    <xdr:colOff>104775</xdr:colOff>
                    <xdr:row>120</xdr:row>
                    <xdr:rowOff>85725</xdr:rowOff>
                  </from>
                  <to>
                    <xdr:col>6</xdr:col>
                    <xdr:colOff>1247775</xdr:colOff>
                    <xdr:row>120</xdr:row>
                    <xdr:rowOff>304800</xdr:rowOff>
                  </to>
                </anchor>
              </controlPr>
            </control>
          </mc:Choice>
        </mc:AlternateContent>
        <mc:AlternateContent xmlns:mc="http://schemas.openxmlformats.org/markup-compatibility/2006">
          <mc:Choice Requires="x14">
            <control shapeId="57813" r:id="rId99" name="Drop Down 469">
              <controlPr locked="0" defaultSize="0" autoFill="0" autoPict="0">
                <anchor moveWithCells="1">
                  <from>
                    <xdr:col>6</xdr:col>
                    <xdr:colOff>104775</xdr:colOff>
                    <xdr:row>121</xdr:row>
                    <xdr:rowOff>85725</xdr:rowOff>
                  </from>
                  <to>
                    <xdr:col>6</xdr:col>
                    <xdr:colOff>1247775</xdr:colOff>
                    <xdr:row>121</xdr:row>
                    <xdr:rowOff>304800</xdr:rowOff>
                  </to>
                </anchor>
              </controlPr>
            </control>
          </mc:Choice>
        </mc:AlternateContent>
        <mc:AlternateContent xmlns:mc="http://schemas.openxmlformats.org/markup-compatibility/2006">
          <mc:Choice Requires="x14">
            <control shapeId="57814" r:id="rId100" name="Drop Down 470">
              <controlPr locked="0" defaultSize="0" autoFill="0" autoPict="0">
                <anchor moveWithCells="1">
                  <from>
                    <xdr:col>6</xdr:col>
                    <xdr:colOff>104775</xdr:colOff>
                    <xdr:row>122</xdr:row>
                    <xdr:rowOff>85725</xdr:rowOff>
                  </from>
                  <to>
                    <xdr:col>6</xdr:col>
                    <xdr:colOff>1247775</xdr:colOff>
                    <xdr:row>122</xdr:row>
                    <xdr:rowOff>304800</xdr:rowOff>
                  </to>
                </anchor>
              </controlPr>
            </control>
          </mc:Choice>
        </mc:AlternateContent>
        <mc:AlternateContent xmlns:mc="http://schemas.openxmlformats.org/markup-compatibility/2006">
          <mc:Choice Requires="x14">
            <control shapeId="57815" r:id="rId101" name="Drop Down 471">
              <controlPr locked="0" defaultSize="0" autoFill="0" autoPict="0">
                <anchor moveWithCells="1">
                  <from>
                    <xdr:col>6</xdr:col>
                    <xdr:colOff>104775</xdr:colOff>
                    <xdr:row>124</xdr:row>
                    <xdr:rowOff>85725</xdr:rowOff>
                  </from>
                  <to>
                    <xdr:col>6</xdr:col>
                    <xdr:colOff>1247775</xdr:colOff>
                    <xdr:row>124</xdr:row>
                    <xdr:rowOff>304800</xdr:rowOff>
                  </to>
                </anchor>
              </controlPr>
            </control>
          </mc:Choice>
        </mc:AlternateContent>
        <mc:AlternateContent xmlns:mc="http://schemas.openxmlformats.org/markup-compatibility/2006">
          <mc:Choice Requires="x14">
            <control shapeId="57816" r:id="rId102" name="Drop Down 472">
              <controlPr locked="0" defaultSize="0" autoFill="0" autoPict="0">
                <anchor moveWithCells="1">
                  <from>
                    <xdr:col>6</xdr:col>
                    <xdr:colOff>104775</xdr:colOff>
                    <xdr:row>125</xdr:row>
                    <xdr:rowOff>85725</xdr:rowOff>
                  </from>
                  <to>
                    <xdr:col>6</xdr:col>
                    <xdr:colOff>1247775</xdr:colOff>
                    <xdr:row>125</xdr:row>
                    <xdr:rowOff>304800</xdr:rowOff>
                  </to>
                </anchor>
              </controlPr>
            </control>
          </mc:Choice>
        </mc:AlternateContent>
        <mc:AlternateContent xmlns:mc="http://schemas.openxmlformats.org/markup-compatibility/2006">
          <mc:Choice Requires="x14">
            <control shapeId="57817" r:id="rId103" name="Drop Down 473">
              <controlPr locked="0" defaultSize="0" autoFill="0" autoPict="0">
                <anchor moveWithCells="1">
                  <from>
                    <xdr:col>6</xdr:col>
                    <xdr:colOff>104775</xdr:colOff>
                    <xdr:row>126</xdr:row>
                    <xdr:rowOff>85725</xdr:rowOff>
                  </from>
                  <to>
                    <xdr:col>6</xdr:col>
                    <xdr:colOff>1247775</xdr:colOff>
                    <xdr:row>126</xdr:row>
                    <xdr:rowOff>304800</xdr:rowOff>
                  </to>
                </anchor>
              </controlPr>
            </control>
          </mc:Choice>
        </mc:AlternateContent>
        <mc:AlternateContent xmlns:mc="http://schemas.openxmlformats.org/markup-compatibility/2006">
          <mc:Choice Requires="x14">
            <control shapeId="57818" r:id="rId104" name="Drop Down 474">
              <controlPr locked="0" defaultSize="0" autoFill="0" autoPict="0">
                <anchor moveWithCells="1">
                  <from>
                    <xdr:col>6</xdr:col>
                    <xdr:colOff>104775</xdr:colOff>
                    <xdr:row>127</xdr:row>
                    <xdr:rowOff>85725</xdr:rowOff>
                  </from>
                  <to>
                    <xdr:col>6</xdr:col>
                    <xdr:colOff>1247775</xdr:colOff>
                    <xdr:row>127</xdr:row>
                    <xdr:rowOff>304800</xdr:rowOff>
                  </to>
                </anchor>
              </controlPr>
            </control>
          </mc:Choice>
        </mc:AlternateContent>
        <mc:AlternateContent xmlns:mc="http://schemas.openxmlformats.org/markup-compatibility/2006">
          <mc:Choice Requires="x14">
            <control shapeId="57819" r:id="rId105" name="Drop Down 475">
              <controlPr locked="0" defaultSize="0" autoFill="0" autoPict="0">
                <anchor moveWithCells="1">
                  <from>
                    <xdr:col>6</xdr:col>
                    <xdr:colOff>104775</xdr:colOff>
                    <xdr:row>131</xdr:row>
                    <xdr:rowOff>85725</xdr:rowOff>
                  </from>
                  <to>
                    <xdr:col>6</xdr:col>
                    <xdr:colOff>1247775</xdr:colOff>
                    <xdr:row>131</xdr:row>
                    <xdr:rowOff>304800</xdr:rowOff>
                  </to>
                </anchor>
              </controlPr>
            </control>
          </mc:Choice>
        </mc:AlternateContent>
        <mc:AlternateContent xmlns:mc="http://schemas.openxmlformats.org/markup-compatibility/2006">
          <mc:Choice Requires="x14">
            <control shapeId="57820" r:id="rId106" name="Drop Down 476">
              <controlPr locked="0" defaultSize="0" autoFill="0" autoPict="0">
                <anchor moveWithCells="1">
                  <from>
                    <xdr:col>6</xdr:col>
                    <xdr:colOff>104775</xdr:colOff>
                    <xdr:row>132</xdr:row>
                    <xdr:rowOff>85725</xdr:rowOff>
                  </from>
                  <to>
                    <xdr:col>6</xdr:col>
                    <xdr:colOff>1247775</xdr:colOff>
                    <xdr:row>132</xdr:row>
                    <xdr:rowOff>304800</xdr:rowOff>
                  </to>
                </anchor>
              </controlPr>
            </control>
          </mc:Choice>
        </mc:AlternateContent>
        <mc:AlternateContent xmlns:mc="http://schemas.openxmlformats.org/markup-compatibility/2006">
          <mc:Choice Requires="x14">
            <control shapeId="57821" r:id="rId107" name="Drop Down 477">
              <controlPr locked="0" defaultSize="0" autoFill="0" autoPict="0">
                <anchor moveWithCells="1">
                  <from>
                    <xdr:col>6</xdr:col>
                    <xdr:colOff>104775</xdr:colOff>
                    <xdr:row>133</xdr:row>
                    <xdr:rowOff>85725</xdr:rowOff>
                  </from>
                  <to>
                    <xdr:col>6</xdr:col>
                    <xdr:colOff>1247775</xdr:colOff>
                    <xdr:row>133</xdr:row>
                    <xdr:rowOff>304800</xdr:rowOff>
                  </to>
                </anchor>
              </controlPr>
            </control>
          </mc:Choice>
        </mc:AlternateContent>
        <mc:AlternateContent xmlns:mc="http://schemas.openxmlformats.org/markup-compatibility/2006">
          <mc:Choice Requires="x14">
            <control shapeId="57822" r:id="rId108" name="Drop Down 478">
              <controlPr locked="0" defaultSize="0" autoFill="0" autoPict="0">
                <anchor moveWithCells="1">
                  <from>
                    <xdr:col>6</xdr:col>
                    <xdr:colOff>104775</xdr:colOff>
                    <xdr:row>134</xdr:row>
                    <xdr:rowOff>85725</xdr:rowOff>
                  </from>
                  <to>
                    <xdr:col>6</xdr:col>
                    <xdr:colOff>1247775</xdr:colOff>
                    <xdr:row>134</xdr:row>
                    <xdr:rowOff>304800</xdr:rowOff>
                  </to>
                </anchor>
              </controlPr>
            </control>
          </mc:Choice>
        </mc:AlternateContent>
        <mc:AlternateContent xmlns:mc="http://schemas.openxmlformats.org/markup-compatibility/2006">
          <mc:Choice Requires="x14">
            <control shapeId="57823" r:id="rId109" name="Drop Down 479">
              <controlPr locked="0" defaultSize="0" autoFill="0" autoPict="0">
                <anchor moveWithCells="1">
                  <from>
                    <xdr:col>6</xdr:col>
                    <xdr:colOff>104775</xdr:colOff>
                    <xdr:row>135</xdr:row>
                    <xdr:rowOff>85725</xdr:rowOff>
                  </from>
                  <to>
                    <xdr:col>6</xdr:col>
                    <xdr:colOff>1247775</xdr:colOff>
                    <xdr:row>135</xdr:row>
                    <xdr:rowOff>304800</xdr:rowOff>
                  </to>
                </anchor>
              </controlPr>
            </control>
          </mc:Choice>
        </mc:AlternateContent>
        <mc:AlternateContent xmlns:mc="http://schemas.openxmlformats.org/markup-compatibility/2006">
          <mc:Choice Requires="x14">
            <control shapeId="57824" r:id="rId110" name="Drop Down 480">
              <controlPr locked="0" defaultSize="0" autoFill="0" autoPict="0">
                <anchor moveWithCells="1">
                  <from>
                    <xdr:col>6</xdr:col>
                    <xdr:colOff>104775</xdr:colOff>
                    <xdr:row>136</xdr:row>
                    <xdr:rowOff>85725</xdr:rowOff>
                  </from>
                  <to>
                    <xdr:col>6</xdr:col>
                    <xdr:colOff>1247775</xdr:colOff>
                    <xdr:row>136</xdr:row>
                    <xdr:rowOff>304800</xdr:rowOff>
                  </to>
                </anchor>
              </controlPr>
            </control>
          </mc:Choice>
        </mc:AlternateContent>
        <mc:AlternateContent xmlns:mc="http://schemas.openxmlformats.org/markup-compatibility/2006">
          <mc:Choice Requires="x14">
            <control shapeId="57825" r:id="rId111" name="Drop Down 481">
              <controlPr locked="0" defaultSize="0" autoFill="0" autoPict="0">
                <anchor moveWithCells="1">
                  <from>
                    <xdr:col>6</xdr:col>
                    <xdr:colOff>104775</xdr:colOff>
                    <xdr:row>137</xdr:row>
                    <xdr:rowOff>85725</xdr:rowOff>
                  </from>
                  <to>
                    <xdr:col>6</xdr:col>
                    <xdr:colOff>1247775</xdr:colOff>
                    <xdr:row>137</xdr:row>
                    <xdr:rowOff>304800</xdr:rowOff>
                  </to>
                </anchor>
              </controlPr>
            </control>
          </mc:Choice>
        </mc:AlternateContent>
        <mc:AlternateContent xmlns:mc="http://schemas.openxmlformats.org/markup-compatibility/2006">
          <mc:Choice Requires="x14">
            <control shapeId="57826" r:id="rId112" name="Drop Down 482">
              <controlPr locked="0" defaultSize="0" autoFill="0" autoPict="0">
                <anchor moveWithCells="1">
                  <from>
                    <xdr:col>6</xdr:col>
                    <xdr:colOff>104775</xdr:colOff>
                    <xdr:row>139</xdr:row>
                    <xdr:rowOff>85725</xdr:rowOff>
                  </from>
                  <to>
                    <xdr:col>6</xdr:col>
                    <xdr:colOff>1247775</xdr:colOff>
                    <xdr:row>139</xdr:row>
                    <xdr:rowOff>304800</xdr:rowOff>
                  </to>
                </anchor>
              </controlPr>
            </control>
          </mc:Choice>
        </mc:AlternateContent>
        <mc:AlternateContent xmlns:mc="http://schemas.openxmlformats.org/markup-compatibility/2006">
          <mc:Choice Requires="x14">
            <control shapeId="57827" r:id="rId113" name="Drop Down 483">
              <controlPr locked="0" defaultSize="0" autoFill="0" autoPict="0">
                <anchor moveWithCells="1">
                  <from>
                    <xdr:col>6</xdr:col>
                    <xdr:colOff>104775</xdr:colOff>
                    <xdr:row>140</xdr:row>
                    <xdr:rowOff>85725</xdr:rowOff>
                  </from>
                  <to>
                    <xdr:col>6</xdr:col>
                    <xdr:colOff>1247775</xdr:colOff>
                    <xdr:row>140</xdr:row>
                    <xdr:rowOff>304800</xdr:rowOff>
                  </to>
                </anchor>
              </controlPr>
            </control>
          </mc:Choice>
        </mc:AlternateContent>
        <mc:AlternateContent xmlns:mc="http://schemas.openxmlformats.org/markup-compatibility/2006">
          <mc:Choice Requires="x14">
            <control shapeId="57828" r:id="rId114" name="Drop Down 484">
              <controlPr locked="0" defaultSize="0" autoFill="0" autoPict="0">
                <anchor moveWithCells="1">
                  <from>
                    <xdr:col>6</xdr:col>
                    <xdr:colOff>104775</xdr:colOff>
                    <xdr:row>143</xdr:row>
                    <xdr:rowOff>85725</xdr:rowOff>
                  </from>
                  <to>
                    <xdr:col>6</xdr:col>
                    <xdr:colOff>1247775</xdr:colOff>
                    <xdr:row>143</xdr:row>
                    <xdr:rowOff>304800</xdr:rowOff>
                  </to>
                </anchor>
              </controlPr>
            </control>
          </mc:Choice>
        </mc:AlternateContent>
        <mc:AlternateContent xmlns:mc="http://schemas.openxmlformats.org/markup-compatibility/2006">
          <mc:Choice Requires="x14">
            <control shapeId="57829" r:id="rId115" name="Drop Down 485">
              <controlPr locked="0" defaultSize="0" autoFill="0" autoPict="0">
                <anchor moveWithCells="1">
                  <from>
                    <xdr:col>6</xdr:col>
                    <xdr:colOff>104775</xdr:colOff>
                    <xdr:row>144</xdr:row>
                    <xdr:rowOff>85725</xdr:rowOff>
                  </from>
                  <to>
                    <xdr:col>6</xdr:col>
                    <xdr:colOff>1247775</xdr:colOff>
                    <xdr:row>144</xdr:row>
                    <xdr:rowOff>304800</xdr:rowOff>
                  </to>
                </anchor>
              </controlPr>
            </control>
          </mc:Choice>
        </mc:AlternateContent>
        <mc:AlternateContent xmlns:mc="http://schemas.openxmlformats.org/markup-compatibility/2006">
          <mc:Choice Requires="x14">
            <control shapeId="57830" r:id="rId116" name="Drop Down 486">
              <controlPr locked="0" defaultSize="0" autoFill="0" autoPict="0">
                <anchor moveWithCells="1">
                  <from>
                    <xdr:col>6</xdr:col>
                    <xdr:colOff>104775</xdr:colOff>
                    <xdr:row>145</xdr:row>
                    <xdr:rowOff>85725</xdr:rowOff>
                  </from>
                  <to>
                    <xdr:col>6</xdr:col>
                    <xdr:colOff>1247775</xdr:colOff>
                    <xdr:row>145</xdr:row>
                    <xdr:rowOff>304800</xdr:rowOff>
                  </to>
                </anchor>
              </controlPr>
            </control>
          </mc:Choice>
        </mc:AlternateContent>
        <mc:AlternateContent xmlns:mc="http://schemas.openxmlformats.org/markup-compatibility/2006">
          <mc:Choice Requires="x14">
            <control shapeId="57831" r:id="rId117" name="Drop Down 487">
              <controlPr locked="0" defaultSize="0" autoFill="0" autoPict="0">
                <anchor moveWithCells="1">
                  <from>
                    <xdr:col>6</xdr:col>
                    <xdr:colOff>104775</xdr:colOff>
                    <xdr:row>146</xdr:row>
                    <xdr:rowOff>85725</xdr:rowOff>
                  </from>
                  <to>
                    <xdr:col>6</xdr:col>
                    <xdr:colOff>1247775</xdr:colOff>
                    <xdr:row>146</xdr:row>
                    <xdr:rowOff>304800</xdr:rowOff>
                  </to>
                </anchor>
              </controlPr>
            </control>
          </mc:Choice>
        </mc:AlternateContent>
        <mc:AlternateContent xmlns:mc="http://schemas.openxmlformats.org/markup-compatibility/2006">
          <mc:Choice Requires="x14">
            <control shapeId="57832" r:id="rId118" name="Drop Down 488">
              <controlPr locked="0" defaultSize="0" autoFill="0" autoPict="0">
                <anchor moveWithCells="1">
                  <from>
                    <xdr:col>6</xdr:col>
                    <xdr:colOff>104775</xdr:colOff>
                    <xdr:row>147</xdr:row>
                    <xdr:rowOff>85725</xdr:rowOff>
                  </from>
                  <to>
                    <xdr:col>6</xdr:col>
                    <xdr:colOff>1247775</xdr:colOff>
                    <xdr:row>147</xdr:row>
                    <xdr:rowOff>304800</xdr:rowOff>
                  </to>
                </anchor>
              </controlPr>
            </control>
          </mc:Choice>
        </mc:AlternateContent>
        <mc:AlternateContent xmlns:mc="http://schemas.openxmlformats.org/markup-compatibility/2006">
          <mc:Choice Requires="x14">
            <control shapeId="57833" r:id="rId119" name="Drop Down 489">
              <controlPr locked="0" defaultSize="0" autoFill="0" autoPict="0">
                <anchor moveWithCells="1">
                  <from>
                    <xdr:col>6</xdr:col>
                    <xdr:colOff>104775</xdr:colOff>
                    <xdr:row>148</xdr:row>
                    <xdr:rowOff>85725</xdr:rowOff>
                  </from>
                  <to>
                    <xdr:col>6</xdr:col>
                    <xdr:colOff>1247775</xdr:colOff>
                    <xdr:row>148</xdr:row>
                    <xdr:rowOff>304800</xdr:rowOff>
                  </to>
                </anchor>
              </controlPr>
            </control>
          </mc:Choice>
        </mc:AlternateContent>
        <mc:AlternateContent xmlns:mc="http://schemas.openxmlformats.org/markup-compatibility/2006">
          <mc:Choice Requires="x14">
            <control shapeId="57834" r:id="rId120" name="Drop Down 490">
              <controlPr locked="0" defaultSize="0" autoFill="0" autoPict="0">
                <anchor moveWithCells="1">
                  <from>
                    <xdr:col>6</xdr:col>
                    <xdr:colOff>104775</xdr:colOff>
                    <xdr:row>150</xdr:row>
                    <xdr:rowOff>85725</xdr:rowOff>
                  </from>
                  <to>
                    <xdr:col>6</xdr:col>
                    <xdr:colOff>1247775</xdr:colOff>
                    <xdr:row>150</xdr:row>
                    <xdr:rowOff>304800</xdr:rowOff>
                  </to>
                </anchor>
              </controlPr>
            </control>
          </mc:Choice>
        </mc:AlternateContent>
        <mc:AlternateContent xmlns:mc="http://schemas.openxmlformats.org/markup-compatibility/2006">
          <mc:Choice Requires="x14">
            <control shapeId="57835" r:id="rId121" name="Drop Down 491">
              <controlPr locked="0" defaultSize="0" autoFill="0" autoPict="0">
                <anchor moveWithCells="1">
                  <from>
                    <xdr:col>6</xdr:col>
                    <xdr:colOff>104775</xdr:colOff>
                    <xdr:row>151</xdr:row>
                    <xdr:rowOff>85725</xdr:rowOff>
                  </from>
                  <to>
                    <xdr:col>6</xdr:col>
                    <xdr:colOff>1247775</xdr:colOff>
                    <xdr:row>151</xdr:row>
                    <xdr:rowOff>304800</xdr:rowOff>
                  </to>
                </anchor>
              </controlPr>
            </control>
          </mc:Choice>
        </mc:AlternateContent>
        <mc:AlternateContent xmlns:mc="http://schemas.openxmlformats.org/markup-compatibility/2006">
          <mc:Choice Requires="x14">
            <control shapeId="57836" r:id="rId122" name="Drop Down 492">
              <controlPr locked="0" defaultSize="0" autoFill="0" autoPict="0">
                <anchor moveWithCells="1">
                  <from>
                    <xdr:col>6</xdr:col>
                    <xdr:colOff>104775</xdr:colOff>
                    <xdr:row>152</xdr:row>
                    <xdr:rowOff>85725</xdr:rowOff>
                  </from>
                  <to>
                    <xdr:col>6</xdr:col>
                    <xdr:colOff>1247775</xdr:colOff>
                    <xdr:row>152</xdr:row>
                    <xdr:rowOff>304800</xdr:rowOff>
                  </to>
                </anchor>
              </controlPr>
            </control>
          </mc:Choice>
        </mc:AlternateContent>
        <mc:AlternateContent xmlns:mc="http://schemas.openxmlformats.org/markup-compatibility/2006">
          <mc:Choice Requires="x14">
            <control shapeId="57837" r:id="rId123" name="Drop Down 493">
              <controlPr locked="0" defaultSize="0" autoFill="0" autoPict="0">
                <anchor moveWithCells="1">
                  <from>
                    <xdr:col>6</xdr:col>
                    <xdr:colOff>104775</xdr:colOff>
                    <xdr:row>153</xdr:row>
                    <xdr:rowOff>85725</xdr:rowOff>
                  </from>
                  <to>
                    <xdr:col>6</xdr:col>
                    <xdr:colOff>1247775</xdr:colOff>
                    <xdr:row>153</xdr:row>
                    <xdr:rowOff>304800</xdr:rowOff>
                  </to>
                </anchor>
              </controlPr>
            </control>
          </mc:Choice>
        </mc:AlternateContent>
        <mc:AlternateContent xmlns:mc="http://schemas.openxmlformats.org/markup-compatibility/2006">
          <mc:Choice Requires="x14">
            <control shapeId="57838" r:id="rId124" name="Drop Down 494">
              <controlPr locked="0" defaultSize="0" autoFill="0" autoPict="0">
                <anchor moveWithCells="1">
                  <from>
                    <xdr:col>6</xdr:col>
                    <xdr:colOff>104775</xdr:colOff>
                    <xdr:row>154</xdr:row>
                    <xdr:rowOff>85725</xdr:rowOff>
                  </from>
                  <to>
                    <xdr:col>6</xdr:col>
                    <xdr:colOff>1247775</xdr:colOff>
                    <xdr:row>154</xdr:row>
                    <xdr:rowOff>304800</xdr:rowOff>
                  </to>
                </anchor>
              </controlPr>
            </control>
          </mc:Choice>
        </mc:AlternateContent>
        <mc:AlternateContent xmlns:mc="http://schemas.openxmlformats.org/markup-compatibility/2006">
          <mc:Choice Requires="x14">
            <control shapeId="57839" r:id="rId125" name="Drop Down 495">
              <controlPr locked="0" defaultSize="0" autoFill="0" autoPict="0">
                <anchor moveWithCells="1">
                  <from>
                    <xdr:col>6</xdr:col>
                    <xdr:colOff>104775</xdr:colOff>
                    <xdr:row>155</xdr:row>
                    <xdr:rowOff>85725</xdr:rowOff>
                  </from>
                  <to>
                    <xdr:col>6</xdr:col>
                    <xdr:colOff>1247775</xdr:colOff>
                    <xdr:row>155</xdr:row>
                    <xdr:rowOff>304800</xdr:rowOff>
                  </to>
                </anchor>
              </controlPr>
            </control>
          </mc:Choice>
        </mc:AlternateContent>
        <mc:AlternateContent xmlns:mc="http://schemas.openxmlformats.org/markup-compatibility/2006">
          <mc:Choice Requires="x14">
            <control shapeId="57840" r:id="rId126" name="Drop Down 496">
              <controlPr locked="0" defaultSize="0" autoFill="0" autoPict="0">
                <anchor moveWithCells="1">
                  <from>
                    <xdr:col>6</xdr:col>
                    <xdr:colOff>104775</xdr:colOff>
                    <xdr:row>157</xdr:row>
                    <xdr:rowOff>85725</xdr:rowOff>
                  </from>
                  <to>
                    <xdr:col>6</xdr:col>
                    <xdr:colOff>1247775</xdr:colOff>
                    <xdr:row>157</xdr:row>
                    <xdr:rowOff>304800</xdr:rowOff>
                  </to>
                </anchor>
              </controlPr>
            </control>
          </mc:Choice>
        </mc:AlternateContent>
        <mc:AlternateContent xmlns:mc="http://schemas.openxmlformats.org/markup-compatibility/2006">
          <mc:Choice Requires="x14">
            <control shapeId="57841" r:id="rId127" name="Drop Down 497">
              <controlPr locked="0" defaultSize="0" autoFill="0" autoPict="0">
                <anchor moveWithCells="1">
                  <from>
                    <xdr:col>6</xdr:col>
                    <xdr:colOff>104775</xdr:colOff>
                    <xdr:row>158</xdr:row>
                    <xdr:rowOff>85725</xdr:rowOff>
                  </from>
                  <to>
                    <xdr:col>6</xdr:col>
                    <xdr:colOff>1247775</xdr:colOff>
                    <xdr:row>158</xdr:row>
                    <xdr:rowOff>304800</xdr:rowOff>
                  </to>
                </anchor>
              </controlPr>
            </control>
          </mc:Choice>
        </mc:AlternateContent>
        <mc:AlternateContent xmlns:mc="http://schemas.openxmlformats.org/markup-compatibility/2006">
          <mc:Choice Requires="x14">
            <control shapeId="57842" r:id="rId128" name="Drop Down 498">
              <controlPr locked="0" defaultSize="0" autoFill="0" autoPict="0">
                <anchor moveWithCells="1">
                  <from>
                    <xdr:col>6</xdr:col>
                    <xdr:colOff>104775</xdr:colOff>
                    <xdr:row>162</xdr:row>
                    <xdr:rowOff>85725</xdr:rowOff>
                  </from>
                  <to>
                    <xdr:col>6</xdr:col>
                    <xdr:colOff>1247775</xdr:colOff>
                    <xdr:row>162</xdr:row>
                    <xdr:rowOff>304800</xdr:rowOff>
                  </to>
                </anchor>
              </controlPr>
            </control>
          </mc:Choice>
        </mc:AlternateContent>
        <mc:AlternateContent xmlns:mc="http://schemas.openxmlformats.org/markup-compatibility/2006">
          <mc:Choice Requires="x14">
            <control shapeId="57843" r:id="rId129" name="Drop Down 499">
              <controlPr locked="0" defaultSize="0" autoFill="0" autoPict="0">
                <anchor moveWithCells="1">
                  <from>
                    <xdr:col>6</xdr:col>
                    <xdr:colOff>104775</xdr:colOff>
                    <xdr:row>163</xdr:row>
                    <xdr:rowOff>85725</xdr:rowOff>
                  </from>
                  <to>
                    <xdr:col>6</xdr:col>
                    <xdr:colOff>1247775</xdr:colOff>
                    <xdr:row>163</xdr:row>
                    <xdr:rowOff>304800</xdr:rowOff>
                  </to>
                </anchor>
              </controlPr>
            </control>
          </mc:Choice>
        </mc:AlternateContent>
        <mc:AlternateContent xmlns:mc="http://schemas.openxmlformats.org/markup-compatibility/2006">
          <mc:Choice Requires="x14">
            <control shapeId="57844" r:id="rId130" name="Drop Down 500">
              <controlPr locked="0" defaultSize="0" autoFill="0" autoPict="0">
                <anchor moveWithCells="1">
                  <from>
                    <xdr:col>6</xdr:col>
                    <xdr:colOff>104775</xdr:colOff>
                    <xdr:row>164</xdr:row>
                    <xdr:rowOff>85725</xdr:rowOff>
                  </from>
                  <to>
                    <xdr:col>6</xdr:col>
                    <xdr:colOff>1247775</xdr:colOff>
                    <xdr:row>164</xdr:row>
                    <xdr:rowOff>304800</xdr:rowOff>
                  </to>
                </anchor>
              </controlPr>
            </control>
          </mc:Choice>
        </mc:AlternateContent>
        <mc:AlternateContent xmlns:mc="http://schemas.openxmlformats.org/markup-compatibility/2006">
          <mc:Choice Requires="x14">
            <control shapeId="57845" r:id="rId131" name="Drop Down 501">
              <controlPr locked="0" defaultSize="0" autoFill="0" autoPict="0">
                <anchor moveWithCells="1">
                  <from>
                    <xdr:col>6</xdr:col>
                    <xdr:colOff>104775</xdr:colOff>
                    <xdr:row>165</xdr:row>
                    <xdr:rowOff>85725</xdr:rowOff>
                  </from>
                  <to>
                    <xdr:col>6</xdr:col>
                    <xdr:colOff>1247775</xdr:colOff>
                    <xdr:row>165</xdr:row>
                    <xdr:rowOff>304800</xdr:rowOff>
                  </to>
                </anchor>
              </controlPr>
            </control>
          </mc:Choice>
        </mc:AlternateContent>
        <mc:AlternateContent xmlns:mc="http://schemas.openxmlformats.org/markup-compatibility/2006">
          <mc:Choice Requires="x14">
            <control shapeId="57846" r:id="rId132" name="Drop Down 502">
              <controlPr locked="0" defaultSize="0" autoFill="0" autoPict="0">
                <anchor moveWithCells="1">
                  <from>
                    <xdr:col>6</xdr:col>
                    <xdr:colOff>104775</xdr:colOff>
                    <xdr:row>166</xdr:row>
                    <xdr:rowOff>85725</xdr:rowOff>
                  </from>
                  <to>
                    <xdr:col>6</xdr:col>
                    <xdr:colOff>1247775</xdr:colOff>
                    <xdr:row>166</xdr:row>
                    <xdr:rowOff>304800</xdr:rowOff>
                  </to>
                </anchor>
              </controlPr>
            </control>
          </mc:Choice>
        </mc:AlternateContent>
        <mc:AlternateContent xmlns:mc="http://schemas.openxmlformats.org/markup-compatibility/2006">
          <mc:Choice Requires="x14">
            <control shapeId="57847" r:id="rId133" name="Drop Down 503">
              <controlPr locked="0" defaultSize="0" autoFill="0" autoPict="0">
                <anchor moveWithCells="1">
                  <from>
                    <xdr:col>6</xdr:col>
                    <xdr:colOff>104775</xdr:colOff>
                    <xdr:row>168</xdr:row>
                    <xdr:rowOff>85725</xdr:rowOff>
                  </from>
                  <to>
                    <xdr:col>6</xdr:col>
                    <xdr:colOff>1247775</xdr:colOff>
                    <xdr:row>168</xdr:row>
                    <xdr:rowOff>304800</xdr:rowOff>
                  </to>
                </anchor>
              </controlPr>
            </control>
          </mc:Choice>
        </mc:AlternateContent>
        <mc:AlternateContent xmlns:mc="http://schemas.openxmlformats.org/markup-compatibility/2006">
          <mc:Choice Requires="x14">
            <control shapeId="57848" r:id="rId134" name="Drop Down 504">
              <controlPr locked="0" defaultSize="0" autoFill="0" autoPict="0">
                <anchor moveWithCells="1">
                  <from>
                    <xdr:col>6</xdr:col>
                    <xdr:colOff>104775</xdr:colOff>
                    <xdr:row>169</xdr:row>
                    <xdr:rowOff>85725</xdr:rowOff>
                  </from>
                  <to>
                    <xdr:col>6</xdr:col>
                    <xdr:colOff>1247775</xdr:colOff>
                    <xdr:row>169</xdr:row>
                    <xdr:rowOff>304800</xdr:rowOff>
                  </to>
                </anchor>
              </controlPr>
            </control>
          </mc:Choice>
        </mc:AlternateContent>
        <mc:AlternateContent xmlns:mc="http://schemas.openxmlformats.org/markup-compatibility/2006">
          <mc:Choice Requires="x14">
            <control shapeId="57849" r:id="rId135" name="Drop Down 505">
              <controlPr locked="0" defaultSize="0" autoFill="0" autoPict="0">
                <anchor moveWithCells="1">
                  <from>
                    <xdr:col>6</xdr:col>
                    <xdr:colOff>104775</xdr:colOff>
                    <xdr:row>170</xdr:row>
                    <xdr:rowOff>85725</xdr:rowOff>
                  </from>
                  <to>
                    <xdr:col>6</xdr:col>
                    <xdr:colOff>1247775</xdr:colOff>
                    <xdr:row>170</xdr:row>
                    <xdr:rowOff>304800</xdr:rowOff>
                  </to>
                </anchor>
              </controlPr>
            </control>
          </mc:Choice>
        </mc:AlternateContent>
        <mc:AlternateContent xmlns:mc="http://schemas.openxmlformats.org/markup-compatibility/2006">
          <mc:Choice Requires="x14">
            <control shapeId="57850" r:id="rId136" name="Drop Down 506">
              <controlPr locked="0" defaultSize="0" autoFill="0" autoPict="0">
                <anchor moveWithCells="1">
                  <from>
                    <xdr:col>6</xdr:col>
                    <xdr:colOff>104775</xdr:colOff>
                    <xdr:row>171</xdr:row>
                    <xdr:rowOff>85725</xdr:rowOff>
                  </from>
                  <to>
                    <xdr:col>6</xdr:col>
                    <xdr:colOff>1247775</xdr:colOff>
                    <xdr:row>171</xdr:row>
                    <xdr:rowOff>304800</xdr:rowOff>
                  </to>
                </anchor>
              </controlPr>
            </control>
          </mc:Choice>
        </mc:AlternateContent>
        <mc:AlternateContent xmlns:mc="http://schemas.openxmlformats.org/markup-compatibility/2006">
          <mc:Choice Requires="x14">
            <control shapeId="57851" r:id="rId137" name="Drop Down 507">
              <controlPr locked="0" defaultSize="0" autoFill="0" autoPict="0">
                <anchor moveWithCells="1">
                  <from>
                    <xdr:col>6</xdr:col>
                    <xdr:colOff>104775</xdr:colOff>
                    <xdr:row>172</xdr:row>
                    <xdr:rowOff>85725</xdr:rowOff>
                  </from>
                  <to>
                    <xdr:col>6</xdr:col>
                    <xdr:colOff>1247775</xdr:colOff>
                    <xdr:row>172</xdr:row>
                    <xdr:rowOff>304800</xdr:rowOff>
                  </to>
                </anchor>
              </controlPr>
            </control>
          </mc:Choice>
        </mc:AlternateContent>
        <mc:AlternateContent xmlns:mc="http://schemas.openxmlformats.org/markup-compatibility/2006">
          <mc:Choice Requires="x14">
            <control shapeId="57852" r:id="rId138" name="Drop Down 508">
              <controlPr locked="0" defaultSize="0" autoFill="0" autoPict="0">
                <anchor moveWithCells="1">
                  <from>
                    <xdr:col>6</xdr:col>
                    <xdr:colOff>104775</xdr:colOff>
                    <xdr:row>173</xdr:row>
                    <xdr:rowOff>85725</xdr:rowOff>
                  </from>
                  <to>
                    <xdr:col>6</xdr:col>
                    <xdr:colOff>1247775</xdr:colOff>
                    <xdr:row>173</xdr:row>
                    <xdr:rowOff>304800</xdr:rowOff>
                  </to>
                </anchor>
              </controlPr>
            </control>
          </mc:Choice>
        </mc:AlternateContent>
        <mc:AlternateContent xmlns:mc="http://schemas.openxmlformats.org/markup-compatibility/2006">
          <mc:Choice Requires="x14">
            <control shapeId="57853" r:id="rId139" name="Drop Down 509">
              <controlPr locked="0" defaultSize="0" autoFill="0" autoPict="0">
                <anchor moveWithCells="1">
                  <from>
                    <xdr:col>6</xdr:col>
                    <xdr:colOff>104775</xdr:colOff>
                    <xdr:row>177</xdr:row>
                    <xdr:rowOff>85725</xdr:rowOff>
                  </from>
                  <to>
                    <xdr:col>6</xdr:col>
                    <xdr:colOff>1247775</xdr:colOff>
                    <xdr:row>177</xdr:row>
                    <xdr:rowOff>304800</xdr:rowOff>
                  </to>
                </anchor>
              </controlPr>
            </control>
          </mc:Choice>
        </mc:AlternateContent>
        <mc:AlternateContent xmlns:mc="http://schemas.openxmlformats.org/markup-compatibility/2006">
          <mc:Choice Requires="x14">
            <control shapeId="57854" r:id="rId140" name="Drop Down 510">
              <controlPr locked="0" defaultSize="0" autoFill="0" autoPict="0">
                <anchor moveWithCells="1">
                  <from>
                    <xdr:col>6</xdr:col>
                    <xdr:colOff>104775</xdr:colOff>
                    <xdr:row>178</xdr:row>
                    <xdr:rowOff>85725</xdr:rowOff>
                  </from>
                  <to>
                    <xdr:col>6</xdr:col>
                    <xdr:colOff>1247775</xdr:colOff>
                    <xdr:row>178</xdr:row>
                    <xdr:rowOff>304800</xdr:rowOff>
                  </to>
                </anchor>
              </controlPr>
            </control>
          </mc:Choice>
        </mc:AlternateContent>
        <mc:AlternateContent xmlns:mc="http://schemas.openxmlformats.org/markup-compatibility/2006">
          <mc:Choice Requires="x14">
            <control shapeId="57855" r:id="rId141" name="Drop Down 511">
              <controlPr locked="0" defaultSize="0" autoFill="0" autoPict="0">
                <anchor moveWithCells="1">
                  <from>
                    <xdr:col>6</xdr:col>
                    <xdr:colOff>104775</xdr:colOff>
                    <xdr:row>179</xdr:row>
                    <xdr:rowOff>85725</xdr:rowOff>
                  </from>
                  <to>
                    <xdr:col>6</xdr:col>
                    <xdr:colOff>1247775</xdr:colOff>
                    <xdr:row>179</xdr:row>
                    <xdr:rowOff>304800</xdr:rowOff>
                  </to>
                </anchor>
              </controlPr>
            </control>
          </mc:Choice>
        </mc:AlternateContent>
        <mc:AlternateContent xmlns:mc="http://schemas.openxmlformats.org/markup-compatibility/2006">
          <mc:Choice Requires="x14">
            <control shapeId="57856" r:id="rId142" name="Drop Down 512">
              <controlPr locked="0" defaultSize="0" autoFill="0" autoPict="0">
                <anchor moveWithCells="1">
                  <from>
                    <xdr:col>6</xdr:col>
                    <xdr:colOff>104775</xdr:colOff>
                    <xdr:row>180</xdr:row>
                    <xdr:rowOff>85725</xdr:rowOff>
                  </from>
                  <to>
                    <xdr:col>6</xdr:col>
                    <xdr:colOff>1247775</xdr:colOff>
                    <xdr:row>180</xdr:row>
                    <xdr:rowOff>304800</xdr:rowOff>
                  </to>
                </anchor>
              </controlPr>
            </control>
          </mc:Choice>
        </mc:AlternateContent>
        <mc:AlternateContent xmlns:mc="http://schemas.openxmlformats.org/markup-compatibility/2006">
          <mc:Choice Requires="x14">
            <control shapeId="57857" r:id="rId143" name="Drop Down 513">
              <controlPr locked="0" defaultSize="0" autoFill="0" autoPict="0">
                <anchor moveWithCells="1">
                  <from>
                    <xdr:col>6</xdr:col>
                    <xdr:colOff>104775</xdr:colOff>
                    <xdr:row>185</xdr:row>
                    <xdr:rowOff>85725</xdr:rowOff>
                  </from>
                  <to>
                    <xdr:col>6</xdr:col>
                    <xdr:colOff>1247775</xdr:colOff>
                    <xdr:row>185</xdr:row>
                    <xdr:rowOff>304800</xdr:rowOff>
                  </to>
                </anchor>
              </controlPr>
            </control>
          </mc:Choice>
        </mc:AlternateContent>
        <mc:AlternateContent xmlns:mc="http://schemas.openxmlformats.org/markup-compatibility/2006">
          <mc:Choice Requires="x14">
            <control shapeId="57858" r:id="rId144" name="Drop Down 514">
              <controlPr locked="0" defaultSize="0" autoFill="0" autoPict="0">
                <anchor moveWithCells="1">
                  <from>
                    <xdr:col>6</xdr:col>
                    <xdr:colOff>104775</xdr:colOff>
                    <xdr:row>186</xdr:row>
                    <xdr:rowOff>85725</xdr:rowOff>
                  </from>
                  <to>
                    <xdr:col>6</xdr:col>
                    <xdr:colOff>1247775</xdr:colOff>
                    <xdr:row>186</xdr:row>
                    <xdr:rowOff>304800</xdr:rowOff>
                  </to>
                </anchor>
              </controlPr>
            </control>
          </mc:Choice>
        </mc:AlternateContent>
        <mc:AlternateContent xmlns:mc="http://schemas.openxmlformats.org/markup-compatibility/2006">
          <mc:Choice Requires="x14">
            <control shapeId="57859" r:id="rId145" name="Drop Down 515">
              <controlPr locked="0" defaultSize="0" autoFill="0" autoPict="0">
                <anchor moveWithCells="1">
                  <from>
                    <xdr:col>6</xdr:col>
                    <xdr:colOff>104775</xdr:colOff>
                    <xdr:row>187</xdr:row>
                    <xdr:rowOff>85725</xdr:rowOff>
                  </from>
                  <to>
                    <xdr:col>6</xdr:col>
                    <xdr:colOff>1247775</xdr:colOff>
                    <xdr:row>187</xdr:row>
                    <xdr:rowOff>304800</xdr:rowOff>
                  </to>
                </anchor>
              </controlPr>
            </control>
          </mc:Choice>
        </mc:AlternateContent>
        <mc:AlternateContent xmlns:mc="http://schemas.openxmlformats.org/markup-compatibility/2006">
          <mc:Choice Requires="x14">
            <control shapeId="57860" r:id="rId146" name="Drop Down 516">
              <controlPr locked="0" defaultSize="0" autoFill="0" autoPict="0">
                <anchor moveWithCells="1">
                  <from>
                    <xdr:col>6</xdr:col>
                    <xdr:colOff>104775</xdr:colOff>
                    <xdr:row>188</xdr:row>
                    <xdr:rowOff>85725</xdr:rowOff>
                  </from>
                  <to>
                    <xdr:col>6</xdr:col>
                    <xdr:colOff>1247775</xdr:colOff>
                    <xdr:row>188</xdr:row>
                    <xdr:rowOff>304800</xdr:rowOff>
                  </to>
                </anchor>
              </controlPr>
            </control>
          </mc:Choice>
        </mc:AlternateContent>
        <mc:AlternateContent xmlns:mc="http://schemas.openxmlformats.org/markup-compatibility/2006">
          <mc:Choice Requires="x14">
            <control shapeId="57861" r:id="rId147" name="Drop Down 517">
              <controlPr locked="0" defaultSize="0" autoFill="0" autoPict="0">
                <anchor moveWithCells="1">
                  <from>
                    <xdr:col>6</xdr:col>
                    <xdr:colOff>104775</xdr:colOff>
                    <xdr:row>190</xdr:row>
                    <xdr:rowOff>85725</xdr:rowOff>
                  </from>
                  <to>
                    <xdr:col>6</xdr:col>
                    <xdr:colOff>1247775</xdr:colOff>
                    <xdr:row>190</xdr:row>
                    <xdr:rowOff>304800</xdr:rowOff>
                  </to>
                </anchor>
              </controlPr>
            </control>
          </mc:Choice>
        </mc:AlternateContent>
        <mc:AlternateContent xmlns:mc="http://schemas.openxmlformats.org/markup-compatibility/2006">
          <mc:Choice Requires="x14">
            <control shapeId="57862" r:id="rId148" name="Drop Down 518">
              <controlPr locked="0" defaultSize="0" autoFill="0" autoPict="0">
                <anchor moveWithCells="1">
                  <from>
                    <xdr:col>6</xdr:col>
                    <xdr:colOff>104775</xdr:colOff>
                    <xdr:row>191</xdr:row>
                    <xdr:rowOff>85725</xdr:rowOff>
                  </from>
                  <to>
                    <xdr:col>6</xdr:col>
                    <xdr:colOff>1247775</xdr:colOff>
                    <xdr:row>191</xdr:row>
                    <xdr:rowOff>304800</xdr:rowOff>
                  </to>
                </anchor>
              </controlPr>
            </control>
          </mc:Choice>
        </mc:AlternateContent>
        <mc:AlternateContent xmlns:mc="http://schemas.openxmlformats.org/markup-compatibility/2006">
          <mc:Choice Requires="x14">
            <control shapeId="57863" r:id="rId149" name="Drop Down 519">
              <controlPr locked="0" defaultSize="0" autoFill="0" autoPict="0">
                <anchor moveWithCells="1">
                  <from>
                    <xdr:col>6</xdr:col>
                    <xdr:colOff>104775</xdr:colOff>
                    <xdr:row>192</xdr:row>
                    <xdr:rowOff>85725</xdr:rowOff>
                  </from>
                  <to>
                    <xdr:col>6</xdr:col>
                    <xdr:colOff>1247775</xdr:colOff>
                    <xdr:row>192</xdr:row>
                    <xdr:rowOff>304800</xdr:rowOff>
                  </to>
                </anchor>
              </controlPr>
            </control>
          </mc:Choice>
        </mc:AlternateContent>
        <mc:AlternateContent xmlns:mc="http://schemas.openxmlformats.org/markup-compatibility/2006">
          <mc:Choice Requires="x14">
            <control shapeId="57864" r:id="rId150" name="Drop Down 520">
              <controlPr locked="0" defaultSize="0" autoFill="0" autoPict="0">
                <anchor moveWithCells="1">
                  <from>
                    <xdr:col>6</xdr:col>
                    <xdr:colOff>104775</xdr:colOff>
                    <xdr:row>193</xdr:row>
                    <xdr:rowOff>85725</xdr:rowOff>
                  </from>
                  <to>
                    <xdr:col>6</xdr:col>
                    <xdr:colOff>1247775</xdr:colOff>
                    <xdr:row>193</xdr:row>
                    <xdr:rowOff>304800</xdr:rowOff>
                  </to>
                </anchor>
              </controlPr>
            </control>
          </mc:Choice>
        </mc:AlternateContent>
        <mc:AlternateContent xmlns:mc="http://schemas.openxmlformats.org/markup-compatibility/2006">
          <mc:Choice Requires="x14">
            <control shapeId="57865" r:id="rId151" name="Drop Down 521">
              <controlPr locked="0" defaultSize="0" autoFill="0" autoPict="0">
                <anchor moveWithCells="1">
                  <from>
                    <xdr:col>6</xdr:col>
                    <xdr:colOff>104775</xdr:colOff>
                    <xdr:row>195</xdr:row>
                    <xdr:rowOff>85725</xdr:rowOff>
                  </from>
                  <to>
                    <xdr:col>6</xdr:col>
                    <xdr:colOff>1247775</xdr:colOff>
                    <xdr:row>195</xdr:row>
                    <xdr:rowOff>304800</xdr:rowOff>
                  </to>
                </anchor>
              </controlPr>
            </control>
          </mc:Choice>
        </mc:AlternateContent>
        <mc:AlternateContent xmlns:mc="http://schemas.openxmlformats.org/markup-compatibility/2006">
          <mc:Choice Requires="x14">
            <control shapeId="57866" r:id="rId152" name="Drop Down 522">
              <controlPr locked="0" defaultSize="0" autoFill="0" autoPict="0">
                <anchor moveWithCells="1">
                  <from>
                    <xdr:col>6</xdr:col>
                    <xdr:colOff>104775</xdr:colOff>
                    <xdr:row>196</xdr:row>
                    <xdr:rowOff>85725</xdr:rowOff>
                  </from>
                  <to>
                    <xdr:col>6</xdr:col>
                    <xdr:colOff>1247775</xdr:colOff>
                    <xdr:row>196</xdr:row>
                    <xdr:rowOff>304800</xdr:rowOff>
                  </to>
                </anchor>
              </controlPr>
            </control>
          </mc:Choice>
        </mc:AlternateContent>
        <mc:AlternateContent xmlns:mc="http://schemas.openxmlformats.org/markup-compatibility/2006">
          <mc:Choice Requires="x14">
            <control shapeId="57867" r:id="rId153" name="Drop Down 523">
              <controlPr locked="0" defaultSize="0" autoFill="0" autoPict="0">
                <anchor moveWithCells="1">
                  <from>
                    <xdr:col>6</xdr:col>
                    <xdr:colOff>104775</xdr:colOff>
                    <xdr:row>199</xdr:row>
                    <xdr:rowOff>85725</xdr:rowOff>
                  </from>
                  <to>
                    <xdr:col>6</xdr:col>
                    <xdr:colOff>1247775</xdr:colOff>
                    <xdr:row>199</xdr:row>
                    <xdr:rowOff>304800</xdr:rowOff>
                  </to>
                </anchor>
              </controlPr>
            </control>
          </mc:Choice>
        </mc:AlternateContent>
        <mc:AlternateContent xmlns:mc="http://schemas.openxmlformats.org/markup-compatibility/2006">
          <mc:Choice Requires="x14">
            <control shapeId="57868" r:id="rId154" name="Drop Down 524">
              <controlPr locked="0" defaultSize="0" autoFill="0" autoPict="0">
                <anchor moveWithCells="1">
                  <from>
                    <xdr:col>6</xdr:col>
                    <xdr:colOff>104775</xdr:colOff>
                    <xdr:row>200</xdr:row>
                    <xdr:rowOff>85725</xdr:rowOff>
                  </from>
                  <to>
                    <xdr:col>6</xdr:col>
                    <xdr:colOff>1247775</xdr:colOff>
                    <xdr:row>200</xdr:row>
                    <xdr:rowOff>304800</xdr:rowOff>
                  </to>
                </anchor>
              </controlPr>
            </control>
          </mc:Choice>
        </mc:AlternateContent>
        <mc:AlternateContent xmlns:mc="http://schemas.openxmlformats.org/markup-compatibility/2006">
          <mc:Choice Requires="x14">
            <control shapeId="57869" r:id="rId155" name="Drop Down 525">
              <controlPr locked="0" defaultSize="0" autoFill="0" autoPict="0">
                <anchor moveWithCells="1">
                  <from>
                    <xdr:col>6</xdr:col>
                    <xdr:colOff>104775</xdr:colOff>
                    <xdr:row>201</xdr:row>
                    <xdr:rowOff>85725</xdr:rowOff>
                  </from>
                  <to>
                    <xdr:col>6</xdr:col>
                    <xdr:colOff>1247775</xdr:colOff>
                    <xdr:row>201</xdr:row>
                    <xdr:rowOff>304800</xdr:rowOff>
                  </to>
                </anchor>
              </controlPr>
            </control>
          </mc:Choice>
        </mc:AlternateContent>
        <mc:AlternateContent xmlns:mc="http://schemas.openxmlformats.org/markup-compatibility/2006">
          <mc:Choice Requires="x14">
            <control shapeId="57870" r:id="rId156" name="Drop Down 526">
              <controlPr locked="0" defaultSize="0" autoFill="0" autoPict="0">
                <anchor moveWithCells="1">
                  <from>
                    <xdr:col>6</xdr:col>
                    <xdr:colOff>104775</xdr:colOff>
                    <xdr:row>202</xdr:row>
                    <xdr:rowOff>85725</xdr:rowOff>
                  </from>
                  <to>
                    <xdr:col>6</xdr:col>
                    <xdr:colOff>1247775</xdr:colOff>
                    <xdr:row>202</xdr:row>
                    <xdr:rowOff>304800</xdr:rowOff>
                  </to>
                </anchor>
              </controlPr>
            </control>
          </mc:Choice>
        </mc:AlternateContent>
        <mc:AlternateContent xmlns:mc="http://schemas.openxmlformats.org/markup-compatibility/2006">
          <mc:Choice Requires="x14">
            <control shapeId="57871" r:id="rId157" name="Drop Down 527">
              <controlPr locked="0" defaultSize="0" autoFill="0" autoPict="0">
                <anchor moveWithCells="1">
                  <from>
                    <xdr:col>6</xdr:col>
                    <xdr:colOff>104775</xdr:colOff>
                    <xdr:row>203</xdr:row>
                    <xdr:rowOff>85725</xdr:rowOff>
                  </from>
                  <to>
                    <xdr:col>6</xdr:col>
                    <xdr:colOff>1247775</xdr:colOff>
                    <xdr:row>203</xdr:row>
                    <xdr:rowOff>304800</xdr:rowOff>
                  </to>
                </anchor>
              </controlPr>
            </control>
          </mc:Choice>
        </mc:AlternateContent>
        <mc:AlternateContent xmlns:mc="http://schemas.openxmlformats.org/markup-compatibility/2006">
          <mc:Choice Requires="x14">
            <control shapeId="57872" r:id="rId158" name="Drop Down 528">
              <controlPr locked="0" defaultSize="0" autoFill="0" autoPict="0">
                <anchor moveWithCells="1">
                  <from>
                    <xdr:col>6</xdr:col>
                    <xdr:colOff>104775</xdr:colOff>
                    <xdr:row>204</xdr:row>
                    <xdr:rowOff>85725</xdr:rowOff>
                  </from>
                  <to>
                    <xdr:col>6</xdr:col>
                    <xdr:colOff>1247775</xdr:colOff>
                    <xdr:row>204</xdr:row>
                    <xdr:rowOff>304800</xdr:rowOff>
                  </to>
                </anchor>
              </controlPr>
            </control>
          </mc:Choice>
        </mc:AlternateContent>
        <mc:AlternateContent xmlns:mc="http://schemas.openxmlformats.org/markup-compatibility/2006">
          <mc:Choice Requires="x14">
            <control shapeId="57873" r:id="rId159" name="Drop Down 529">
              <controlPr locked="0" defaultSize="0" autoFill="0" autoPict="0">
                <anchor moveWithCells="1">
                  <from>
                    <xdr:col>6</xdr:col>
                    <xdr:colOff>104775</xdr:colOff>
                    <xdr:row>206</xdr:row>
                    <xdr:rowOff>85725</xdr:rowOff>
                  </from>
                  <to>
                    <xdr:col>6</xdr:col>
                    <xdr:colOff>1247775</xdr:colOff>
                    <xdr:row>206</xdr:row>
                    <xdr:rowOff>304800</xdr:rowOff>
                  </to>
                </anchor>
              </controlPr>
            </control>
          </mc:Choice>
        </mc:AlternateContent>
        <mc:AlternateContent xmlns:mc="http://schemas.openxmlformats.org/markup-compatibility/2006">
          <mc:Choice Requires="x14">
            <control shapeId="57874" r:id="rId160" name="Drop Down 530">
              <controlPr locked="0" defaultSize="0" autoFill="0" autoPict="0">
                <anchor moveWithCells="1">
                  <from>
                    <xdr:col>6</xdr:col>
                    <xdr:colOff>104775</xdr:colOff>
                    <xdr:row>207</xdr:row>
                    <xdr:rowOff>85725</xdr:rowOff>
                  </from>
                  <to>
                    <xdr:col>6</xdr:col>
                    <xdr:colOff>1247775</xdr:colOff>
                    <xdr:row>207</xdr:row>
                    <xdr:rowOff>304800</xdr:rowOff>
                  </to>
                </anchor>
              </controlPr>
            </control>
          </mc:Choice>
        </mc:AlternateContent>
        <mc:AlternateContent xmlns:mc="http://schemas.openxmlformats.org/markup-compatibility/2006">
          <mc:Choice Requires="x14">
            <control shapeId="57875" r:id="rId161" name="Drop Down 531">
              <controlPr locked="0" defaultSize="0" autoFill="0" autoPict="0">
                <anchor moveWithCells="1">
                  <from>
                    <xdr:col>6</xdr:col>
                    <xdr:colOff>104775</xdr:colOff>
                    <xdr:row>209</xdr:row>
                    <xdr:rowOff>85725</xdr:rowOff>
                  </from>
                  <to>
                    <xdr:col>6</xdr:col>
                    <xdr:colOff>1247775</xdr:colOff>
                    <xdr:row>209</xdr:row>
                    <xdr:rowOff>304800</xdr:rowOff>
                  </to>
                </anchor>
              </controlPr>
            </control>
          </mc:Choice>
        </mc:AlternateContent>
        <mc:AlternateContent xmlns:mc="http://schemas.openxmlformats.org/markup-compatibility/2006">
          <mc:Choice Requires="x14">
            <control shapeId="57876" r:id="rId162" name="Drop Down 532">
              <controlPr locked="0" defaultSize="0" autoFill="0" autoPict="0">
                <anchor moveWithCells="1">
                  <from>
                    <xdr:col>6</xdr:col>
                    <xdr:colOff>104775</xdr:colOff>
                    <xdr:row>210</xdr:row>
                    <xdr:rowOff>85725</xdr:rowOff>
                  </from>
                  <to>
                    <xdr:col>6</xdr:col>
                    <xdr:colOff>1247775</xdr:colOff>
                    <xdr:row>210</xdr:row>
                    <xdr:rowOff>304800</xdr:rowOff>
                  </to>
                </anchor>
              </controlPr>
            </control>
          </mc:Choice>
        </mc:AlternateContent>
        <mc:AlternateContent xmlns:mc="http://schemas.openxmlformats.org/markup-compatibility/2006">
          <mc:Choice Requires="x14">
            <control shapeId="57877" r:id="rId163" name="Drop Down 533">
              <controlPr locked="0" defaultSize="0" autoFill="0" autoPict="0">
                <anchor moveWithCells="1">
                  <from>
                    <xdr:col>6</xdr:col>
                    <xdr:colOff>104775</xdr:colOff>
                    <xdr:row>212</xdr:row>
                    <xdr:rowOff>85725</xdr:rowOff>
                  </from>
                  <to>
                    <xdr:col>6</xdr:col>
                    <xdr:colOff>1247775</xdr:colOff>
                    <xdr:row>212</xdr:row>
                    <xdr:rowOff>304800</xdr:rowOff>
                  </to>
                </anchor>
              </controlPr>
            </control>
          </mc:Choice>
        </mc:AlternateContent>
        <mc:AlternateContent xmlns:mc="http://schemas.openxmlformats.org/markup-compatibility/2006">
          <mc:Choice Requires="x14">
            <control shapeId="57878" r:id="rId164" name="Drop Down 534">
              <controlPr locked="0" defaultSize="0" autoFill="0" autoPict="0">
                <anchor moveWithCells="1">
                  <from>
                    <xdr:col>6</xdr:col>
                    <xdr:colOff>104775</xdr:colOff>
                    <xdr:row>213</xdr:row>
                    <xdr:rowOff>85725</xdr:rowOff>
                  </from>
                  <to>
                    <xdr:col>6</xdr:col>
                    <xdr:colOff>1247775</xdr:colOff>
                    <xdr:row>213</xdr:row>
                    <xdr:rowOff>304800</xdr:rowOff>
                  </to>
                </anchor>
              </controlPr>
            </control>
          </mc:Choice>
        </mc:AlternateContent>
        <mc:AlternateContent xmlns:mc="http://schemas.openxmlformats.org/markup-compatibility/2006">
          <mc:Choice Requires="x14">
            <control shapeId="57879" r:id="rId165" name="Drop Down 535">
              <controlPr locked="0" defaultSize="0" autoFill="0" autoPict="0">
                <anchor moveWithCells="1">
                  <from>
                    <xdr:col>6</xdr:col>
                    <xdr:colOff>104775</xdr:colOff>
                    <xdr:row>218</xdr:row>
                    <xdr:rowOff>85725</xdr:rowOff>
                  </from>
                  <to>
                    <xdr:col>6</xdr:col>
                    <xdr:colOff>1247775</xdr:colOff>
                    <xdr:row>218</xdr:row>
                    <xdr:rowOff>304800</xdr:rowOff>
                  </to>
                </anchor>
              </controlPr>
            </control>
          </mc:Choice>
        </mc:AlternateContent>
        <mc:AlternateContent xmlns:mc="http://schemas.openxmlformats.org/markup-compatibility/2006">
          <mc:Choice Requires="x14">
            <control shapeId="57880" r:id="rId166" name="Drop Down 536">
              <controlPr locked="0" defaultSize="0" autoFill="0" autoPict="0">
                <anchor moveWithCells="1">
                  <from>
                    <xdr:col>6</xdr:col>
                    <xdr:colOff>104775</xdr:colOff>
                    <xdr:row>219</xdr:row>
                    <xdr:rowOff>85725</xdr:rowOff>
                  </from>
                  <to>
                    <xdr:col>6</xdr:col>
                    <xdr:colOff>1247775</xdr:colOff>
                    <xdr:row>219</xdr:row>
                    <xdr:rowOff>304800</xdr:rowOff>
                  </to>
                </anchor>
              </controlPr>
            </control>
          </mc:Choice>
        </mc:AlternateContent>
        <mc:AlternateContent xmlns:mc="http://schemas.openxmlformats.org/markup-compatibility/2006">
          <mc:Choice Requires="x14">
            <control shapeId="57881" r:id="rId167" name="Drop Down 537">
              <controlPr locked="0" defaultSize="0" autoFill="0" autoPict="0">
                <anchor moveWithCells="1">
                  <from>
                    <xdr:col>6</xdr:col>
                    <xdr:colOff>104775</xdr:colOff>
                    <xdr:row>220</xdr:row>
                    <xdr:rowOff>85725</xdr:rowOff>
                  </from>
                  <to>
                    <xdr:col>6</xdr:col>
                    <xdr:colOff>1247775</xdr:colOff>
                    <xdr:row>220</xdr:row>
                    <xdr:rowOff>304800</xdr:rowOff>
                  </to>
                </anchor>
              </controlPr>
            </control>
          </mc:Choice>
        </mc:AlternateContent>
        <mc:AlternateContent xmlns:mc="http://schemas.openxmlformats.org/markup-compatibility/2006">
          <mc:Choice Requires="x14">
            <control shapeId="57882" r:id="rId168" name="Drop Down 538">
              <controlPr locked="0" defaultSize="0" autoFill="0" autoPict="0">
                <anchor moveWithCells="1">
                  <from>
                    <xdr:col>6</xdr:col>
                    <xdr:colOff>104775</xdr:colOff>
                    <xdr:row>221</xdr:row>
                    <xdr:rowOff>85725</xdr:rowOff>
                  </from>
                  <to>
                    <xdr:col>6</xdr:col>
                    <xdr:colOff>1247775</xdr:colOff>
                    <xdr:row>221</xdr:row>
                    <xdr:rowOff>304800</xdr:rowOff>
                  </to>
                </anchor>
              </controlPr>
            </control>
          </mc:Choice>
        </mc:AlternateContent>
        <mc:AlternateContent xmlns:mc="http://schemas.openxmlformats.org/markup-compatibility/2006">
          <mc:Choice Requires="x14">
            <control shapeId="57883" r:id="rId169" name="Drop Down 539">
              <controlPr locked="0" defaultSize="0" autoFill="0" autoPict="0">
                <anchor moveWithCells="1">
                  <from>
                    <xdr:col>6</xdr:col>
                    <xdr:colOff>104775</xdr:colOff>
                    <xdr:row>222</xdr:row>
                    <xdr:rowOff>85725</xdr:rowOff>
                  </from>
                  <to>
                    <xdr:col>6</xdr:col>
                    <xdr:colOff>1247775</xdr:colOff>
                    <xdr:row>222</xdr:row>
                    <xdr:rowOff>304800</xdr:rowOff>
                  </to>
                </anchor>
              </controlPr>
            </control>
          </mc:Choice>
        </mc:AlternateContent>
        <mc:AlternateContent xmlns:mc="http://schemas.openxmlformats.org/markup-compatibility/2006">
          <mc:Choice Requires="x14">
            <control shapeId="57884" r:id="rId170" name="Drop Down 540">
              <controlPr locked="0" defaultSize="0" autoFill="0" autoPict="0">
                <anchor moveWithCells="1">
                  <from>
                    <xdr:col>6</xdr:col>
                    <xdr:colOff>104775</xdr:colOff>
                    <xdr:row>223</xdr:row>
                    <xdr:rowOff>85725</xdr:rowOff>
                  </from>
                  <to>
                    <xdr:col>6</xdr:col>
                    <xdr:colOff>1247775</xdr:colOff>
                    <xdr:row>223</xdr:row>
                    <xdr:rowOff>304800</xdr:rowOff>
                  </to>
                </anchor>
              </controlPr>
            </control>
          </mc:Choice>
        </mc:AlternateContent>
        <mc:AlternateContent xmlns:mc="http://schemas.openxmlformats.org/markup-compatibility/2006">
          <mc:Choice Requires="x14">
            <control shapeId="57885" r:id="rId171" name="Drop Down 541">
              <controlPr locked="0" defaultSize="0" autoFill="0" autoPict="0">
                <anchor moveWithCells="1">
                  <from>
                    <xdr:col>6</xdr:col>
                    <xdr:colOff>104775</xdr:colOff>
                    <xdr:row>224</xdr:row>
                    <xdr:rowOff>85725</xdr:rowOff>
                  </from>
                  <to>
                    <xdr:col>6</xdr:col>
                    <xdr:colOff>1247775</xdr:colOff>
                    <xdr:row>224</xdr:row>
                    <xdr:rowOff>304800</xdr:rowOff>
                  </to>
                </anchor>
              </controlPr>
            </control>
          </mc:Choice>
        </mc:AlternateContent>
        <mc:AlternateContent xmlns:mc="http://schemas.openxmlformats.org/markup-compatibility/2006">
          <mc:Choice Requires="x14">
            <control shapeId="57886" r:id="rId172" name="Drop Down 542">
              <controlPr locked="0" defaultSize="0" autoFill="0" autoPict="0">
                <anchor moveWithCells="1">
                  <from>
                    <xdr:col>6</xdr:col>
                    <xdr:colOff>104775</xdr:colOff>
                    <xdr:row>225</xdr:row>
                    <xdr:rowOff>85725</xdr:rowOff>
                  </from>
                  <to>
                    <xdr:col>6</xdr:col>
                    <xdr:colOff>1247775</xdr:colOff>
                    <xdr:row>225</xdr:row>
                    <xdr:rowOff>304800</xdr:rowOff>
                  </to>
                </anchor>
              </controlPr>
            </control>
          </mc:Choice>
        </mc:AlternateContent>
        <mc:AlternateContent xmlns:mc="http://schemas.openxmlformats.org/markup-compatibility/2006">
          <mc:Choice Requires="x14">
            <control shapeId="57887" r:id="rId173" name="Drop Down 543">
              <controlPr locked="0" defaultSize="0" autoFill="0" autoPict="0">
                <anchor moveWithCells="1">
                  <from>
                    <xdr:col>6</xdr:col>
                    <xdr:colOff>104775</xdr:colOff>
                    <xdr:row>227</xdr:row>
                    <xdr:rowOff>85725</xdr:rowOff>
                  </from>
                  <to>
                    <xdr:col>6</xdr:col>
                    <xdr:colOff>1247775</xdr:colOff>
                    <xdr:row>227</xdr:row>
                    <xdr:rowOff>304800</xdr:rowOff>
                  </to>
                </anchor>
              </controlPr>
            </control>
          </mc:Choice>
        </mc:AlternateContent>
        <mc:AlternateContent xmlns:mc="http://schemas.openxmlformats.org/markup-compatibility/2006">
          <mc:Choice Requires="x14">
            <control shapeId="57888" r:id="rId174" name="Drop Down 544">
              <controlPr locked="0" defaultSize="0" autoFill="0" autoPict="0">
                <anchor moveWithCells="1">
                  <from>
                    <xdr:col>6</xdr:col>
                    <xdr:colOff>104775</xdr:colOff>
                    <xdr:row>228</xdr:row>
                    <xdr:rowOff>85725</xdr:rowOff>
                  </from>
                  <to>
                    <xdr:col>6</xdr:col>
                    <xdr:colOff>1247775</xdr:colOff>
                    <xdr:row>228</xdr:row>
                    <xdr:rowOff>304800</xdr:rowOff>
                  </to>
                </anchor>
              </controlPr>
            </control>
          </mc:Choice>
        </mc:AlternateContent>
        <mc:AlternateContent xmlns:mc="http://schemas.openxmlformats.org/markup-compatibility/2006">
          <mc:Choice Requires="x14">
            <control shapeId="57889" r:id="rId175" name="Drop Down 545">
              <controlPr locked="0" defaultSize="0" autoFill="0" autoPict="0">
                <anchor moveWithCells="1">
                  <from>
                    <xdr:col>6</xdr:col>
                    <xdr:colOff>104775</xdr:colOff>
                    <xdr:row>229</xdr:row>
                    <xdr:rowOff>85725</xdr:rowOff>
                  </from>
                  <to>
                    <xdr:col>6</xdr:col>
                    <xdr:colOff>1247775</xdr:colOff>
                    <xdr:row>229</xdr:row>
                    <xdr:rowOff>304800</xdr:rowOff>
                  </to>
                </anchor>
              </controlPr>
            </control>
          </mc:Choice>
        </mc:AlternateContent>
        <mc:AlternateContent xmlns:mc="http://schemas.openxmlformats.org/markup-compatibility/2006">
          <mc:Choice Requires="x14">
            <control shapeId="57890" r:id="rId176" name="Drop Down 546">
              <controlPr locked="0" defaultSize="0" autoFill="0" autoPict="0">
                <anchor moveWithCells="1">
                  <from>
                    <xdr:col>6</xdr:col>
                    <xdr:colOff>104775</xdr:colOff>
                    <xdr:row>230</xdr:row>
                    <xdr:rowOff>85725</xdr:rowOff>
                  </from>
                  <to>
                    <xdr:col>6</xdr:col>
                    <xdr:colOff>1247775</xdr:colOff>
                    <xdr:row>230</xdr:row>
                    <xdr:rowOff>304800</xdr:rowOff>
                  </to>
                </anchor>
              </controlPr>
            </control>
          </mc:Choice>
        </mc:AlternateContent>
        <mc:AlternateContent xmlns:mc="http://schemas.openxmlformats.org/markup-compatibility/2006">
          <mc:Choice Requires="x14">
            <control shapeId="57891" r:id="rId177" name="Drop Down 547">
              <controlPr locked="0" defaultSize="0" autoFill="0" autoPict="0">
                <anchor moveWithCells="1">
                  <from>
                    <xdr:col>6</xdr:col>
                    <xdr:colOff>104775</xdr:colOff>
                    <xdr:row>231</xdr:row>
                    <xdr:rowOff>85725</xdr:rowOff>
                  </from>
                  <to>
                    <xdr:col>6</xdr:col>
                    <xdr:colOff>1247775</xdr:colOff>
                    <xdr:row>231</xdr:row>
                    <xdr:rowOff>304800</xdr:rowOff>
                  </to>
                </anchor>
              </controlPr>
            </control>
          </mc:Choice>
        </mc:AlternateContent>
        <mc:AlternateContent xmlns:mc="http://schemas.openxmlformats.org/markup-compatibility/2006">
          <mc:Choice Requires="x14">
            <control shapeId="57892" r:id="rId178" name="Drop Down 548">
              <controlPr locked="0" defaultSize="0" autoFill="0" autoPict="0">
                <anchor moveWithCells="1">
                  <from>
                    <xdr:col>6</xdr:col>
                    <xdr:colOff>104775</xdr:colOff>
                    <xdr:row>232</xdr:row>
                    <xdr:rowOff>85725</xdr:rowOff>
                  </from>
                  <to>
                    <xdr:col>6</xdr:col>
                    <xdr:colOff>1247775</xdr:colOff>
                    <xdr:row>232</xdr:row>
                    <xdr:rowOff>304800</xdr:rowOff>
                  </to>
                </anchor>
              </controlPr>
            </control>
          </mc:Choice>
        </mc:AlternateContent>
        <mc:AlternateContent xmlns:mc="http://schemas.openxmlformats.org/markup-compatibility/2006">
          <mc:Choice Requires="x14">
            <control shapeId="57893" r:id="rId179" name="Drop Down 549">
              <controlPr locked="0" defaultSize="0" autoFill="0" autoPict="0">
                <anchor moveWithCells="1">
                  <from>
                    <xdr:col>6</xdr:col>
                    <xdr:colOff>104775</xdr:colOff>
                    <xdr:row>236</xdr:row>
                    <xdr:rowOff>85725</xdr:rowOff>
                  </from>
                  <to>
                    <xdr:col>6</xdr:col>
                    <xdr:colOff>1247775</xdr:colOff>
                    <xdr:row>236</xdr:row>
                    <xdr:rowOff>304800</xdr:rowOff>
                  </to>
                </anchor>
              </controlPr>
            </control>
          </mc:Choice>
        </mc:AlternateContent>
        <mc:AlternateContent xmlns:mc="http://schemas.openxmlformats.org/markup-compatibility/2006">
          <mc:Choice Requires="x14">
            <control shapeId="57894" r:id="rId180" name="Drop Down 550">
              <controlPr locked="0" defaultSize="0" autoFill="0" autoPict="0">
                <anchor moveWithCells="1">
                  <from>
                    <xdr:col>6</xdr:col>
                    <xdr:colOff>104775</xdr:colOff>
                    <xdr:row>237</xdr:row>
                    <xdr:rowOff>85725</xdr:rowOff>
                  </from>
                  <to>
                    <xdr:col>6</xdr:col>
                    <xdr:colOff>1247775</xdr:colOff>
                    <xdr:row>237</xdr:row>
                    <xdr:rowOff>304800</xdr:rowOff>
                  </to>
                </anchor>
              </controlPr>
            </control>
          </mc:Choice>
        </mc:AlternateContent>
        <mc:AlternateContent xmlns:mc="http://schemas.openxmlformats.org/markup-compatibility/2006">
          <mc:Choice Requires="x14">
            <control shapeId="57895" r:id="rId181" name="Drop Down 551">
              <controlPr locked="0" defaultSize="0" autoFill="0" autoPict="0">
                <anchor moveWithCells="1">
                  <from>
                    <xdr:col>6</xdr:col>
                    <xdr:colOff>104775</xdr:colOff>
                    <xdr:row>238</xdr:row>
                    <xdr:rowOff>85725</xdr:rowOff>
                  </from>
                  <to>
                    <xdr:col>6</xdr:col>
                    <xdr:colOff>1247775</xdr:colOff>
                    <xdr:row>238</xdr:row>
                    <xdr:rowOff>304800</xdr:rowOff>
                  </to>
                </anchor>
              </controlPr>
            </control>
          </mc:Choice>
        </mc:AlternateContent>
        <mc:AlternateContent xmlns:mc="http://schemas.openxmlformats.org/markup-compatibility/2006">
          <mc:Choice Requires="x14">
            <control shapeId="57896" r:id="rId182" name="Drop Down 552">
              <controlPr locked="0" defaultSize="0" autoFill="0" autoPict="0">
                <anchor moveWithCells="1">
                  <from>
                    <xdr:col>6</xdr:col>
                    <xdr:colOff>104775</xdr:colOff>
                    <xdr:row>240</xdr:row>
                    <xdr:rowOff>85725</xdr:rowOff>
                  </from>
                  <to>
                    <xdr:col>6</xdr:col>
                    <xdr:colOff>1247775</xdr:colOff>
                    <xdr:row>240</xdr:row>
                    <xdr:rowOff>304800</xdr:rowOff>
                  </to>
                </anchor>
              </controlPr>
            </control>
          </mc:Choice>
        </mc:AlternateContent>
        <mc:AlternateContent xmlns:mc="http://schemas.openxmlformats.org/markup-compatibility/2006">
          <mc:Choice Requires="x14">
            <control shapeId="57897" r:id="rId183" name="Drop Down 553">
              <controlPr locked="0" defaultSize="0" autoFill="0" autoPict="0">
                <anchor moveWithCells="1">
                  <from>
                    <xdr:col>6</xdr:col>
                    <xdr:colOff>104775</xdr:colOff>
                    <xdr:row>241</xdr:row>
                    <xdr:rowOff>85725</xdr:rowOff>
                  </from>
                  <to>
                    <xdr:col>6</xdr:col>
                    <xdr:colOff>1247775</xdr:colOff>
                    <xdr:row>241</xdr:row>
                    <xdr:rowOff>304800</xdr:rowOff>
                  </to>
                </anchor>
              </controlPr>
            </control>
          </mc:Choice>
        </mc:AlternateContent>
        <mc:AlternateContent xmlns:mc="http://schemas.openxmlformats.org/markup-compatibility/2006">
          <mc:Choice Requires="x14">
            <control shapeId="57898" r:id="rId184" name="Drop Down 554">
              <controlPr locked="0" defaultSize="0" autoFill="0" autoPict="0">
                <anchor moveWithCells="1">
                  <from>
                    <xdr:col>6</xdr:col>
                    <xdr:colOff>104775</xdr:colOff>
                    <xdr:row>242</xdr:row>
                    <xdr:rowOff>85725</xdr:rowOff>
                  </from>
                  <to>
                    <xdr:col>6</xdr:col>
                    <xdr:colOff>1247775</xdr:colOff>
                    <xdr:row>242</xdr:row>
                    <xdr:rowOff>304800</xdr:rowOff>
                  </to>
                </anchor>
              </controlPr>
            </control>
          </mc:Choice>
        </mc:AlternateContent>
        <mc:AlternateContent xmlns:mc="http://schemas.openxmlformats.org/markup-compatibility/2006">
          <mc:Choice Requires="x14">
            <control shapeId="57899" r:id="rId185" name="Drop Down 555">
              <controlPr locked="0" defaultSize="0" autoFill="0" autoPict="0">
                <anchor moveWithCells="1">
                  <from>
                    <xdr:col>6</xdr:col>
                    <xdr:colOff>104775</xdr:colOff>
                    <xdr:row>243</xdr:row>
                    <xdr:rowOff>85725</xdr:rowOff>
                  </from>
                  <to>
                    <xdr:col>6</xdr:col>
                    <xdr:colOff>1247775</xdr:colOff>
                    <xdr:row>243</xdr:row>
                    <xdr:rowOff>304800</xdr:rowOff>
                  </to>
                </anchor>
              </controlPr>
            </control>
          </mc:Choice>
        </mc:AlternateContent>
        <mc:AlternateContent xmlns:mc="http://schemas.openxmlformats.org/markup-compatibility/2006">
          <mc:Choice Requires="x14">
            <control shapeId="57900" r:id="rId186" name="Drop Down 556">
              <controlPr locked="0" defaultSize="0" autoFill="0" autoPict="0">
                <anchor moveWithCells="1">
                  <from>
                    <xdr:col>6</xdr:col>
                    <xdr:colOff>104775</xdr:colOff>
                    <xdr:row>244</xdr:row>
                    <xdr:rowOff>85725</xdr:rowOff>
                  </from>
                  <to>
                    <xdr:col>6</xdr:col>
                    <xdr:colOff>1247775</xdr:colOff>
                    <xdr:row>244</xdr:row>
                    <xdr:rowOff>304800</xdr:rowOff>
                  </to>
                </anchor>
              </controlPr>
            </control>
          </mc:Choice>
        </mc:AlternateContent>
        <mc:AlternateContent xmlns:mc="http://schemas.openxmlformats.org/markup-compatibility/2006">
          <mc:Choice Requires="x14">
            <control shapeId="57901" r:id="rId187" name="Drop Down 557">
              <controlPr locked="0" defaultSize="0" autoFill="0" autoPict="0">
                <anchor moveWithCells="1">
                  <from>
                    <xdr:col>6</xdr:col>
                    <xdr:colOff>104775</xdr:colOff>
                    <xdr:row>246</xdr:row>
                    <xdr:rowOff>85725</xdr:rowOff>
                  </from>
                  <to>
                    <xdr:col>6</xdr:col>
                    <xdr:colOff>1247775</xdr:colOff>
                    <xdr:row>246</xdr:row>
                    <xdr:rowOff>304800</xdr:rowOff>
                  </to>
                </anchor>
              </controlPr>
            </control>
          </mc:Choice>
        </mc:AlternateContent>
        <mc:AlternateContent xmlns:mc="http://schemas.openxmlformats.org/markup-compatibility/2006">
          <mc:Choice Requires="x14">
            <control shapeId="57902" r:id="rId188" name="Drop Down 558">
              <controlPr locked="0" defaultSize="0" autoFill="0" autoPict="0">
                <anchor moveWithCells="1">
                  <from>
                    <xdr:col>6</xdr:col>
                    <xdr:colOff>104775</xdr:colOff>
                    <xdr:row>247</xdr:row>
                    <xdr:rowOff>85725</xdr:rowOff>
                  </from>
                  <to>
                    <xdr:col>6</xdr:col>
                    <xdr:colOff>1247775</xdr:colOff>
                    <xdr:row>247</xdr:row>
                    <xdr:rowOff>304800</xdr:rowOff>
                  </to>
                </anchor>
              </controlPr>
            </control>
          </mc:Choice>
        </mc:AlternateContent>
        <mc:AlternateContent xmlns:mc="http://schemas.openxmlformats.org/markup-compatibility/2006">
          <mc:Choice Requires="x14">
            <control shapeId="57903" r:id="rId189" name="Drop Down 559">
              <controlPr locked="0" defaultSize="0" autoFill="0" autoPict="0">
                <anchor moveWithCells="1">
                  <from>
                    <xdr:col>6</xdr:col>
                    <xdr:colOff>104775</xdr:colOff>
                    <xdr:row>248</xdr:row>
                    <xdr:rowOff>85725</xdr:rowOff>
                  </from>
                  <to>
                    <xdr:col>6</xdr:col>
                    <xdr:colOff>1247775</xdr:colOff>
                    <xdr:row>248</xdr:row>
                    <xdr:rowOff>304800</xdr:rowOff>
                  </to>
                </anchor>
              </controlPr>
            </control>
          </mc:Choice>
        </mc:AlternateContent>
        <mc:AlternateContent xmlns:mc="http://schemas.openxmlformats.org/markup-compatibility/2006">
          <mc:Choice Requires="x14">
            <control shapeId="57904" r:id="rId190" name="Drop Down 560">
              <controlPr locked="0" defaultSize="0" autoFill="0" autoPict="0">
                <anchor moveWithCells="1">
                  <from>
                    <xdr:col>6</xdr:col>
                    <xdr:colOff>104775</xdr:colOff>
                    <xdr:row>249</xdr:row>
                    <xdr:rowOff>85725</xdr:rowOff>
                  </from>
                  <to>
                    <xdr:col>6</xdr:col>
                    <xdr:colOff>1247775</xdr:colOff>
                    <xdr:row>249</xdr:row>
                    <xdr:rowOff>304800</xdr:rowOff>
                  </to>
                </anchor>
              </controlPr>
            </control>
          </mc:Choice>
        </mc:AlternateContent>
        <mc:AlternateContent xmlns:mc="http://schemas.openxmlformats.org/markup-compatibility/2006">
          <mc:Choice Requires="x14">
            <control shapeId="57905" r:id="rId191" name="Drop Down 561">
              <controlPr locked="0" defaultSize="0" autoFill="0" autoPict="0">
                <anchor moveWithCells="1">
                  <from>
                    <xdr:col>6</xdr:col>
                    <xdr:colOff>104775</xdr:colOff>
                    <xdr:row>250</xdr:row>
                    <xdr:rowOff>85725</xdr:rowOff>
                  </from>
                  <to>
                    <xdr:col>6</xdr:col>
                    <xdr:colOff>1247775</xdr:colOff>
                    <xdr:row>250</xdr:row>
                    <xdr:rowOff>304800</xdr:rowOff>
                  </to>
                </anchor>
              </controlPr>
            </control>
          </mc:Choice>
        </mc:AlternateContent>
        <mc:AlternateContent xmlns:mc="http://schemas.openxmlformats.org/markup-compatibility/2006">
          <mc:Choice Requires="x14">
            <control shapeId="57906" r:id="rId192" name="Drop Down 562">
              <controlPr locked="0" defaultSize="0" autoFill="0" autoPict="0">
                <anchor moveWithCells="1">
                  <from>
                    <xdr:col>6</xdr:col>
                    <xdr:colOff>104775</xdr:colOff>
                    <xdr:row>251</xdr:row>
                    <xdr:rowOff>85725</xdr:rowOff>
                  </from>
                  <to>
                    <xdr:col>6</xdr:col>
                    <xdr:colOff>1247775</xdr:colOff>
                    <xdr:row>251</xdr:row>
                    <xdr:rowOff>304800</xdr:rowOff>
                  </to>
                </anchor>
              </controlPr>
            </control>
          </mc:Choice>
        </mc:AlternateContent>
        <mc:AlternateContent xmlns:mc="http://schemas.openxmlformats.org/markup-compatibility/2006">
          <mc:Choice Requires="x14">
            <control shapeId="57907" r:id="rId193" name="Drop Down 563">
              <controlPr locked="0" defaultSize="0" autoFill="0" autoPict="0">
                <anchor moveWithCells="1">
                  <from>
                    <xdr:col>6</xdr:col>
                    <xdr:colOff>104775</xdr:colOff>
                    <xdr:row>252</xdr:row>
                    <xdr:rowOff>85725</xdr:rowOff>
                  </from>
                  <to>
                    <xdr:col>6</xdr:col>
                    <xdr:colOff>1247775</xdr:colOff>
                    <xdr:row>252</xdr:row>
                    <xdr:rowOff>304800</xdr:rowOff>
                  </to>
                </anchor>
              </controlPr>
            </control>
          </mc:Choice>
        </mc:AlternateContent>
        <mc:AlternateContent xmlns:mc="http://schemas.openxmlformats.org/markup-compatibility/2006">
          <mc:Choice Requires="x14">
            <control shapeId="57908" r:id="rId194" name="Drop Down 564">
              <controlPr locked="0" defaultSize="0" autoFill="0" autoPict="0">
                <anchor moveWithCells="1">
                  <from>
                    <xdr:col>6</xdr:col>
                    <xdr:colOff>104775</xdr:colOff>
                    <xdr:row>254</xdr:row>
                    <xdr:rowOff>85725</xdr:rowOff>
                  </from>
                  <to>
                    <xdr:col>6</xdr:col>
                    <xdr:colOff>1247775</xdr:colOff>
                    <xdr:row>254</xdr:row>
                    <xdr:rowOff>304800</xdr:rowOff>
                  </to>
                </anchor>
              </controlPr>
            </control>
          </mc:Choice>
        </mc:AlternateContent>
        <mc:AlternateContent xmlns:mc="http://schemas.openxmlformats.org/markup-compatibility/2006">
          <mc:Choice Requires="x14">
            <control shapeId="57909" r:id="rId195" name="Drop Down 565">
              <controlPr locked="0" defaultSize="0" autoFill="0" autoPict="0">
                <anchor moveWithCells="1">
                  <from>
                    <xdr:col>6</xdr:col>
                    <xdr:colOff>104775</xdr:colOff>
                    <xdr:row>255</xdr:row>
                    <xdr:rowOff>85725</xdr:rowOff>
                  </from>
                  <to>
                    <xdr:col>6</xdr:col>
                    <xdr:colOff>1247775</xdr:colOff>
                    <xdr:row>255</xdr:row>
                    <xdr:rowOff>304800</xdr:rowOff>
                  </to>
                </anchor>
              </controlPr>
            </control>
          </mc:Choice>
        </mc:AlternateContent>
        <mc:AlternateContent xmlns:mc="http://schemas.openxmlformats.org/markup-compatibility/2006">
          <mc:Choice Requires="x14">
            <control shapeId="57910" r:id="rId196" name="Drop Down 566">
              <controlPr locked="0" defaultSize="0" autoFill="0" autoPict="0">
                <anchor moveWithCells="1">
                  <from>
                    <xdr:col>6</xdr:col>
                    <xdr:colOff>104775</xdr:colOff>
                    <xdr:row>256</xdr:row>
                    <xdr:rowOff>85725</xdr:rowOff>
                  </from>
                  <to>
                    <xdr:col>6</xdr:col>
                    <xdr:colOff>1247775</xdr:colOff>
                    <xdr:row>256</xdr:row>
                    <xdr:rowOff>304800</xdr:rowOff>
                  </to>
                </anchor>
              </controlPr>
            </control>
          </mc:Choice>
        </mc:AlternateContent>
        <mc:AlternateContent xmlns:mc="http://schemas.openxmlformats.org/markup-compatibility/2006">
          <mc:Choice Requires="x14">
            <control shapeId="57911" r:id="rId197" name="Drop Down 567">
              <controlPr locked="0" defaultSize="0" autoFill="0" autoPict="0">
                <anchor moveWithCells="1">
                  <from>
                    <xdr:col>6</xdr:col>
                    <xdr:colOff>104775</xdr:colOff>
                    <xdr:row>259</xdr:row>
                    <xdr:rowOff>85725</xdr:rowOff>
                  </from>
                  <to>
                    <xdr:col>6</xdr:col>
                    <xdr:colOff>1247775</xdr:colOff>
                    <xdr:row>259</xdr:row>
                    <xdr:rowOff>304800</xdr:rowOff>
                  </to>
                </anchor>
              </controlPr>
            </control>
          </mc:Choice>
        </mc:AlternateContent>
        <mc:AlternateContent xmlns:mc="http://schemas.openxmlformats.org/markup-compatibility/2006">
          <mc:Choice Requires="x14">
            <control shapeId="57912" r:id="rId198" name="Drop Down 568">
              <controlPr locked="0" defaultSize="0" autoFill="0" autoPict="0">
                <anchor moveWithCells="1">
                  <from>
                    <xdr:col>6</xdr:col>
                    <xdr:colOff>104775</xdr:colOff>
                    <xdr:row>260</xdr:row>
                    <xdr:rowOff>85725</xdr:rowOff>
                  </from>
                  <to>
                    <xdr:col>6</xdr:col>
                    <xdr:colOff>1247775</xdr:colOff>
                    <xdr:row>260</xdr:row>
                    <xdr:rowOff>304800</xdr:rowOff>
                  </to>
                </anchor>
              </controlPr>
            </control>
          </mc:Choice>
        </mc:AlternateContent>
        <mc:AlternateContent xmlns:mc="http://schemas.openxmlformats.org/markup-compatibility/2006">
          <mc:Choice Requires="x14">
            <control shapeId="57913" r:id="rId199" name="Drop Down 569">
              <controlPr locked="0" defaultSize="0" autoFill="0" autoPict="0">
                <anchor moveWithCells="1">
                  <from>
                    <xdr:col>6</xdr:col>
                    <xdr:colOff>104775</xdr:colOff>
                    <xdr:row>262</xdr:row>
                    <xdr:rowOff>85725</xdr:rowOff>
                  </from>
                  <to>
                    <xdr:col>6</xdr:col>
                    <xdr:colOff>1247775</xdr:colOff>
                    <xdr:row>262</xdr:row>
                    <xdr:rowOff>304800</xdr:rowOff>
                  </to>
                </anchor>
              </controlPr>
            </control>
          </mc:Choice>
        </mc:AlternateContent>
        <mc:AlternateContent xmlns:mc="http://schemas.openxmlformats.org/markup-compatibility/2006">
          <mc:Choice Requires="x14">
            <control shapeId="57914" r:id="rId200" name="Drop Down 570">
              <controlPr locked="0" defaultSize="0" autoFill="0" autoPict="0">
                <anchor moveWithCells="1">
                  <from>
                    <xdr:col>6</xdr:col>
                    <xdr:colOff>104775</xdr:colOff>
                    <xdr:row>263</xdr:row>
                    <xdr:rowOff>85725</xdr:rowOff>
                  </from>
                  <to>
                    <xdr:col>6</xdr:col>
                    <xdr:colOff>1247775</xdr:colOff>
                    <xdr:row>263</xdr:row>
                    <xdr:rowOff>304800</xdr:rowOff>
                  </to>
                </anchor>
              </controlPr>
            </control>
          </mc:Choice>
        </mc:AlternateContent>
        <mc:AlternateContent xmlns:mc="http://schemas.openxmlformats.org/markup-compatibility/2006">
          <mc:Choice Requires="x14">
            <control shapeId="57915" r:id="rId201" name="Drop Down 571">
              <controlPr locked="0" defaultSize="0" autoFill="0" autoPict="0">
                <anchor moveWithCells="1">
                  <from>
                    <xdr:col>6</xdr:col>
                    <xdr:colOff>104775</xdr:colOff>
                    <xdr:row>265</xdr:row>
                    <xdr:rowOff>85725</xdr:rowOff>
                  </from>
                  <to>
                    <xdr:col>6</xdr:col>
                    <xdr:colOff>1247775</xdr:colOff>
                    <xdr:row>265</xdr:row>
                    <xdr:rowOff>304800</xdr:rowOff>
                  </to>
                </anchor>
              </controlPr>
            </control>
          </mc:Choice>
        </mc:AlternateContent>
        <mc:AlternateContent xmlns:mc="http://schemas.openxmlformats.org/markup-compatibility/2006">
          <mc:Choice Requires="x14">
            <control shapeId="57916" r:id="rId202" name="Drop Down 572">
              <controlPr locked="0" defaultSize="0" autoFill="0" autoPict="0">
                <anchor moveWithCells="1">
                  <from>
                    <xdr:col>6</xdr:col>
                    <xdr:colOff>104775</xdr:colOff>
                    <xdr:row>266</xdr:row>
                    <xdr:rowOff>85725</xdr:rowOff>
                  </from>
                  <to>
                    <xdr:col>6</xdr:col>
                    <xdr:colOff>1247775</xdr:colOff>
                    <xdr:row>266</xdr:row>
                    <xdr:rowOff>304800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E87727"/>
    <pageSetUpPr autoPageBreaks="0" fitToPage="1"/>
  </sheetPr>
  <dimension ref="A2:AB130"/>
  <sheetViews>
    <sheetView showGridLines="0" showRowColHeaders="0" topLeftCell="D1" zoomScaleNormal="100" workbookViewId="0">
      <pane ySplit="7" topLeftCell="A8" activePane="bottomLeft" state="frozen"/>
      <selection pane="bottomLeft" activeCell="J9" sqref="J9"/>
    </sheetView>
  </sheetViews>
  <sheetFormatPr defaultRowHeight="15" x14ac:dyDescent="0.25"/>
  <cols>
    <col min="1" max="1" width="9.28515625" style="22" hidden="1" customWidth="1"/>
    <col min="2" max="3" width="8.85546875" style="22" hidden="1" customWidth="1"/>
    <col min="4" max="4" width="6.28515625" style="22" customWidth="1"/>
    <col min="5" max="5" width="15.5703125" style="22" customWidth="1"/>
    <col min="6" max="6" width="67.42578125" style="22" customWidth="1"/>
    <col min="7" max="7" width="20.28515625" style="22" customWidth="1"/>
    <col min="8" max="9" width="16.140625" style="22" customWidth="1"/>
    <col min="10" max="11" width="41.7109375" style="22" customWidth="1"/>
    <col min="12" max="23" width="9.140625" style="22" customWidth="1"/>
    <col min="24" max="26" width="9.140625" style="139" customWidth="1"/>
    <col min="27" max="28" width="9.140625" style="134" hidden="1" customWidth="1"/>
    <col min="29" max="16384" width="9.140625" style="22"/>
  </cols>
  <sheetData>
    <row r="2" spans="1:28" s="60" customFormat="1" ht="15" customHeight="1" x14ac:dyDescent="0.25">
      <c r="A2" s="22"/>
      <c r="B2" s="22"/>
      <c r="C2" s="22"/>
      <c r="D2" s="22"/>
      <c r="E2" s="22"/>
      <c r="F2" s="334" t="s">
        <v>22</v>
      </c>
      <c r="G2" s="143"/>
      <c r="H2" s="143"/>
      <c r="I2" s="143"/>
      <c r="J2" s="143"/>
      <c r="K2" s="143"/>
      <c r="L2" s="143"/>
      <c r="M2" s="143"/>
      <c r="N2" s="143"/>
      <c r="O2" s="143"/>
      <c r="P2" s="143"/>
      <c r="Q2" s="143"/>
      <c r="R2" s="143"/>
      <c r="S2" s="143"/>
      <c r="T2" s="143"/>
      <c r="U2" s="143"/>
      <c r="V2" s="143"/>
      <c r="X2" s="139"/>
      <c r="Y2" s="139"/>
      <c r="Z2" s="139"/>
      <c r="AA2" s="134"/>
      <c r="AB2" s="134"/>
    </row>
    <row r="3" spans="1:28" s="60" customFormat="1" ht="15" customHeight="1" x14ac:dyDescent="0.25">
      <c r="A3" s="22"/>
      <c r="B3" s="22"/>
      <c r="C3" s="22"/>
      <c r="D3" s="22"/>
      <c r="E3" s="22"/>
      <c r="F3" s="334"/>
      <c r="G3" s="143"/>
      <c r="H3" s="143"/>
      <c r="I3" s="143"/>
      <c r="J3" s="143"/>
      <c r="K3" s="143"/>
      <c r="L3" s="143"/>
      <c r="M3" s="143"/>
      <c r="N3" s="143"/>
      <c r="O3" s="143"/>
      <c r="P3" s="143"/>
      <c r="Q3" s="143"/>
      <c r="R3" s="143"/>
      <c r="S3" s="143"/>
      <c r="T3" s="143"/>
      <c r="U3" s="143"/>
      <c r="V3" s="143"/>
      <c r="X3" s="139"/>
      <c r="Y3" s="139"/>
      <c r="Z3" s="139"/>
      <c r="AA3" s="134"/>
      <c r="AB3" s="134"/>
    </row>
    <row r="4" spans="1:28" s="60" customFormat="1" ht="15" customHeight="1" x14ac:dyDescent="0.25">
      <c r="A4" s="22"/>
      <c r="B4" s="22"/>
      <c r="C4" s="22"/>
      <c r="D4" s="22"/>
      <c r="E4" s="22"/>
      <c r="F4" s="334"/>
      <c r="G4" s="143"/>
      <c r="H4" s="143"/>
      <c r="I4" s="143"/>
      <c r="J4" s="143"/>
      <c r="K4" s="143"/>
      <c r="L4" s="143"/>
      <c r="M4" s="143"/>
      <c r="N4" s="143"/>
      <c r="O4" s="143"/>
      <c r="P4" s="143"/>
      <c r="Q4" s="143"/>
      <c r="R4" s="143"/>
      <c r="S4" s="143"/>
      <c r="T4" s="143"/>
      <c r="U4" s="143"/>
      <c r="V4" s="143"/>
      <c r="X4" s="139"/>
      <c r="Y4" s="139"/>
      <c r="Z4" s="139"/>
      <c r="AA4" s="134"/>
      <c r="AB4" s="134"/>
    </row>
    <row r="5" spans="1:28" s="60" customFormat="1" ht="15" customHeight="1" x14ac:dyDescent="0.25">
      <c r="A5" s="22"/>
      <c r="B5" s="22"/>
      <c r="C5" s="22"/>
      <c r="D5" s="22"/>
      <c r="E5" s="22"/>
      <c r="F5" s="334"/>
      <c r="G5" s="143"/>
      <c r="H5" s="143"/>
      <c r="I5" s="143"/>
      <c r="J5" s="143"/>
      <c r="K5" s="143"/>
      <c r="L5" s="143"/>
      <c r="M5" s="143"/>
      <c r="N5" s="143"/>
      <c r="O5" s="143"/>
      <c r="P5" s="143"/>
      <c r="Q5" s="143"/>
      <c r="R5" s="143"/>
      <c r="S5" s="143"/>
      <c r="T5" s="143"/>
      <c r="U5" s="143"/>
      <c r="V5" s="143"/>
      <c r="X5" s="139"/>
      <c r="Y5" s="139"/>
      <c r="Z5" s="139"/>
      <c r="AA5" s="134"/>
      <c r="AB5" s="134"/>
    </row>
    <row r="6" spans="1:28" ht="11.25" customHeight="1" x14ac:dyDescent="0.25"/>
    <row r="7" spans="1:28" ht="36" customHeight="1" x14ac:dyDescent="0.3">
      <c r="F7" s="61"/>
      <c r="G7" s="62" t="s">
        <v>80</v>
      </c>
      <c r="H7" s="62" t="s">
        <v>8</v>
      </c>
      <c r="I7" s="63" t="s">
        <v>81</v>
      </c>
      <c r="J7" s="64" t="s">
        <v>82</v>
      </c>
      <c r="K7" s="64" t="s">
        <v>0</v>
      </c>
    </row>
    <row r="8" spans="1:28" s="123" customFormat="1" ht="30" customHeight="1" x14ac:dyDescent="0.25">
      <c r="A8" s="94">
        <v>523</v>
      </c>
      <c r="B8" s="95" t="str">
        <f t="shared" ref="B8:B39" ca="1" si="0">VLOOKUP(A8,Contents_Text,2,FALSE)</f>
        <v>3.1</v>
      </c>
      <c r="C8" s="21">
        <f t="shared" ref="C8:C39" ca="1" si="1">VLOOKUP(A8,Contents_Text,15,FALSE)</f>
        <v>2</v>
      </c>
      <c r="D8" s="21"/>
      <c r="E8" s="88" t="str">
        <f t="shared" ref="E8:E39" ca="1" si="2">IF(C8=1,"Phase "&amp;B8,IF(C8=2,"Step "&amp;VLOOKUP(A8,Contents_Text,4,FALSE),B8))</f>
        <v>Step 1</v>
      </c>
      <c r="F8" s="117" t="str">
        <f t="shared" ref="F8:F39" ca="1" si="3">VLOOKUP(A8,Contents_Text,7,FALSE)</f>
        <v>Incident investigation</v>
      </c>
      <c r="G8" s="118"/>
      <c r="H8" s="119" t="str">
        <f t="shared" ref="H8:H39" ca="1" si="4">IF(ISERROR(VLOOKUP(E8,Weightings_Ref,6,FALSE)),"",IF(VLOOKUP(E8,Weightings_Ref,6,FALSE)=0,"",VLOOKUP(E8,Weightings_Ref,6,FALSE)))</f>
        <v/>
      </c>
      <c r="I8" s="119" t="str">
        <f t="shared" ref="I8:I39" ca="1" si="5">IF(ISERROR(VLOOKUP(AA8,detail_maturity_score,3,FALSE)*VLOOKUP(H8,weighting_scores,2,FALSE)),"",VLOOKUP(AA8,detail_maturity_score,3,FALSE)*VLOOKUP(H8,weighting_scores,2,FALSE))</f>
        <v/>
      </c>
      <c r="J8" s="119"/>
      <c r="K8" s="119"/>
      <c r="L8" s="119"/>
      <c r="M8" s="118"/>
      <c r="N8" s="118"/>
      <c r="O8" s="118"/>
      <c r="P8" s="118"/>
      <c r="Q8" s="118"/>
      <c r="R8" s="118"/>
      <c r="S8" s="118"/>
      <c r="T8" s="118"/>
      <c r="U8" s="118"/>
      <c r="V8" s="118"/>
      <c r="W8" s="154"/>
      <c r="X8" s="154"/>
      <c r="Y8" s="158"/>
      <c r="AA8" s="144"/>
      <c r="AB8" s="144"/>
    </row>
    <row r="9" spans="1:28" s="122" customFormat="1" ht="30" x14ac:dyDescent="0.25">
      <c r="A9" s="103">
        <v>524</v>
      </c>
      <c r="B9" s="95" t="str">
        <f t="shared" ca="1" si="0"/>
        <v>3.1.01</v>
      </c>
      <c r="C9" s="21">
        <f t="shared" ca="1" si="1"/>
        <v>5</v>
      </c>
      <c r="D9" s="21"/>
      <c r="E9" s="221" t="str">
        <f t="shared" ca="1" si="2"/>
        <v>3.1.01</v>
      </c>
      <c r="F9" s="107" t="str">
        <f t="shared" ca="1" si="3"/>
        <v>Do you investigate cyber security incidents more thoroughly after they have been resolved?</v>
      </c>
      <c r="G9" s="107"/>
      <c r="H9" s="142" t="str">
        <f t="shared" ca="1" si="4"/>
        <v>x 1</v>
      </c>
      <c r="I9" s="142" t="str">
        <f t="shared" ca="1" si="5"/>
        <v/>
      </c>
      <c r="J9" s="253"/>
      <c r="K9" s="253"/>
      <c r="L9" s="105"/>
      <c r="M9" s="105"/>
      <c r="N9" s="105"/>
      <c r="O9" s="105"/>
      <c r="P9" s="105"/>
      <c r="Q9" s="105"/>
      <c r="R9" s="105"/>
      <c r="S9" s="105"/>
      <c r="T9" s="153"/>
      <c r="U9" s="105"/>
      <c r="V9" s="105"/>
      <c r="W9" s="155"/>
      <c r="X9" s="159"/>
      <c r="Y9" s="155"/>
      <c r="AA9" s="145">
        <v>1</v>
      </c>
      <c r="AB9" s="145" t="str">
        <f t="shared" ref="AB9:AB19" si="6">VLOOKUP(AA9,detail_maturity_score,3,FALSE)</f>
        <v/>
      </c>
    </row>
    <row r="10" spans="1:28" s="124" customFormat="1" ht="30" customHeight="1" x14ac:dyDescent="0.25">
      <c r="A10" s="89">
        <v>525</v>
      </c>
      <c r="B10" s="95" t="str">
        <f t="shared" ca="1" si="0"/>
        <v>3.1.02</v>
      </c>
      <c r="C10" s="21">
        <f t="shared" ca="1" si="1"/>
        <v>5</v>
      </c>
      <c r="D10" s="21"/>
      <c r="E10" s="220" t="str">
        <f t="shared" ca="1" si="2"/>
        <v>3.1.02</v>
      </c>
      <c r="F10" s="93" t="str">
        <f t="shared" ca="1" si="3"/>
        <v>Is your investigation carried out in a structured, systematic manner?</v>
      </c>
      <c r="G10" s="93"/>
      <c r="H10" s="140" t="str">
        <f t="shared" ca="1" si="4"/>
        <v>x 2</v>
      </c>
      <c r="I10" s="140" t="str">
        <f t="shared" ca="1" si="5"/>
        <v/>
      </c>
      <c r="J10" s="254"/>
      <c r="K10" s="254"/>
      <c r="L10" s="91"/>
      <c r="M10" s="91"/>
      <c r="N10" s="91"/>
      <c r="O10" s="91"/>
      <c r="P10" s="91"/>
      <c r="Q10" s="91"/>
      <c r="R10" s="91"/>
      <c r="S10" s="91"/>
      <c r="T10" s="126"/>
      <c r="U10" s="91"/>
      <c r="V10" s="91"/>
      <c r="W10" s="156"/>
      <c r="X10" s="160"/>
      <c r="Y10" s="156"/>
      <c r="AA10" s="146">
        <v>1</v>
      </c>
      <c r="AB10" s="146" t="str">
        <f t="shared" si="6"/>
        <v/>
      </c>
    </row>
    <row r="11" spans="1:28" s="124" customFormat="1" ht="30" customHeight="1" x14ac:dyDescent="0.25">
      <c r="A11" s="89">
        <v>526</v>
      </c>
      <c r="B11" s="95" t="str">
        <f t="shared" ca="1" si="0"/>
        <v>3.1.03</v>
      </c>
      <c r="C11" s="21">
        <f t="shared" ca="1" si="1"/>
        <v>5</v>
      </c>
      <c r="D11" s="21"/>
      <c r="E11" s="220" t="str">
        <f t="shared" ca="1" si="2"/>
        <v>3.1.03</v>
      </c>
      <c r="F11" s="93" t="str">
        <f t="shared" ca="1" si="3"/>
        <v>Do you perform problem cause analysis for cyber security incidents?</v>
      </c>
      <c r="G11" s="93"/>
      <c r="H11" s="140" t="str">
        <f t="shared" ca="1" si="4"/>
        <v>x 3</v>
      </c>
      <c r="I11" s="140" t="str">
        <f t="shared" ca="1" si="5"/>
        <v/>
      </c>
      <c r="J11" s="254"/>
      <c r="K11" s="254"/>
      <c r="L11" s="91"/>
      <c r="M11" s="91"/>
      <c r="N11" s="91"/>
      <c r="O11" s="91"/>
      <c r="P11" s="91"/>
      <c r="Q11" s="91"/>
      <c r="R11" s="91"/>
      <c r="S11" s="91"/>
      <c r="T11" s="126"/>
      <c r="U11" s="91"/>
      <c r="V11" s="91"/>
      <c r="W11" s="156"/>
      <c r="X11" s="160"/>
      <c r="Y11" s="156"/>
      <c r="AA11" s="146">
        <v>1</v>
      </c>
      <c r="AB11" s="146" t="str">
        <f t="shared" si="6"/>
        <v/>
      </c>
    </row>
    <row r="12" spans="1:28" s="124" customFormat="1" ht="30" x14ac:dyDescent="0.25">
      <c r="A12" s="89">
        <v>527</v>
      </c>
      <c r="B12" s="95" t="str">
        <f t="shared" ca="1" si="0"/>
        <v>3.1.04</v>
      </c>
      <c r="C12" s="21">
        <f t="shared" ca="1" si="1"/>
        <v>5</v>
      </c>
      <c r="D12" s="21"/>
      <c r="E12" s="220" t="str">
        <f t="shared" ca="1" si="2"/>
        <v>3.1.04</v>
      </c>
      <c r="F12" s="93" t="str">
        <f t="shared" ca="1" si="3"/>
        <v>Does your problem cause analysis include using appropriate investigative techniques, such as:</v>
      </c>
      <c r="G12" s="93"/>
      <c r="H12" s="140" t="str">
        <f t="shared" ca="1" si="4"/>
        <v>x 4</v>
      </c>
      <c r="I12" s="140" t="str">
        <f t="shared" ca="1" si="5"/>
        <v/>
      </c>
      <c r="J12" s="254"/>
      <c r="K12" s="254"/>
      <c r="L12" s="91"/>
      <c r="M12" s="91"/>
      <c r="N12" s="91"/>
      <c r="O12" s="91"/>
      <c r="P12" s="91"/>
      <c r="Q12" s="91"/>
      <c r="R12" s="91"/>
      <c r="S12" s="91"/>
      <c r="T12" s="126"/>
      <c r="U12" s="91"/>
      <c r="V12" s="91"/>
      <c r="W12" s="156"/>
      <c r="X12" s="160"/>
      <c r="Y12" s="156"/>
      <c r="AA12" s="146">
        <v>1</v>
      </c>
      <c r="AB12" s="146" t="str">
        <f t="shared" si="6"/>
        <v/>
      </c>
    </row>
    <row r="13" spans="1:28" s="124" customFormat="1" ht="30" customHeight="1" x14ac:dyDescent="0.25">
      <c r="A13" s="89">
        <v>528</v>
      </c>
      <c r="B13" s="95" t="str">
        <f t="shared" ca="1" si="0"/>
        <v>3.1.05</v>
      </c>
      <c r="C13" s="21">
        <f t="shared" ca="1" si="1"/>
        <v>5</v>
      </c>
      <c r="D13" s="21"/>
      <c r="E13" s="220" t="str">
        <f t="shared" ca="1" si="2"/>
        <v>3.1.05</v>
      </c>
      <c r="F13" s="93" t="str">
        <f t="shared" ca="1" si="3"/>
        <v>Do you carry out root cause identification for cyber security incidents?</v>
      </c>
      <c r="G13" s="93"/>
      <c r="H13" s="140" t="str">
        <f t="shared" ca="1" si="4"/>
        <v>x 3</v>
      </c>
      <c r="I13" s="140" t="str">
        <f t="shared" ca="1" si="5"/>
        <v/>
      </c>
      <c r="J13" s="254"/>
      <c r="K13" s="254"/>
      <c r="L13" s="91"/>
      <c r="M13" s="91"/>
      <c r="N13" s="91"/>
      <c r="O13" s="91"/>
      <c r="P13" s="91"/>
      <c r="Q13" s="91"/>
      <c r="R13" s="91"/>
      <c r="S13" s="91"/>
      <c r="T13" s="126"/>
      <c r="U13" s="91"/>
      <c r="V13" s="91"/>
      <c r="W13" s="156"/>
      <c r="X13" s="160"/>
      <c r="Y13" s="156"/>
      <c r="AA13" s="146">
        <v>1</v>
      </c>
      <c r="AB13" s="146" t="str">
        <f t="shared" si="6"/>
        <v/>
      </c>
    </row>
    <row r="14" spans="1:28" s="124" customFormat="1" ht="30" x14ac:dyDescent="0.25">
      <c r="A14" s="89">
        <v>529</v>
      </c>
      <c r="B14" s="90" t="str">
        <f t="shared" ca="1" si="0"/>
        <v>3.1.06</v>
      </c>
      <c r="C14" s="91">
        <f t="shared" ca="1" si="1"/>
        <v>5</v>
      </c>
      <c r="D14" s="21"/>
      <c r="E14" s="220" t="str">
        <f t="shared" ca="1" si="2"/>
        <v>3.1.06</v>
      </c>
      <c r="F14" s="93" t="str">
        <f t="shared" ca="1" si="3"/>
        <v>Does your root cause identification include using appropriate investigative techniques, such as:</v>
      </c>
      <c r="G14" s="93"/>
      <c r="H14" s="140" t="str">
        <f t="shared" ca="1" si="4"/>
        <v>x 4</v>
      </c>
      <c r="I14" s="140" t="str">
        <f t="shared" ca="1" si="5"/>
        <v/>
      </c>
      <c r="J14" s="254"/>
      <c r="K14" s="254"/>
      <c r="L14" s="91"/>
      <c r="M14" s="91"/>
      <c r="N14" s="91"/>
      <c r="O14" s="91"/>
      <c r="P14" s="91"/>
      <c r="Q14" s="91"/>
      <c r="R14" s="91"/>
      <c r="S14" s="91"/>
      <c r="T14" s="126"/>
      <c r="U14" s="91"/>
      <c r="V14" s="91"/>
      <c r="W14" s="156"/>
      <c r="X14" s="160"/>
      <c r="Y14" s="156"/>
      <c r="AA14" s="146">
        <v>1</v>
      </c>
      <c r="AB14" s="146" t="str">
        <f t="shared" si="6"/>
        <v/>
      </c>
    </row>
    <row r="15" spans="1:28" s="124" customFormat="1" ht="30" x14ac:dyDescent="0.25">
      <c r="A15" s="89">
        <v>530</v>
      </c>
      <c r="B15" s="90" t="str">
        <f t="shared" ca="1" si="0"/>
        <v>3.1.07</v>
      </c>
      <c r="C15" s="91">
        <f t="shared" ca="1" si="1"/>
        <v>5</v>
      </c>
      <c r="D15" s="21"/>
      <c r="E15" s="220" t="str">
        <f t="shared" ca="1" si="2"/>
        <v>3.1.07</v>
      </c>
      <c r="F15" s="93" t="str">
        <f t="shared" ca="1" si="3"/>
        <v>Does your root cause identification help to identify previously unknown sources of cyber security incidents?</v>
      </c>
      <c r="G15" s="93"/>
      <c r="H15" s="140" t="str">
        <f t="shared" ca="1" si="4"/>
        <v>x 5</v>
      </c>
      <c r="I15" s="140" t="str">
        <f t="shared" ca="1" si="5"/>
        <v/>
      </c>
      <c r="J15" s="254"/>
      <c r="K15" s="254"/>
      <c r="L15" s="91"/>
      <c r="M15" s="91"/>
      <c r="N15" s="91"/>
      <c r="O15" s="91"/>
      <c r="P15" s="91"/>
      <c r="Q15" s="91"/>
      <c r="R15" s="91"/>
      <c r="S15" s="91"/>
      <c r="T15" s="126"/>
      <c r="U15" s="91"/>
      <c r="V15" s="91"/>
      <c r="W15" s="156"/>
      <c r="X15" s="160"/>
      <c r="Y15" s="156"/>
      <c r="AA15" s="146">
        <v>1</v>
      </c>
      <c r="AB15" s="146" t="str">
        <f t="shared" si="6"/>
        <v/>
      </c>
    </row>
    <row r="16" spans="1:28" s="124" customFormat="1" ht="30" x14ac:dyDescent="0.25">
      <c r="A16" s="89">
        <v>531</v>
      </c>
      <c r="B16" s="90" t="str">
        <f t="shared" ca="1" si="0"/>
        <v>3.1.08</v>
      </c>
      <c r="C16" s="91">
        <f t="shared" ca="1" si="1"/>
        <v>5</v>
      </c>
      <c r="D16" s="21"/>
      <c r="E16" s="220" t="str">
        <f t="shared" ca="1" si="2"/>
        <v>3.1.08</v>
      </c>
      <c r="F16" s="93" t="str">
        <f t="shared" ca="1" si="3"/>
        <v>Do you quantify the business impact of cyber security incidents (eg in terms of financial, reputational, management or compliance impact)?</v>
      </c>
      <c r="G16" s="93"/>
      <c r="H16" s="140" t="str">
        <f t="shared" ca="1" si="4"/>
        <v>x 4</v>
      </c>
      <c r="I16" s="140" t="str">
        <f t="shared" ca="1" si="5"/>
        <v/>
      </c>
      <c r="J16" s="254"/>
      <c r="K16" s="254"/>
      <c r="L16" s="91"/>
      <c r="M16" s="91"/>
      <c r="N16" s="91"/>
      <c r="O16" s="91"/>
      <c r="P16" s="91"/>
      <c r="Q16" s="91"/>
      <c r="R16" s="91"/>
      <c r="S16" s="91"/>
      <c r="T16" s="126"/>
      <c r="U16" s="91"/>
      <c r="V16" s="91"/>
      <c r="W16" s="156"/>
      <c r="X16" s="160"/>
      <c r="Y16" s="156"/>
      <c r="AA16" s="146">
        <v>1</v>
      </c>
      <c r="AB16" s="146" t="str">
        <f t="shared" si="6"/>
        <v/>
      </c>
    </row>
    <row r="17" spans="1:28" s="124" customFormat="1" ht="45" x14ac:dyDescent="0.25">
      <c r="A17" s="89">
        <v>532</v>
      </c>
      <c r="B17" s="90" t="str">
        <f t="shared" ca="1" si="0"/>
        <v>3.1.09</v>
      </c>
      <c r="C17" s="91">
        <f t="shared" ca="1" si="1"/>
        <v>5</v>
      </c>
      <c r="D17" s="21"/>
      <c r="E17" s="220" t="str">
        <f t="shared" ca="1" si="2"/>
        <v>3.1.09</v>
      </c>
      <c r="F17" s="93" t="str">
        <f t="shared" ca="1" si="3"/>
        <v>Do you carry out sufficient investigation to identify the perpetrators(s) of the cyber security incident, which may involve specialist support, such as from forensic investigators?</v>
      </c>
      <c r="G17" s="93"/>
      <c r="H17" s="140" t="str">
        <f t="shared" ca="1" si="4"/>
        <v>x 5</v>
      </c>
      <c r="I17" s="140" t="str">
        <f t="shared" ca="1" si="5"/>
        <v/>
      </c>
      <c r="J17" s="254"/>
      <c r="K17" s="254"/>
      <c r="L17" s="91"/>
      <c r="M17" s="91"/>
      <c r="N17" s="91"/>
      <c r="O17" s="91"/>
      <c r="P17" s="91"/>
      <c r="Q17" s="91"/>
      <c r="R17" s="91"/>
      <c r="S17" s="91"/>
      <c r="T17" s="126"/>
      <c r="U17" s="91"/>
      <c r="V17" s="91"/>
      <c r="W17" s="156"/>
      <c r="X17" s="160"/>
      <c r="Y17" s="156"/>
      <c r="AA17" s="146">
        <v>1</v>
      </c>
      <c r="AB17" s="146" t="str">
        <f t="shared" si="6"/>
        <v/>
      </c>
    </row>
    <row r="18" spans="1:28" s="124" customFormat="1" ht="45" x14ac:dyDescent="0.25">
      <c r="A18" s="89">
        <v>533</v>
      </c>
      <c r="B18" s="90" t="str">
        <f t="shared" ca="1" si="0"/>
        <v>3.1.10</v>
      </c>
      <c r="C18" s="91">
        <f t="shared" ca="1" si="1"/>
        <v>5</v>
      </c>
      <c r="D18" s="21"/>
      <c r="E18" s="220" t="str">
        <f t="shared" ca="1" si="2"/>
        <v>3.1.10</v>
      </c>
      <c r="F18" s="93" t="str">
        <f t="shared" ca="1" si="3"/>
        <v>Does your investigation cover events in relation to the ‘attacker kill chain’ (ie reconnaissance, weaponize, deliver, exploit, install, command &amp; control and act on objectives)?</v>
      </c>
      <c r="G18" s="93"/>
      <c r="H18" s="140" t="str">
        <f t="shared" ca="1" si="4"/>
        <v>x 5</v>
      </c>
      <c r="I18" s="140" t="str">
        <f t="shared" ca="1" si="5"/>
        <v/>
      </c>
      <c r="J18" s="254"/>
      <c r="K18" s="254"/>
      <c r="L18" s="91"/>
      <c r="M18" s="91"/>
      <c r="N18" s="91"/>
      <c r="O18" s="91"/>
      <c r="P18" s="91"/>
      <c r="Q18" s="91"/>
      <c r="R18" s="91"/>
      <c r="S18" s="91"/>
      <c r="T18" s="126"/>
      <c r="U18" s="91"/>
      <c r="V18" s="91"/>
      <c r="W18" s="156"/>
      <c r="X18" s="160"/>
      <c r="Y18" s="156"/>
      <c r="AA18" s="146">
        <v>1</v>
      </c>
      <c r="AB18" s="146" t="str">
        <f t="shared" si="6"/>
        <v/>
      </c>
    </row>
    <row r="19" spans="1:28" s="125" customFormat="1" ht="30" x14ac:dyDescent="0.25">
      <c r="A19" s="89">
        <v>534</v>
      </c>
      <c r="B19" s="90" t="str">
        <f t="shared" ca="1" si="0"/>
        <v>3.1.11</v>
      </c>
      <c r="C19" s="91">
        <f t="shared" ca="1" si="1"/>
        <v>5</v>
      </c>
      <c r="D19" s="21"/>
      <c r="E19" s="230" t="str">
        <f t="shared" ca="1" si="2"/>
        <v>3.1.11</v>
      </c>
      <c r="F19" s="102" t="str">
        <f t="shared" ca="1" si="3"/>
        <v>Does your investigation link to wider problem management activities, such as those used in service management (eg ITIL approach)?</v>
      </c>
      <c r="G19" s="102"/>
      <c r="H19" s="141" t="str">
        <f t="shared" ca="1" si="4"/>
        <v>x 5</v>
      </c>
      <c r="I19" s="141" t="str">
        <f t="shared" ca="1" si="5"/>
        <v/>
      </c>
      <c r="J19" s="255"/>
      <c r="K19" s="255"/>
      <c r="L19" s="99"/>
      <c r="M19" s="99"/>
      <c r="N19" s="99"/>
      <c r="O19" s="99"/>
      <c r="P19" s="99"/>
      <c r="Q19" s="99"/>
      <c r="R19" s="99"/>
      <c r="S19" s="99"/>
      <c r="T19" s="152"/>
      <c r="U19" s="99"/>
      <c r="V19" s="99"/>
      <c r="W19" s="157"/>
      <c r="X19" s="161"/>
      <c r="Y19" s="157"/>
      <c r="AA19" s="147">
        <v>1</v>
      </c>
      <c r="AB19" s="147" t="str">
        <f t="shared" si="6"/>
        <v/>
      </c>
    </row>
    <row r="20" spans="1:28" s="124" customFormat="1" ht="30" customHeight="1" x14ac:dyDescent="0.25">
      <c r="A20" s="89">
        <v>535</v>
      </c>
      <c r="B20" s="90" t="str">
        <f t="shared" ca="1" si="0"/>
        <v>3.2</v>
      </c>
      <c r="C20" s="91">
        <f t="shared" ca="1" si="1"/>
        <v>2</v>
      </c>
      <c r="D20" s="21"/>
      <c r="E20" s="88" t="str">
        <f t="shared" ca="1" si="2"/>
        <v>Step 2</v>
      </c>
      <c r="F20" s="117" t="str">
        <f t="shared" ca="1" si="3"/>
        <v>Reporting</v>
      </c>
      <c r="G20" s="118"/>
      <c r="H20" s="119" t="str">
        <f t="shared" ca="1" si="4"/>
        <v/>
      </c>
      <c r="I20" s="119" t="str">
        <f t="shared" ca="1" si="5"/>
        <v/>
      </c>
      <c r="J20" s="258"/>
      <c r="K20" s="258"/>
      <c r="L20" s="119"/>
      <c r="M20" s="118"/>
      <c r="N20" s="118"/>
      <c r="O20" s="118"/>
      <c r="P20" s="118"/>
      <c r="Q20" s="118"/>
      <c r="R20" s="118"/>
      <c r="S20" s="118"/>
      <c r="T20" s="118"/>
      <c r="U20" s="118"/>
      <c r="V20" s="118"/>
      <c r="W20" s="154"/>
      <c r="X20" s="154"/>
      <c r="Y20" s="158"/>
      <c r="Z20" s="123"/>
      <c r="AA20" s="144"/>
      <c r="AB20" s="144"/>
    </row>
    <row r="21" spans="1:28" s="122" customFormat="1" ht="30" x14ac:dyDescent="0.25">
      <c r="A21" s="89">
        <v>536</v>
      </c>
      <c r="B21" s="90" t="str">
        <f t="shared" ca="1" si="0"/>
        <v>3.2.01</v>
      </c>
      <c r="C21" s="91">
        <f t="shared" ca="1" si="1"/>
        <v>5</v>
      </c>
      <c r="D21" s="21"/>
      <c r="E21" s="221" t="str">
        <f t="shared" ca="1" si="2"/>
        <v>3.2.01</v>
      </c>
      <c r="F21" s="107" t="str">
        <f t="shared" ca="1" si="3"/>
        <v>Are cyber security incidents reported to relevant internal stakeholders (eg information security, corporate IT departments and business units)?</v>
      </c>
      <c r="G21" s="107"/>
      <c r="H21" s="142" t="str">
        <f t="shared" ca="1" si="4"/>
        <v>x 1</v>
      </c>
      <c r="I21" s="142" t="str">
        <f t="shared" ca="1" si="5"/>
        <v/>
      </c>
      <c r="J21" s="253"/>
      <c r="K21" s="253"/>
      <c r="L21" s="105"/>
      <c r="M21" s="105"/>
      <c r="N21" s="105"/>
      <c r="O21" s="105"/>
      <c r="P21" s="105"/>
      <c r="Q21" s="105"/>
      <c r="R21" s="105"/>
      <c r="S21" s="105"/>
      <c r="T21" s="153"/>
      <c r="U21" s="105"/>
      <c r="V21" s="105"/>
      <c r="W21" s="155"/>
      <c r="X21" s="159"/>
      <c r="Y21" s="155"/>
      <c r="AA21" s="145">
        <v>1</v>
      </c>
      <c r="AB21" s="145" t="str">
        <f>VLOOKUP(AA21,detail_maturity_score,3,FALSE)</f>
        <v/>
      </c>
    </row>
    <row r="22" spans="1:28" s="124" customFormat="1" ht="30" customHeight="1" x14ac:dyDescent="0.25">
      <c r="A22" s="89">
        <v>537</v>
      </c>
      <c r="B22" s="90" t="str">
        <f t="shared" ca="1" si="0"/>
        <v>3.2.02</v>
      </c>
      <c r="C22" s="91">
        <f t="shared" ca="1" si="1"/>
        <v>4</v>
      </c>
      <c r="D22" s="21"/>
      <c r="E22" s="220" t="str">
        <f t="shared" ca="1" si="2"/>
        <v>3.2.02</v>
      </c>
      <c r="F22" s="93" t="str">
        <f t="shared" ca="1" si="3"/>
        <v>Are you aware of:</v>
      </c>
      <c r="G22" s="93"/>
      <c r="H22" s="140" t="str">
        <f t="shared" ca="1" si="4"/>
        <v/>
      </c>
      <c r="I22" s="140" t="str">
        <f t="shared" ca="1" si="5"/>
        <v/>
      </c>
      <c r="J22" s="254"/>
      <c r="K22" s="254"/>
      <c r="L22" s="91"/>
      <c r="M22" s="91"/>
      <c r="N22" s="91"/>
      <c r="O22" s="91"/>
      <c r="P22" s="91"/>
      <c r="Q22" s="91"/>
      <c r="R22" s="91"/>
      <c r="S22" s="91"/>
      <c r="T22" s="126"/>
      <c r="U22" s="91"/>
      <c r="V22" s="91"/>
      <c r="W22" s="156"/>
      <c r="X22" s="160"/>
      <c r="Y22" s="156"/>
      <c r="AA22" s="146"/>
      <c r="AB22" s="146"/>
    </row>
    <row r="23" spans="1:28" s="124" customFormat="1" ht="30" x14ac:dyDescent="0.25">
      <c r="A23" s="89">
        <v>538</v>
      </c>
      <c r="B23" s="90" t="str">
        <f t="shared" ca="1" si="0"/>
        <v>3.2.02a</v>
      </c>
      <c r="C23" s="91">
        <f t="shared" ca="1" si="1"/>
        <v>6</v>
      </c>
      <c r="D23" s="21"/>
      <c r="E23" s="220" t="str">
        <f t="shared" ca="1" si="2"/>
        <v>3.2.02a</v>
      </c>
      <c r="F23" s="98" t="str">
        <f t="shared" ca="1" si="3"/>
        <v>Your regulatory and legal reporting requirements (eg mandatory reporting to particular authorities)?</v>
      </c>
      <c r="G23" s="93"/>
      <c r="H23" s="140" t="str">
        <f t="shared" ca="1" si="4"/>
        <v>x 2</v>
      </c>
      <c r="I23" s="140" t="str">
        <f t="shared" ca="1" si="5"/>
        <v/>
      </c>
      <c r="J23" s="254"/>
      <c r="K23" s="254"/>
      <c r="L23" s="91"/>
      <c r="M23" s="91"/>
      <c r="N23" s="91"/>
      <c r="O23" s="91"/>
      <c r="P23" s="91"/>
      <c r="Q23" s="91"/>
      <c r="R23" s="91"/>
      <c r="S23" s="91"/>
      <c r="T23" s="126"/>
      <c r="U23" s="91"/>
      <c r="V23" s="91"/>
      <c r="W23" s="156"/>
      <c r="X23" s="160"/>
      <c r="Y23" s="156"/>
      <c r="AA23" s="146">
        <v>1</v>
      </c>
      <c r="AB23" s="146" t="str">
        <f t="shared" ref="AB23:AB29" si="7">VLOOKUP(AA23,detail_maturity_score,3,FALSE)</f>
        <v/>
      </c>
    </row>
    <row r="24" spans="1:28" s="124" customFormat="1" ht="30" customHeight="1" x14ac:dyDescent="0.25">
      <c r="A24" s="89">
        <v>539</v>
      </c>
      <c r="B24" s="90" t="str">
        <f t="shared" ca="1" si="0"/>
        <v>3.2.02b</v>
      </c>
      <c r="C24" s="91">
        <f t="shared" ca="1" si="1"/>
        <v>6</v>
      </c>
      <c r="D24" s="21"/>
      <c r="E24" s="220" t="str">
        <f t="shared" ca="1" si="2"/>
        <v>3.2.02b</v>
      </c>
      <c r="F24" s="98" t="str">
        <f t="shared" ca="1" si="3"/>
        <v>What types of cyber security incident need to be reported?</v>
      </c>
      <c r="G24" s="93"/>
      <c r="H24" s="140" t="str">
        <f t="shared" ca="1" si="4"/>
        <v>x 2</v>
      </c>
      <c r="I24" s="140" t="str">
        <f t="shared" ca="1" si="5"/>
        <v/>
      </c>
      <c r="J24" s="254"/>
      <c r="K24" s="254"/>
      <c r="L24" s="91"/>
      <c r="M24" s="91"/>
      <c r="N24" s="91"/>
      <c r="O24" s="91"/>
      <c r="P24" s="91"/>
      <c r="Q24" s="91"/>
      <c r="R24" s="91"/>
      <c r="S24" s="91"/>
      <c r="T24" s="126"/>
      <c r="U24" s="91"/>
      <c r="V24" s="91"/>
      <c r="W24" s="156"/>
      <c r="X24" s="160"/>
      <c r="Y24" s="156"/>
      <c r="AA24" s="146">
        <v>1</v>
      </c>
      <c r="AB24" s="146" t="str">
        <f t="shared" si="7"/>
        <v/>
      </c>
    </row>
    <row r="25" spans="1:28" s="124" customFormat="1" ht="30" x14ac:dyDescent="0.25">
      <c r="A25" s="89">
        <v>540</v>
      </c>
      <c r="B25" s="90" t="str">
        <f t="shared" ca="1" si="0"/>
        <v>3.2.02c</v>
      </c>
      <c r="C25" s="91">
        <f t="shared" ca="1" si="1"/>
        <v>6</v>
      </c>
      <c r="D25" s="21"/>
      <c r="E25" s="220" t="str">
        <f t="shared" ca="1" si="2"/>
        <v>3.2.02c</v>
      </c>
      <c r="F25" s="98" t="str">
        <f t="shared" ca="1" si="3"/>
        <v>To which external body each type of cyber security incidents need to be reported?</v>
      </c>
      <c r="G25" s="93"/>
      <c r="H25" s="140" t="str">
        <f t="shared" ca="1" si="4"/>
        <v>x 2</v>
      </c>
      <c r="I25" s="140" t="str">
        <f t="shared" ca="1" si="5"/>
        <v/>
      </c>
      <c r="J25" s="254"/>
      <c r="K25" s="254"/>
      <c r="L25" s="91"/>
      <c r="M25" s="91"/>
      <c r="N25" s="91"/>
      <c r="O25" s="91"/>
      <c r="P25" s="91"/>
      <c r="Q25" s="91"/>
      <c r="R25" s="91"/>
      <c r="S25" s="91"/>
      <c r="T25" s="126"/>
      <c r="U25" s="91"/>
      <c r="V25" s="91"/>
      <c r="W25" s="156"/>
      <c r="X25" s="160"/>
      <c r="Y25" s="156"/>
      <c r="AA25" s="146">
        <v>1</v>
      </c>
      <c r="AB25" s="146" t="str">
        <f t="shared" si="7"/>
        <v/>
      </c>
    </row>
    <row r="26" spans="1:28" s="124" customFormat="1" ht="30" customHeight="1" x14ac:dyDescent="0.25">
      <c r="A26" s="89">
        <v>541</v>
      </c>
      <c r="B26" s="90" t="str">
        <f t="shared" ca="1" si="0"/>
        <v>3.2.02d</v>
      </c>
      <c r="C26" s="91">
        <f t="shared" ca="1" si="1"/>
        <v>6</v>
      </c>
      <c r="D26" s="21"/>
      <c r="E26" s="220" t="str">
        <f t="shared" ca="1" si="2"/>
        <v>3.2.02d</v>
      </c>
      <c r="F26" s="98" t="str">
        <f t="shared" ca="1" si="3"/>
        <v>The format in which cyber security incidents need to be reported?</v>
      </c>
      <c r="G26" s="93"/>
      <c r="H26" s="140" t="str">
        <f t="shared" ca="1" si="4"/>
        <v>x 2</v>
      </c>
      <c r="I26" s="140" t="str">
        <f t="shared" ca="1" si="5"/>
        <v/>
      </c>
      <c r="J26" s="254"/>
      <c r="K26" s="254"/>
      <c r="L26" s="91"/>
      <c r="M26" s="91"/>
      <c r="N26" s="91"/>
      <c r="O26" s="91"/>
      <c r="P26" s="91"/>
      <c r="Q26" s="91"/>
      <c r="R26" s="91"/>
      <c r="S26" s="91"/>
      <c r="T26" s="126"/>
      <c r="U26" s="91"/>
      <c r="V26" s="91"/>
      <c r="W26" s="156"/>
      <c r="X26" s="160"/>
      <c r="Y26" s="156"/>
      <c r="AA26" s="146">
        <v>1</v>
      </c>
      <c r="AB26" s="146" t="str">
        <f t="shared" si="7"/>
        <v/>
      </c>
    </row>
    <row r="27" spans="1:28" s="124" customFormat="1" ht="30" customHeight="1" x14ac:dyDescent="0.25">
      <c r="A27" s="89">
        <v>542</v>
      </c>
      <c r="B27" s="90" t="str">
        <f t="shared" ca="1" si="0"/>
        <v>3.2.02e</v>
      </c>
      <c r="C27" s="91">
        <f t="shared" ca="1" si="1"/>
        <v>6</v>
      </c>
      <c r="D27" s="21"/>
      <c r="E27" s="220" t="str">
        <f t="shared" ca="1" si="2"/>
        <v>3.2.02e</v>
      </c>
      <c r="F27" s="98" t="str">
        <f t="shared" ca="1" si="3"/>
        <v>The objectives of reporting cyber security incidents?</v>
      </c>
      <c r="G27" s="93"/>
      <c r="H27" s="140" t="str">
        <f t="shared" ca="1" si="4"/>
        <v>x 2</v>
      </c>
      <c r="I27" s="140" t="str">
        <f t="shared" ca="1" si="5"/>
        <v/>
      </c>
      <c r="J27" s="254"/>
      <c r="K27" s="254"/>
      <c r="L27" s="91"/>
      <c r="M27" s="91"/>
      <c r="N27" s="91"/>
      <c r="O27" s="91"/>
      <c r="P27" s="91"/>
      <c r="Q27" s="91"/>
      <c r="R27" s="91"/>
      <c r="S27" s="91"/>
      <c r="T27" s="126"/>
      <c r="U27" s="91"/>
      <c r="V27" s="91"/>
      <c r="W27" s="156"/>
      <c r="X27" s="160"/>
      <c r="Y27" s="156"/>
      <c r="AA27" s="146">
        <v>1</v>
      </c>
      <c r="AB27" s="146" t="str">
        <f t="shared" si="7"/>
        <v/>
      </c>
    </row>
    <row r="28" spans="1:28" s="124" customFormat="1" ht="45" x14ac:dyDescent="0.25">
      <c r="A28" s="89">
        <v>543</v>
      </c>
      <c r="B28" s="90" t="str">
        <f t="shared" ca="1" si="0"/>
        <v>3.2.03</v>
      </c>
      <c r="C28" s="91">
        <f t="shared" ca="1" si="1"/>
        <v>5</v>
      </c>
      <c r="D28" s="21"/>
      <c r="E28" s="220" t="str">
        <f t="shared" ca="1" si="2"/>
        <v>3.2.03</v>
      </c>
      <c r="F28" s="93" t="str">
        <f t="shared" ca="1" si="3"/>
        <v>Do you report targeted cyber security incidents, to required authorities, such as GovCertUK (the Government’s Computer Emergency Response Team)?</v>
      </c>
      <c r="G28" s="93"/>
      <c r="H28" s="140" t="str">
        <f t="shared" ca="1" si="4"/>
        <v>x 3</v>
      </c>
      <c r="I28" s="140" t="str">
        <f t="shared" ca="1" si="5"/>
        <v/>
      </c>
      <c r="J28" s="254"/>
      <c r="K28" s="254"/>
      <c r="L28" s="91"/>
      <c r="M28" s="91"/>
      <c r="N28" s="91"/>
      <c r="O28" s="91"/>
      <c r="P28" s="91"/>
      <c r="Q28" s="91"/>
      <c r="R28" s="91"/>
      <c r="S28" s="91"/>
      <c r="T28" s="126"/>
      <c r="U28" s="91"/>
      <c r="V28" s="91"/>
      <c r="W28" s="156"/>
      <c r="X28" s="160"/>
      <c r="Y28" s="156"/>
      <c r="AA28" s="146">
        <v>1</v>
      </c>
      <c r="AB28" s="146" t="str">
        <f t="shared" si="7"/>
        <v/>
      </c>
    </row>
    <row r="29" spans="1:28" s="124" customFormat="1" ht="45" x14ac:dyDescent="0.25">
      <c r="A29" s="89">
        <v>544</v>
      </c>
      <c r="B29" s="90" t="str">
        <f t="shared" ca="1" si="0"/>
        <v>3.2.04</v>
      </c>
      <c r="C29" s="91">
        <f t="shared" ca="1" si="1"/>
        <v>5</v>
      </c>
      <c r="D29" s="21"/>
      <c r="E29" s="220" t="str">
        <f t="shared" ca="1" si="2"/>
        <v>3.2.04</v>
      </c>
      <c r="F29" s="93" t="str">
        <f t="shared" ca="1" si="3"/>
        <v>Do you notify required authorities, such as GovCertUK (the Government’s Computer Emergency Response Team) of any other (non-targeted) cyber security incidents?</v>
      </c>
      <c r="G29" s="93"/>
      <c r="H29" s="140" t="str">
        <f t="shared" ca="1" si="4"/>
        <v>x 3</v>
      </c>
      <c r="I29" s="140" t="str">
        <f t="shared" ca="1" si="5"/>
        <v/>
      </c>
      <c r="J29" s="254"/>
      <c r="K29" s="254"/>
      <c r="L29" s="91"/>
      <c r="M29" s="91"/>
      <c r="N29" s="91"/>
      <c r="O29" s="91"/>
      <c r="P29" s="91"/>
      <c r="Q29" s="91"/>
      <c r="R29" s="91"/>
      <c r="S29" s="91"/>
      <c r="T29" s="126"/>
      <c r="U29" s="91"/>
      <c r="V29" s="91"/>
      <c r="W29" s="156"/>
      <c r="X29" s="160"/>
      <c r="Y29" s="156"/>
      <c r="AA29" s="146">
        <v>1</v>
      </c>
      <c r="AB29" s="146" t="str">
        <f t="shared" si="7"/>
        <v/>
      </c>
    </row>
    <row r="30" spans="1:28" s="124" customFormat="1" ht="30" customHeight="1" x14ac:dyDescent="0.25">
      <c r="A30" s="89">
        <v>545</v>
      </c>
      <c r="B30" s="90" t="str">
        <f t="shared" ca="1" si="0"/>
        <v>3.2.05</v>
      </c>
      <c r="C30" s="91">
        <f t="shared" ca="1" si="1"/>
        <v>4</v>
      </c>
      <c r="D30" s="21"/>
      <c r="E30" s="220" t="str">
        <f t="shared" ca="1" si="2"/>
        <v>3.2.05</v>
      </c>
      <c r="F30" s="93" t="str">
        <f t="shared" ca="1" si="3"/>
        <v>When reporting cyber security incidents, do you provide:</v>
      </c>
      <c r="G30" s="93"/>
      <c r="H30" s="140" t="str">
        <f t="shared" ca="1" si="4"/>
        <v/>
      </c>
      <c r="I30" s="140" t="str">
        <f t="shared" ca="1" si="5"/>
        <v/>
      </c>
      <c r="J30" s="254"/>
      <c r="K30" s="254"/>
      <c r="L30" s="91"/>
      <c r="M30" s="91"/>
      <c r="N30" s="91"/>
      <c r="O30" s="91"/>
      <c r="P30" s="91"/>
      <c r="Q30" s="91"/>
      <c r="R30" s="91"/>
      <c r="S30" s="91"/>
      <c r="T30" s="126"/>
      <c r="U30" s="91"/>
      <c r="V30" s="91"/>
      <c r="W30" s="156"/>
      <c r="X30" s="160"/>
      <c r="Y30" s="156"/>
      <c r="AA30" s="146"/>
      <c r="AB30" s="146"/>
    </row>
    <row r="31" spans="1:28" s="124" customFormat="1" ht="30" x14ac:dyDescent="0.25">
      <c r="A31" s="89">
        <v>546</v>
      </c>
      <c r="B31" s="90" t="str">
        <f t="shared" ca="1" si="0"/>
        <v>3.2.05a</v>
      </c>
      <c r="C31" s="91">
        <f t="shared" ca="1" si="1"/>
        <v>6</v>
      </c>
      <c r="D31" s="21"/>
      <c r="E31" s="220" t="str">
        <f t="shared" ca="1" si="2"/>
        <v>3.2.05a</v>
      </c>
      <c r="F31" s="98" t="str">
        <f t="shared" ca="1" si="3"/>
        <v>A full description of the nature of the incident, its history, and what actions were taken to recover?</v>
      </c>
      <c r="G31" s="93"/>
      <c r="H31" s="140" t="str">
        <f t="shared" ca="1" si="4"/>
        <v>x 4</v>
      </c>
      <c r="I31" s="140" t="str">
        <f t="shared" ca="1" si="5"/>
        <v/>
      </c>
      <c r="J31" s="254"/>
      <c r="K31" s="254"/>
      <c r="L31" s="91"/>
      <c r="M31" s="91"/>
      <c r="N31" s="91"/>
      <c r="O31" s="91"/>
      <c r="P31" s="91"/>
      <c r="Q31" s="91"/>
      <c r="R31" s="91"/>
      <c r="S31" s="91"/>
      <c r="T31" s="126"/>
      <c r="U31" s="91"/>
      <c r="V31" s="91"/>
      <c r="W31" s="156"/>
      <c r="X31" s="160"/>
      <c r="Y31" s="156"/>
      <c r="AA31" s="146">
        <v>1</v>
      </c>
      <c r="AB31" s="146" t="str">
        <f>VLOOKUP(AA31,detail_maturity_score,3,FALSE)</f>
        <v/>
      </c>
    </row>
    <row r="32" spans="1:28" s="124" customFormat="1" ht="45" x14ac:dyDescent="0.25">
      <c r="A32" s="89">
        <v>547</v>
      </c>
      <c r="B32" s="90" t="str">
        <f t="shared" ca="1" si="0"/>
        <v>3.2.05b</v>
      </c>
      <c r="C32" s="91">
        <f t="shared" ca="1" si="1"/>
        <v>6</v>
      </c>
      <c r="D32" s="21"/>
      <c r="E32" s="220" t="str">
        <f t="shared" ca="1" si="2"/>
        <v>3.2.05b</v>
      </c>
      <c r="F32" s="98" t="str">
        <f t="shared" ca="1" si="3"/>
        <v>A realistic estimate of the financial cost of the incident, as well as other impacts on the business, such as in terms of damage to reputation, loss of management control or impaired growth?</v>
      </c>
      <c r="G32" s="93"/>
      <c r="H32" s="140" t="str">
        <f t="shared" ca="1" si="4"/>
        <v>x 4</v>
      </c>
      <c r="I32" s="140" t="str">
        <f t="shared" ca="1" si="5"/>
        <v/>
      </c>
      <c r="J32" s="254"/>
      <c r="K32" s="254"/>
      <c r="L32" s="91"/>
      <c r="M32" s="91"/>
      <c r="N32" s="91"/>
      <c r="O32" s="91"/>
      <c r="P32" s="91"/>
      <c r="Q32" s="91"/>
      <c r="R32" s="91"/>
      <c r="S32" s="91"/>
      <c r="T32" s="126"/>
      <c r="U32" s="91"/>
      <c r="V32" s="91"/>
      <c r="W32" s="156"/>
      <c r="X32" s="160"/>
      <c r="Y32" s="156"/>
      <c r="AA32" s="146">
        <v>1</v>
      </c>
      <c r="AB32" s="146" t="str">
        <f>VLOOKUP(AA32,detail_maturity_score,3,FALSE)</f>
        <v/>
      </c>
    </row>
    <row r="33" spans="1:28" s="124" customFormat="1" ht="45" x14ac:dyDescent="0.25">
      <c r="A33" s="89">
        <v>548</v>
      </c>
      <c r="B33" s="90" t="str">
        <f t="shared" ca="1" si="0"/>
        <v>3.2.05c</v>
      </c>
      <c r="C33" s="91">
        <f t="shared" ca="1" si="1"/>
        <v>6</v>
      </c>
      <c r="D33" s="21"/>
      <c r="E33" s="220" t="str">
        <f t="shared" ca="1" si="2"/>
        <v>3.2.05c</v>
      </c>
      <c r="F33" s="98" t="str">
        <f t="shared" ca="1" si="3"/>
        <v>Recommendations regarding enhanced or additional controls required to prevent, detect, remediate or recover from cyber security incidents more effectively?</v>
      </c>
      <c r="G33" s="93"/>
      <c r="H33" s="140" t="str">
        <f t="shared" ca="1" si="4"/>
        <v>x 4</v>
      </c>
      <c r="I33" s="140" t="str">
        <f t="shared" ca="1" si="5"/>
        <v/>
      </c>
      <c r="J33" s="254"/>
      <c r="K33" s="254"/>
      <c r="L33" s="91"/>
      <c r="M33" s="91"/>
      <c r="N33" s="91"/>
      <c r="O33" s="91"/>
      <c r="P33" s="91"/>
      <c r="Q33" s="91"/>
      <c r="R33" s="91"/>
      <c r="S33" s="91"/>
      <c r="T33" s="126"/>
      <c r="U33" s="91"/>
      <c r="V33" s="91"/>
      <c r="W33" s="156"/>
      <c r="X33" s="160"/>
      <c r="Y33" s="156"/>
      <c r="AA33" s="146">
        <v>1</v>
      </c>
      <c r="AB33" s="146" t="str">
        <f>VLOOKUP(AA33,detail_maturity_score,3,FALSE)</f>
        <v/>
      </c>
    </row>
    <row r="34" spans="1:28" s="124" customFormat="1" ht="60" x14ac:dyDescent="0.25">
      <c r="A34" s="89">
        <v>549</v>
      </c>
      <c r="B34" s="90" t="str">
        <f t="shared" ca="1" si="0"/>
        <v>3.2.06</v>
      </c>
      <c r="C34" s="91">
        <f t="shared" ca="1" si="1"/>
        <v>5</v>
      </c>
      <c r="D34" s="21"/>
      <c r="E34" s="220" t="str">
        <f t="shared" ca="1" si="2"/>
        <v>3.2.06</v>
      </c>
      <c r="F34" s="93" t="str">
        <f t="shared" ca="1" si="3"/>
        <v>Do you voluntarily report cyber security incidents to important stakeholders, such as law enforcement agencies, specialised bodies (eg NIST, ENISA or CREST), regulatory bodies with particular market sectors (eg the FSA or Bank of England in Finance) or collaborative groups?</v>
      </c>
      <c r="G34" s="93"/>
      <c r="H34" s="140" t="str">
        <f t="shared" ca="1" si="4"/>
        <v>x 5</v>
      </c>
      <c r="I34" s="140" t="str">
        <f t="shared" ca="1" si="5"/>
        <v/>
      </c>
      <c r="J34" s="254"/>
      <c r="K34" s="254"/>
      <c r="L34" s="91"/>
      <c r="M34" s="91"/>
      <c r="N34" s="91"/>
      <c r="O34" s="91"/>
      <c r="P34" s="91"/>
      <c r="Q34" s="91"/>
      <c r="R34" s="91"/>
      <c r="S34" s="91"/>
      <c r="T34" s="126"/>
      <c r="U34" s="91"/>
      <c r="V34" s="91"/>
      <c r="W34" s="156"/>
      <c r="X34" s="160"/>
      <c r="Y34" s="156"/>
      <c r="AA34" s="146">
        <v>1</v>
      </c>
      <c r="AB34" s="146" t="str">
        <f>VLOOKUP(AA34,detail_maturity_score,3,FALSE)</f>
        <v/>
      </c>
    </row>
    <row r="35" spans="1:28" s="124" customFormat="1" ht="45" x14ac:dyDescent="0.25">
      <c r="A35" s="89">
        <v>550</v>
      </c>
      <c r="B35" s="90" t="str">
        <f t="shared" ca="1" si="0"/>
        <v>3.2.07</v>
      </c>
      <c r="C35" s="91">
        <f t="shared" ca="1" si="1"/>
        <v>5</v>
      </c>
      <c r="D35" s="21"/>
      <c r="E35" s="230" t="str">
        <f t="shared" ca="1" si="2"/>
        <v>3.2.07</v>
      </c>
      <c r="F35" s="102" t="str">
        <f t="shared" ca="1" si="3"/>
        <v>Do you provide recommendations to external bodies regarding enhanced or additional controls required to prevent, detect, remediate or recover from cyber security incidents more effectively?</v>
      </c>
      <c r="G35" s="93"/>
      <c r="H35" s="141" t="str">
        <f t="shared" ca="1" si="4"/>
        <v>x 5</v>
      </c>
      <c r="I35" s="141" t="str">
        <f t="shared" ca="1" si="5"/>
        <v/>
      </c>
      <c r="J35" s="255"/>
      <c r="K35" s="255"/>
      <c r="L35" s="99"/>
      <c r="M35" s="99"/>
      <c r="N35" s="99"/>
      <c r="O35" s="99"/>
      <c r="P35" s="99"/>
      <c r="Q35" s="99"/>
      <c r="R35" s="99"/>
      <c r="S35" s="99"/>
      <c r="T35" s="152"/>
      <c r="U35" s="99"/>
      <c r="V35" s="99"/>
      <c r="W35" s="157"/>
      <c r="X35" s="161"/>
      <c r="Y35" s="157"/>
      <c r="Z35" s="125"/>
      <c r="AA35" s="146">
        <v>1</v>
      </c>
      <c r="AB35" s="147" t="str">
        <f>VLOOKUP(AA35,detail_maturity_score,3,FALSE)</f>
        <v/>
      </c>
    </row>
    <row r="36" spans="1:28" s="123" customFormat="1" ht="30" customHeight="1" x14ac:dyDescent="0.25">
      <c r="A36" s="89">
        <v>551</v>
      </c>
      <c r="B36" s="90" t="str">
        <f t="shared" ca="1" si="0"/>
        <v>3.3</v>
      </c>
      <c r="C36" s="91">
        <f t="shared" ca="1" si="1"/>
        <v>2</v>
      </c>
      <c r="D36" s="21"/>
      <c r="E36" s="88" t="str">
        <f t="shared" ca="1" si="2"/>
        <v>Step 3</v>
      </c>
      <c r="F36" s="117" t="str">
        <f t="shared" ca="1" si="3"/>
        <v>Post incident review</v>
      </c>
      <c r="G36" s="184"/>
      <c r="H36" s="119" t="str">
        <f t="shared" ca="1" si="4"/>
        <v/>
      </c>
      <c r="I36" s="119" t="str">
        <f t="shared" ca="1" si="5"/>
        <v/>
      </c>
      <c r="J36" s="258"/>
      <c r="K36" s="258"/>
      <c r="L36" s="119"/>
      <c r="M36" s="118"/>
      <c r="N36" s="118"/>
      <c r="O36" s="118"/>
      <c r="P36" s="118"/>
      <c r="Q36" s="118"/>
      <c r="R36" s="118"/>
      <c r="S36" s="118"/>
      <c r="T36" s="118"/>
      <c r="U36" s="118"/>
      <c r="V36" s="118"/>
      <c r="W36" s="154"/>
      <c r="X36" s="154"/>
      <c r="Y36" s="158"/>
      <c r="AA36" s="146"/>
      <c r="AB36" s="144"/>
    </row>
    <row r="37" spans="1:28" s="124" customFormat="1" ht="30" x14ac:dyDescent="0.25">
      <c r="A37" s="89">
        <v>552</v>
      </c>
      <c r="B37" s="90" t="str">
        <f t="shared" ca="1" si="0"/>
        <v>3.3.01</v>
      </c>
      <c r="C37" s="91">
        <f t="shared" ca="1" si="1"/>
        <v>5</v>
      </c>
      <c r="D37" s="21"/>
      <c r="E37" s="221" t="str">
        <f t="shared" ca="1" si="2"/>
        <v>3.3.01</v>
      </c>
      <c r="F37" s="107" t="str">
        <f t="shared" ca="1" si="3"/>
        <v>Do you carry out post incident reviews for particular cyber security incidents?</v>
      </c>
      <c r="G37" s="93"/>
      <c r="H37" s="142" t="str">
        <f t="shared" ca="1" si="4"/>
        <v>x 1</v>
      </c>
      <c r="I37" s="142" t="str">
        <f t="shared" ca="1" si="5"/>
        <v/>
      </c>
      <c r="J37" s="253"/>
      <c r="K37" s="253"/>
      <c r="L37" s="105"/>
      <c r="M37" s="105"/>
      <c r="N37" s="105"/>
      <c r="O37" s="105"/>
      <c r="P37" s="105"/>
      <c r="Q37" s="105"/>
      <c r="R37" s="105"/>
      <c r="S37" s="105"/>
      <c r="T37" s="153"/>
      <c r="U37" s="105"/>
      <c r="V37" s="105"/>
      <c r="W37" s="155"/>
      <c r="X37" s="159"/>
      <c r="Y37" s="155"/>
      <c r="Z37" s="122"/>
      <c r="AA37" s="146">
        <v>1</v>
      </c>
      <c r="AB37" s="145" t="str">
        <f>VLOOKUP(AA37,detail_maturity_score,3,FALSE)</f>
        <v/>
      </c>
    </row>
    <row r="38" spans="1:28" s="124" customFormat="1" ht="30" x14ac:dyDescent="0.25">
      <c r="A38" s="89">
        <v>553</v>
      </c>
      <c r="B38" s="90" t="str">
        <f t="shared" ca="1" si="0"/>
        <v>3.3.02</v>
      </c>
      <c r="C38" s="91">
        <f t="shared" ca="1" si="1"/>
        <v>5</v>
      </c>
      <c r="D38" s="21"/>
      <c r="E38" s="220" t="str">
        <f t="shared" ca="1" si="2"/>
        <v>3.3.02</v>
      </c>
      <c r="F38" s="93" t="str">
        <f t="shared" ca="1" si="3"/>
        <v>Is your post incident review process formalised (eg documented and approved)?</v>
      </c>
      <c r="G38" s="93"/>
      <c r="H38" s="140" t="str">
        <f t="shared" ca="1" si="4"/>
        <v>x 2</v>
      </c>
      <c r="I38" s="140" t="str">
        <f t="shared" ca="1" si="5"/>
        <v/>
      </c>
      <c r="J38" s="254"/>
      <c r="K38" s="254"/>
      <c r="L38" s="91"/>
      <c r="M38" s="91"/>
      <c r="N38" s="91"/>
      <c r="O38" s="91"/>
      <c r="P38" s="91"/>
      <c r="Q38" s="91"/>
      <c r="R38" s="91"/>
      <c r="S38" s="91"/>
      <c r="T38" s="126"/>
      <c r="U38" s="91"/>
      <c r="V38" s="91"/>
      <c r="W38" s="156"/>
      <c r="X38" s="160"/>
      <c r="Y38" s="156"/>
      <c r="AA38" s="146">
        <v>1</v>
      </c>
      <c r="AB38" s="146" t="str">
        <f>VLOOKUP(AA38,detail_maturity_score,3,FALSE)</f>
        <v/>
      </c>
    </row>
    <row r="39" spans="1:28" s="124" customFormat="1" ht="30" x14ac:dyDescent="0.25">
      <c r="A39" s="89">
        <v>554</v>
      </c>
      <c r="B39" s="90" t="str">
        <f t="shared" ca="1" si="0"/>
        <v>3.3.03</v>
      </c>
      <c r="C39" s="91">
        <f t="shared" ca="1" si="1"/>
        <v>4</v>
      </c>
      <c r="D39" s="21"/>
      <c r="E39" s="220" t="str">
        <f t="shared" ca="1" si="2"/>
        <v>3.3.03</v>
      </c>
      <c r="F39" s="93" t="str">
        <f t="shared" ca="1" si="3"/>
        <v>Do your post incident reviews include analysing the incident management process to determine:</v>
      </c>
      <c r="G39" s="93"/>
      <c r="H39" s="140" t="str">
        <f t="shared" ca="1" si="4"/>
        <v/>
      </c>
      <c r="I39" s="140" t="str">
        <f t="shared" ca="1" si="5"/>
        <v/>
      </c>
      <c r="J39" s="254"/>
      <c r="K39" s="254"/>
      <c r="L39" s="91"/>
      <c r="M39" s="91"/>
      <c r="N39" s="91"/>
      <c r="O39" s="91"/>
      <c r="P39" s="91"/>
      <c r="Q39" s="91"/>
      <c r="R39" s="91"/>
      <c r="S39" s="91"/>
      <c r="T39" s="126"/>
      <c r="U39" s="91"/>
      <c r="V39" s="91"/>
      <c r="W39" s="156"/>
      <c r="X39" s="160"/>
      <c r="Y39" s="156"/>
      <c r="AA39" s="146"/>
      <c r="AB39" s="146"/>
    </row>
    <row r="40" spans="1:28" s="124" customFormat="1" ht="30" x14ac:dyDescent="0.25">
      <c r="A40" s="89">
        <v>555</v>
      </c>
      <c r="B40" s="90" t="str">
        <f t="shared" ref="B40:B71" ca="1" si="8">VLOOKUP(A40,Contents_Text,2,FALSE)</f>
        <v>3.3.03a</v>
      </c>
      <c r="C40" s="91">
        <f t="shared" ref="C40:C71" ca="1" si="9">VLOOKUP(A40,Contents_Text,15,FALSE)</f>
        <v>6</v>
      </c>
      <c r="D40" s="21"/>
      <c r="E40" s="220" t="str">
        <f t="shared" ref="E40:E71" ca="1" si="10">IF(C40=1,"Phase "&amp;B40,IF(C40=2,"Step "&amp;VLOOKUP(A40,Contents_Text,4,FALSE),B40))</f>
        <v>3.3.03a</v>
      </c>
      <c r="F40" s="98" t="str">
        <f t="shared" ref="F40:F71" ca="1" si="11">VLOOKUP(A40,Contents_Text,7,FALSE)</f>
        <v>How quickly actions were taken to identify, respond to and recover from the incident?</v>
      </c>
      <c r="G40" s="93"/>
      <c r="H40" s="140" t="str">
        <f t="shared" ref="H40:H71" ca="1" si="12">IF(ISERROR(VLOOKUP(E40,Weightings_Ref,6,FALSE)),"",IF(VLOOKUP(E40,Weightings_Ref,6,FALSE)=0,"",VLOOKUP(E40,Weightings_Ref,6,FALSE)))</f>
        <v>x 3</v>
      </c>
      <c r="I40" s="140" t="str">
        <f t="shared" ref="I40:I71" ca="1" si="13">IF(ISERROR(VLOOKUP(AA40,detail_maturity_score,3,FALSE)*VLOOKUP(H40,weighting_scores,2,FALSE)),"",VLOOKUP(AA40,detail_maturity_score,3,FALSE)*VLOOKUP(H40,weighting_scores,2,FALSE))</f>
        <v/>
      </c>
      <c r="J40" s="254"/>
      <c r="K40" s="254"/>
      <c r="L40" s="91"/>
      <c r="M40" s="91"/>
      <c r="N40" s="91"/>
      <c r="O40" s="91"/>
      <c r="P40" s="91"/>
      <c r="Q40" s="91"/>
      <c r="R40" s="91"/>
      <c r="S40" s="91"/>
      <c r="T40" s="126"/>
      <c r="U40" s="91"/>
      <c r="V40" s="91"/>
      <c r="W40" s="156"/>
      <c r="X40" s="160"/>
      <c r="Y40" s="156"/>
      <c r="AA40" s="146">
        <v>1</v>
      </c>
      <c r="AB40" s="146" t="str">
        <f t="shared" ref="AB40:AB48" si="14">VLOOKUP(AA40,detail_maturity_score,3,FALSE)</f>
        <v/>
      </c>
    </row>
    <row r="41" spans="1:28" s="124" customFormat="1" ht="30" customHeight="1" x14ac:dyDescent="0.25">
      <c r="A41" s="89">
        <v>556</v>
      </c>
      <c r="B41" s="90" t="str">
        <f t="shared" ca="1" si="8"/>
        <v>3.3.03b</v>
      </c>
      <c r="C41" s="91">
        <f t="shared" ca="1" si="9"/>
        <v>6</v>
      </c>
      <c r="D41" s="21"/>
      <c r="E41" s="220" t="str">
        <f t="shared" ca="1" si="10"/>
        <v>3.3.03b</v>
      </c>
      <c r="F41" s="98" t="str">
        <f t="shared" ca="1" si="11"/>
        <v>How long attackers were in systems before detection?</v>
      </c>
      <c r="G41" s="93"/>
      <c r="H41" s="140" t="str">
        <f t="shared" ca="1" si="12"/>
        <v>x 5</v>
      </c>
      <c r="I41" s="140" t="str">
        <f t="shared" ca="1" si="13"/>
        <v/>
      </c>
      <c r="J41" s="254"/>
      <c r="K41" s="254"/>
      <c r="L41" s="91"/>
      <c r="M41" s="91"/>
      <c r="N41" s="91"/>
      <c r="O41" s="91"/>
      <c r="P41" s="91"/>
      <c r="Q41" s="91"/>
      <c r="R41" s="91"/>
      <c r="S41" s="91"/>
      <c r="T41" s="126"/>
      <c r="U41" s="91"/>
      <c r="V41" s="91"/>
      <c r="W41" s="156"/>
      <c r="X41" s="160"/>
      <c r="Y41" s="156"/>
      <c r="AA41" s="146">
        <v>1</v>
      </c>
      <c r="AB41" s="146" t="str">
        <f t="shared" si="14"/>
        <v/>
      </c>
    </row>
    <row r="42" spans="1:28" s="124" customFormat="1" ht="30" customHeight="1" x14ac:dyDescent="0.25">
      <c r="A42" s="89">
        <v>557</v>
      </c>
      <c r="B42" s="90" t="str">
        <f t="shared" ca="1" si="8"/>
        <v>3.3.03c</v>
      </c>
      <c r="C42" s="91">
        <f t="shared" ca="1" si="9"/>
        <v>6</v>
      </c>
      <c r="D42" s="21"/>
      <c r="E42" s="220" t="str">
        <f t="shared" ca="1" si="10"/>
        <v>3.3.03c</v>
      </c>
      <c r="F42" s="98" t="str">
        <f t="shared" ca="1" si="11"/>
        <v>What actions attackers took and planned to take</v>
      </c>
      <c r="G42" s="93"/>
      <c r="H42" s="140" t="str">
        <f t="shared" ca="1" si="12"/>
        <v>x 5</v>
      </c>
      <c r="I42" s="140" t="str">
        <f t="shared" ca="1" si="13"/>
        <v/>
      </c>
      <c r="J42" s="254"/>
      <c r="K42" s="254"/>
      <c r="L42" s="91"/>
      <c r="M42" s="91"/>
      <c r="N42" s="91"/>
      <c r="O42" s="91"/>
      <c r="P42" s="91"/>
      <c r="Q42" s="91"/>
      <c r="R42" s="91"/>
      <c r="S42" s="91"/>
      <c r="T42" s="126"/>
      <c r="U42" s="91"/>
      <c r="V42" s="91"/>
      <c r="W42" s="156"/>
      <c r="X42" s="160"/>
      <c r="Y42" s="156"/>
      <c r="AA42" s="146">
        <v>1</v>
      </c>
      <c r="AB42" s="146" t="str">
        <f t="shared" si="14"/>
        <v/>
      </c>
    </row>
    <row r="43" spans="1:28" s="124" customFormat="1" ht="30" x14ac:dyDescent="0.25">
      <c r="A43" s="89">
        <v>558</v>
      </c>
      <c r="B43" s="90" t="str">
        <f t="shared" ca="1" si="8"/>
        <v>3.3.03d</v>
      </c>
      <c r="C43" s="91">
        <f t="shared" ca="1" si="9"/>
        <v>6</v>
      </c>
      <c r="D43" s="21"/>
      <c r="E43" s="220" t="str">
        <f t="shared" ca="1" si="10"/>
        <v>3.3.03d</v>
      </c>
      <c r="F43" s="98" t="str">
        <f t="shared" ca="1" si="11"/>
        <v>The level of protection maintained over critical systems and confidential information during the incident?</v>
      </c>
      <c r="G43" s="93"/>
      <c r="H43" s="140" t="str">
        <f t="shared" ca="1" si="12"/>
        <v>x 4</v>
      </c>
      <c r="I43" s="140" t="str">
        <f t="shared" ca="1" si="13"/>
        <v/>
      </c>
      <c r="J43" s="254"/>
      <c r="K43" s="254"/>
      <c r="L43" s="91"/>
      <c r="M43" s="91"/>
      <c r="N43" s="91"/>
      <c r="O43" s="91"/>
      <c r="P43" s="91"/>
      <c r="Q43" s="91"/>
      <c r="R43" s="91"/>
      <c r="S43" s="91"/>
      <c r="T43" s="126"/>
      <c r="U43" s="91"/>
      <c r="V43" s="91"/>
      <c r="W43" s="156"/>
      <c r="X43" s="160"/>
      <c r="Y43" s="156"/>
      <c r="AA43" s="146">
        <v>1</v>
      </c>
      <c r="AB43" s="146" t="str">
        <f t="shared" si="14"/>
        <v/>
      </c>
    </row>
    <row r="44" spans="1:28" s="124" customFormat="1" ht="30" x14ac:dyDescent="0.25">
      <c r="A44" s="89">
        <v>559</v>
      </c>
      <c r="B44" s="90" t="str">
        <f t="shared" ca="1" si="8"/>
        <v>3.3.03e</v>
      </c>
      <c r="C44" s="91">
        <f t="shared" ca="1" si="9"/>
        <v>6</v>
      </c>
      <c r="D44" s="21"/>
      <c r="E44" s="220" t="str">
        <f t="shared" ca="1" si="10"/>
        <v>3.3.03e</v>
      </c>
      <c r="F44" s="98" t="str">
        <f t="shared" ca="1" si="11"/>
        <v>How well staff and management performed in dealing with the incident?</v>
      </c>
      <c r="G44" s="93"/>
      <c r="H44" s="140" t="str">
        <f t="shared" ca="1" si="12"/>
        <v>x 3</v>
      </c>
      <c r="I44" s="140" t="str">
        <f t="shared" ca="1" si="13"/>
        <v/>
      </c>
      <c r="J44" s="254"/>
      <c r="K44" s="254"/>
      <c r="L44" s="91"/>
      <c r="M44" s="91"/>
      <c r="N44" s="91"/>
      <c r="O44" s="91"/>
      <c r="P44" s="91"/>
      <c r="Q44" s="91"/>
      <c r="R44" s="91"/>
      <c r="S44" s="91"/>
      <c r="T44" s="126"/>
      <c r="U44" s="91"/>
      <c r="V44" s="91"/>
      <c r="W44" s="156"/>
      <c r="X44" s="160"/>
      <c r="Y44" s="156"/>
      <c r="AA44" s="146">
        <v>1</v>
      </c>
      <c r="AB44" s="146" t="str">
        <f t="shared" si="14"/>
        <v/>
      </c>
    </row>
    <row r="45" spans="1:28" s="124" customFormat="1" ht="30" x14ac:dyDescent="0.25">
      <c r="A45" s="89">
        <v>560</v>
      </c>
      <c r="B45" s="90" t="str">
        <f t="shared" ca="1" si="8"/>
        <v>3.3.03f</v>
      </c>
      <c r="C45" s="91">
        <f t="shared" ca="1" si="9"/>
        <v>6</v>
      </c>
      <c r="D45" s="21"/>
      <c r="E45" s="220" t="str">
        <f t="shared" ca="1" si="10"/>
        <v>3.3.03f</v>
      </c>
      <c r="F45" s="98" t="str">
        <f t="shared" ca="1" si="11"/>
        <v>If all key discussions and decisions conducted during the eradication event were well documented?</v>
      </c>
      <c r="G45" s="93"/>
      <c r="H45" s="140" t="str">
        <f t="shared" ca="1" si="12"/>
        <v>x 3</v>
      </c>
      <c r="I45" s="140" t="str">
        <f t="shared" ca="1" si="13"/>
        <v/>
      </c>
      <c r="J45" s="254"/>
      <c r="K45" s="254"/>
      <c r="L45" s="91"/>
      <c r="M45" s="91"/>
      <c r="N45" s="91"/>
      <c r="O45" s="91"/>
      <c r="P45" s="91"/>
      <c r="Q45" s="91"/>
      <c r="R45" s="91"/>
      <c r="S45" s="91"/>
      <c r="T45" s="126"/>
      <c r="U45" s="91"/>
      <c r="V45" s="91"/>
      <c r="W45" s="156"/>
      <c r="X45" s="160"/>
      <c r="Y45" s="156"/>
      <c r="AA45" s="146">
        <v>1</v>
      </c>
      <c r="AB45" s="146" t="str">
        <f t="shared" si="14"/>
        <v/>
      </c>
    </row>
    <row r="46" spans="1:28" s="124" customFormat="1" ht="30" customHeight="1" x14ac:dyDescent="0.25">
      <c r="A46" s="89">
        <v>561</v>
      </c>
      <c r="B46" s="90" t="str">
        <f t="shared" ca="1" si="8"/>
        <v>3.3.03g</v>
      </c>
      <c r="C46" s="91">
        <f t="shared" ca="1" si="9"/>
        <v>6</v>
      </c>
      <c r="D46" s="21"/>
      <c r="E46" s="220" t="str">
        <f t="shared" ca="1" si="10"/>
        <v>3.3.03g</v>
      </c>
      <c r="F46" s="98" t="str">
        <f t="shared" ca="1" si="11"/>
        <v>The effectiveness of procedures?</v>
      </c>
      <c r="G46" s="93"/>
      <c r="H46" s="140" t="str">
        <f t="shared" ca="1" si="12"/>
        <v>x 3</v>
      </c>
      <c r="I46" s="140" t="str">
        <f t="shared" ca="1" si="13"/>
        <v/>
      </c>
      <c r="J46" s="254"/>
      <c r="K46" s="254"/>
      <c r="L46" s="91"/>
      <c r="M46" s="91"/>
      <c r="N46" s="91"/>
      <c r="O46" s="91"/>
      <c r="P46" s="91"/>
      <c r="Q46" s="91"/>
      <c r="R46" s="91"/>
      <c r="S46" s="91"/>
      <c r="T46" s="126"/>
      <c r="U46" s="91"/>
      <c r="V46" s="91"/>
      <c r="W46" s="156"/>
      <c r="X46" s="160"/>
      <c r="Y46" s="156"/>
      <c r="AA46" s="146">
        <v>1</v>
      </c>
      <c r="AB46" s="146" t="str">
        <f t="shared" si="14"/>
        <v/>
      </c>
    </row>
    <row r="47" spans="1:28" s="124" customFormat="1" ht="30" customHeight="1" x14ac:dyDescent="0.25">
      <c r="A47" s="89">
        <v>562</v>
      </c>
      <c r="B47" s="90" t="str">
        <f t="shared" ca="1" si="8"/>
        <v>3.3.03h</v>
      </c>
      <c r="C47" s="91">
        <f t="shared" ca="1" si="9"/>
        <v>6</v>
      </c>
      <c r="D47" s="21"/>
      <c r="E47" s="220" t="str">
        <f t="shared" ca="1" si="10"/>
        <v>3.3.03h</v>
      </c>
      <c r="F47" s="98" t="str">
        <f t="shared" ca="1" si="11"/>
        <v>If any steps or actions taken might have inhibited the recovery?</v>
      </c>
      <c r="G47" s="93"/>
      <c r="H47" s="140" t="str">
        <f t="shared" ca="1" si="12"/>
        <v>x 3</v>
      </c>
      <c r="I47" s="140" t="str">
        <f t="shared" ca="1" si="13"/>
        <v/>
      </c>
      <c r="J47" s="254"/>
      <c r="K47" s="254"/>
      <c r="L47" s="91"/>
      <c r="M47" s="91"/>
      <c r="N47" s="91"/>
      <c r="O47" s="91"/>
      <c r="P47" s="91"/>
      <c r="Q47" s="91"/>
      <c r="R47" s="91"/>
      <c r="S47" s="91"/>
      <c r="T47" s="126"/>
      <c r="U47" s="91"/>
      <c r="V47" s="91"/>
      <c r="W47" s="156"/>
      <c r="X47" s="160"/>
      <c r="Y47" s="156"/>
      <c r="AA47" s="146">
        <v>1</v>
      </c>
      <c r="AB47" s="146" t="str">
        <f t="shared" si="14"/>
        <v/>
      </c>
    </row>
    <row r="48" spans="1:28" s="124" customFormat="1" ht="30" customHeight="1" x14ac:dyDescent="0.25">
      <c r="A48" s="89">
        <v>563</v>
      </c>
      <c r="B48" s="90" t="str">
        <f t="shared" ca="1" si="8"/>
        <v>3.3.03i</v>
      </c>
      <c r="C48" s="91">
        <f t="shared" ca="1" si="9"/>
        <v>6</v>
      </c>
      <c r="D48" s="21"/>
      <c r="E48" s="220" t="str">
        <f t="shared" ca="1" si="10"/>
        <v>3.3.03i</v>
      </c>
      <c r="F48" s="98" t="str">
        <f t="shared" ca="1" si="11"/>
        <v>If any unforeseen events could have been prevented?</v>
      </c>
      <c r="G48" s="93"/>
      <c r="H48" s="140" t="str">
        <f t="shared" ca="1" si="12"/>
        <v>x 3</v>
      </c>
      <c r="I48" s="140" t="str">
        <f t="shared" ca="1" si="13"/>
        <v/>
      </c>
      <c r="J48" s="254"/>
      <c r="K48" s="254"/>
      <c r="L48" s="91"/>
      <c r="M48" s="91"/>
      <c r="N48" s="91"/>
      <c r="O48" s="91"/>
      <c r="P48" s="91"/>
      <c r="Q48" s="91"/>
      <c r="R48" s="91"/>
      <c r="S48" s="91"/>
      <c r="T48" s="126"/>
      <c r="U48" s="91"/>
      <c r="V48" s="91"/>
      <c r="W48" s="156"/>
      <c r="X48" s="160"/>
      <c r="Y48" s="156"/>
      <c r="AA48" s="146">
        <v>1</v>
      </c>
      <c r="AB48" s="146" t="str">
        <f t="shared" si="14"/>
        <v/>
      </c>
    </row>
    <row r="49" spans="1:28" s="124" customFormat="1" ht="30" x14ac:dyDescent="0.25">
      <c r="A49" s="89">
        <v>564</v>
      </c>
      <c r="B49" s="90" t="str">
        <f t="shared" ca="1" si="8"/>
        <v>3.3.04</v>
      </c>
      <c r="C49" s="91">
        <f t="shared" ca="1" si="9"/>
        <v>4</v>
      </c>
      <c r="D49" s="21"/>
      <c r="E49" s="220" t="str">
        <f t="shared" ca="1" si="10"/>
        <v>3.3.04</v>
      </c>
      <c r="F49" s="93" t="str">
        <f t="shared" ca="1" si="11"/>
        <v>Do your post incident reviews include informing possible future actions by evaluating:</v>
      </c>
      <c r="G49" s="93"/>
      <c r="H49" s="140" t="str">
        <f t="shared" ca="1" si="12"/>
        <v/>
      </c>
      <c r="I49" s="140" t="str">
        <f t="shared" ca="1" si="13"/>
        <v/>
      </c>
      <c r="J49" s="254"/>
      <c r="K49" s="254"/>
      <c r="L49" s="91"/>
      <c r="M49" s="91"/>
      <c r="N49" s="91"/>
      <c r="O49" s="91"/>
      <c r="P49" s="91"/>
      <c r="Q49" s="91"/>
      <c r="R49" s="91"/>
      <c r="S49" s="91"/>
      <c r="T49" s="126"/>
      <c r="U49" s="91"/>
      <c r="V49" s="91"/>
      <c r="W49" s="156"/>
      <c r="X49" s="160"/>
      <c r="Y49" s="156"/>
      <c r="AA49" s="146"/>
      <c r="AB49" s="146"/>
    </row>
    <row r="50" spans="1:28" s="124" customFormat="1" ht="30" x14ac:dyDescent="0.25">
      <c r="A50" s="89">
        <v>565</v>
      </c>
      <c r="B50" s="90" t="str">
        <f t="shared" ca="1" si="8"/>
        <v>3.3.04a</v>
      </c>
      <c r="C50" s="91">
        <f t="shared" ca="1" si="9"/>
        <v>6</v>
      </c>
      <c r="D50" s="21"/>
      <c r="E50" s="220" t="str">
        <f t="shared" ca="1" si="10"/>
        <v>3.3.04a</v>
      </c>
      <c r="F50" s="98" t="str">
        <f t="shared" ca="1" si="11"/>
        <v>What the staff and management can do differently the next time a similar cyber security incident occurs?</v>
      </c>
      <c r="G50" s="93"/>
      <c r="H50" s="140" t="str">
        <f t="shared" ca="1" si="12"/>
        <v>x 3</v>
      </c>
      <c r="I50" s="140" t="str">
        <f t="shared" ca="1" si="13"/>
        <v/>
      </c>
      <c r="J50" s="254"/>
      <c r="K50" s="254"/>
      <c r="L50" s="91"/>
      <c r="M50" s="91"/>
      <c r="N50" s="91"/>
      <c r="O50" s="91"/>
      <c r="P50" s="91"/>
      <c r="Q50" s="91"/>
      <c r="R50" s="91"/>
      <c r="S50" s="91"/>
      <c r="T50" s="126"/>
      <c r="U50" s="91"/>
      <c r="V50" s="91"/>
      <c r="W50" s="156"/>
      <c r="X50" s="160"/>
      <c r="Y50" s="156"/>
      <c r="AA50" s="146">
        <v>1</v>
      </c>
      <c r="AB50" s="146" t="str">
        <f t="shared" ref="AB50:AB57" si="15">VLOOKUP(AA50,detail_maturity_score,3,FALSE)</f>
        <v/>
      </c>
    </row>
    <row r="51" spans="1:28" s="124" customFormat="1" ht="30" customHeight="1" x14ac:dyDescent="0.25">
      <c r="A51" s="89">
        <v>566</v>
      </c>
      <c r="B51" s="90" t="str">
        <f t="shared" ca="1" si="8"/>
        <v>3.3.04b</v>
      </c>
      <c r="C51" s="91">
        <f t="shared" ca="1" si="9"/>
        <v>6</v>
      </c>
      <c r="D51" s="21"/>
      <c r="E51" s="220" t="str">
        <f t="shared" ca="1" si="10"/>
        <v>3.3.04b</v>
      </c>
      <c r="F51" s="98" t="str">
        <f t="shared" ca="1" si="11"/>
        <v>How information sharing with other organisations can be improved?</v>
      </c>
      <c r="G51" s="93"/>
      <c r="H51" s="140" t="str">
        <f t="shared" ca="1" si="12"/>
        <v>x 3</v>
      </c>
      <c r="I51" s="140" t="str">
        <f t="shared" ca="1" si="13"/>
        <v/>
      </c>
      <c r="J51" s="254"/>
      <c r="K51" s="254"/>
      <c r="L51" s="91"/>
      <c r="M51" s="91"/>
      <c r="N51" s="91"/>
      <c r="O51" s="91"/>
      <c r="P51" s="91"/>
      <c r="Q51" s="91"/>
      <c r="R51" s="91"/>
      <c r="S51" s="91"/>
      <c r="T51" s="126"/>
      <c r="U51" s="91"/>
      <c r="V51" s="91"/>
      <c r="W51" s="156"/>
      <c r="X51" s="160"/>
      <c r="Y51" s="156"/>
      <c r="AA51" s="146">
        <v>1</v>
      </c>
      <c r="AB51" s="146" t="str">
        <f t="shared" si="15"/>
        <v/>
      </c>
    </row>
    <row r="52" spans="1:28" s="124" customFormat="1" ht="30" customHeight="1" x14ac:dyDescent="0.25">
      <c r="A52" s="89">
        <v>567</v>
      </c>
      <c r="B52" s="90" t="str">
        <f t="shared" ca="1" si="8"/>
        <v>3.3.04c</v>
      </c>
      <c r="C52" s="91">
        <f t="shared" ca="1" si="9"/>
        <v>6</v>
      </c>
      <c r="D52" s="21"/>
      <c r="E52" s="220" t="str">
        <f t="shared" ca="1" si="10"/>
        <v>3.3.04c</v>
      </c>
      <c r="F52" s="98" t="str">
        <f t="shared" ca="1" si="11"/>
        <v>What corrective actions can prevent similar incidents in the future?</v>
      </c>
      <c r="G52" s="93"/>
      <c r="H52" s="140" t="str">
        <f t="shared" ca="1" si="12"/>
        <v>x 3</v>
      </c>
      <c r="I52" s="140" t="str">
        <f t="shared" ca="1" si="13"/>
        <v/>
      </c>
      <c r="J52" s="254"/>
      <c r="K52" s="254"/>
      <c r="L52" s="91"/>
      <c r="M52" s="91"/>
      <c r="N52" s="91"/>
      <c r="O52" s="91"/>
      <c r="P52" s="91"/>
      <c r="Q52" s="91"/>
      <c r="R52" s="91"/>
      <c r="S52" s="91"/>
      <c r="T52" s="126"/>
      <c r="U52" s="91"/>
      <c r="V52" s="91"/>
      <c r="W52" s="156"/>
      <c r="X52" s="160"/>
      <c r="Y52" s="156"/>
      <c r="AA52" s="146">
        <v>1</v>
      </c>
      <c r="AB52" s="146" t="str">
        <f t="shared" si="15"/>
        <v/>
      </c>
    </row>
    <row r="53" spans="1:28" s="124" customFormat="1" ht="30" x14ac:dyDescent="0.25">
      <c r="A53" s="89">
        <v>568</v>
      </c>
      <c r="B53" s="90" t="str">
        <f t="shared" ca="1" si="8"/>
        <v>3.3.04d</v>
      </c>
      <c r="C53" s="91">
        <f t="shared" ca="1" si="9"/>
        <v>6</v>
      </c>
      <c r="D53" s="21"/>
      <c r="E53" s="220" t="str">
        <f t="shared" ca="1" si="10"/>
        <v>3.3.04d</v>
      </c>
      <c r="F53" s="98" t="str">
        <f t="shared" ca="1" si="11"/>
        <v>Any precursors or indicators that should be watched for in the future to detect similar incidents?</v>
      </c>
      <c r="G53" s="93"/>
      <c r="H53" s="140" t="str">
        <f t="shared" ca="1" si="12"/>
        <v>x 4</v>
      </c>
      <c r="I53" s="140" t="str">
        <f t="shared" ca="1" si="13"/>
        <v/>
      </c>
      <c r="J53" s="254"/>
      <c r="K53" s="254"/>
      <c r="L53" s="91"/>
      <c r="M53" s="91"/>
      <c r="N53" s="91"/>
      <c r="O53" s="91"/>
      <c r="P53" s="91"/>
      <c r="Q53" s="91"/>
      <c r="R53" s="91"/>
      <c r="S53" s="91"/>
      <c r="T53" s="126"/>
      <c r="U53" s="91"/>
      <c r="V53" s="91"/>
      <c r="W53" s="156"/>
      <c r="X53" s="160"/>
      <c r="Y53" s="156"/>
      <c r="AA53" s="146">
        <v>1</v>
      </c>
      <c r="AB53" s="146" t="str">
        <f t="shared" si="15"/>
        <v/>
      </c>
    </row>
    <row r="54" spans="1:28" s="124" customFormat="1" ht="30" customHeight="1" x14ac:dyDescent="0.25">
      <c r="A54" s="89">
        <v>569</v>
      </c>
      <c r="B54" s="90" t="str">
        <f t="shared" ca="1" si="8"/>
        <v>3.3.04e</v>
      </c>
      <c r="C54" s="91">
        <f t="shared" ca="1" si="9"/>
        <v>6</v>
      </c>
      <c r="D54" s="21"/>
      <c r="E54" s="220" t="str">
        <f t="shared" ca="1" si="10"/>
        <v>3.3.04e</v>
      </c>
      <c r="F54" s="98" t="str">
        <f t="shared" ca="1" si="11"/>
        <v>How results can be fed back into your risk assessment methodology?</v>
      </c>
      <c r="G54" s="93"/>
      <c r="H54" s="140" t="str">
        <f t="shared" ca="1" si="12"/>
        <v>x 4</v>
      </c>
      <c r="I54" s="140" t="str">
        <f t="shared" ca="1" si="13"/>
        <v/>
      </c>
      <c r="J54" s="254"/>
      <c r="K54" s="254"/>
      <c r="L54" s="91"/>
      <c r="M54" s="91"/>
      <c r="N54" s="91"/>
      <c r="O54" s="91"/>
      <c r="P54" s="91"/>
      <c r="Q54" s="91"/>
      <c r="R54" s="91"/>
      <c r="S54" s="91"/>
      <c r="T54" s="126"/>
      <c r="U54" s="91"/>
      <c r="V54" s="91"/>
      <c r="W54" s="156"/>
      <c r="X54" s="160"/>
      <c r="Y54" s="156"/>
      <c r="AA54" s="146">
        <v>1</v>
      </c>
      <c r="AB54" s="146" t="str">
        <f t="shared" si="15"/>
        <v/>
      </c>
    </row>
    <row r="55" spans="1:28" s="124" customFormat="1" ht="30" customHeight="1" x14ac:dyDescent="0.25">
      <c r="A55" s="89">
        <v>570</v>
      </c>
      <c r="B55" s="90" t="str">
        <f t="shared" ca="1" si="8"/>
        <v>3.3.05</v>
      </c>
      <c r="C55" s="91">
        <f t="shared" ca="1" si="9"/>
        <v>5</v>
      </c>
      <c r="D55" s="21"/>
      <c r="E55" s="220" t="str">
        <f t="shared" ca="1" si="10"/>
        <v>3.3.05</v>
      </c>
      <c r="F55" s="93" t="str">
        <f t="shared" ca="1" si="11"/>
        <v>Is a report produced from your post incident review?</v>
      </c>
      <c r="G55" s="93"/>
      <c r="H55" s="140" t="str">
        <f t="shared" ca="1" si="12"/>
        <v>x 3</v>
      </c>
      <c r="I55" s="140" t="str">
        <f t="shared" ca="1" si="13"/>
        <v/>
      </c>
      <c r="J55" s="254"/>
      <c r="K55" s="254"/>
      <c r="L55" s="91"/>
      <c r="M55" s="91"/>
      <c r="N55" s="91"/>
      <c r="O55" s="91"/>
      <c r="P55" s="91"/>
      <c r="Q55" s="91"/>
      <c r="R55" s="91"/>
      <c r="S55" s="91"/>
      <c r="T55" s="126"/>
      <c r="U55" s="91"/>
      <c r="V55" s="91"/>
      <c r="W55" s="156"/>
      <c r="X55" s="160"/>
      <c r="Y55" s="156"/>
      <c r="AA55" s="146">
        <v>1</v>
      </c>
      <c r="AB55" s="146" t="str">
        <f t="shared" si="15"/>
        <v/>
      </c>
    </row>
    <row r="56" spans="1:28" s="124" customFormat="1" ht="30" x14ac:dyDescent="0.25">
      <c r="A56" s="89">
        <v>571</v>
      </c>
      <c r="B56" s="90" t="str">
        <f t="shared" ca="1" si="8"/>
        <v>3.3.06</v>
      </c>
      <c r="C56" s="91">
        <f t="shared" ca="1" si="9"/>
        <v>5</v>
      </c>
      <c r="D56" s="21"/>
      <c r="E56" s="220" t="str">
        <f t="shared" ca="1" si="10"/>
        <v>3.3.06</v>
      </c>
      <c r="F56" s="93" t="str">
        <f t="shared" ca="1" si="11"/>
        <v>Are the results of your post implementation review report presented to all relevant stakeholders?</v>
      </c>
      <c r="G56" s="93"/>
      <c r="H56" s="140" t="str">
        <f t="shared" ca="1" si="12"/>
        <v>x 4</v>
      </c>
      <c r="I56" s="140" t="str">
        <f t="shared" ca="1" si="13"/>
        <v/>
      </c>
      <c r="J56" s="254"/>
      <c r="K56" s="254"/>
      <c r="L56" s="91"/>
      <c r="M56" s="91"/>
      <c r="N56" s="91"/>
      <c r="O56" s="91"/>
      <c r="P56" s="91"/>
      <c r="Q56" s="91"/>
      <c r="R56" s="91"/>
      <c r="S56" s="91"/>
      <c r="T56" s="126"/>
      <c r="U56" s="91"/>
      <c r="V56" s="91"/>
      <c r="W56" s="156"/>
      <c r="X56" s="160"/>
      <c r="Y56" s="156"/>
      <c r="AA56" s="146">
        <v>1</v>
      </c>
      <c r="AB56" s="146" t="str">
        <f t="shared" si="15"/>
        <v/>
      </c>
    </row>
    <row r="57" spans="1:28" s="124" customFormat="1" ht="30" x14ac:dyDescent="0.25">
      <c r="A57" s="89">
        <v>572</v>
      </c>
      <c r="B57" s="90" t="str">
        <f t="shared" ca="1" si="8"/>
        <v>3.3.07</v>
      </c>
      <c r="C57" s="91">
        <f t="shared" ca="1" si="9"/>
        <v>5</v>
      </c>
      <c r="D57" s="21"/>
      <c r="E57" s="230" t="str">
        <f t="shared" ca="1" si="10"/>
        <v>3.3.07</v>
      </c>
      <c r="F57" s="102" t="str">
        <f t="shared" ca="1" si="11"/>
        <v>Is your post incident review process evaluated on a regular basis to identify any improvements that can be made to it)?</v>
      </c>
      <c r="G57" s="93"/>
      <c r="H57" s="141" t="str">
        <f t="shared" ca="1" si="12"/>
        <v>x 4</v>
      </c>
      <c r="I57" s="141" t="str">
        <f t="shared" ca="1" si="13"/>
        <v/>
      </c>
      <c r="J57" s="255"/>
      <c r="K57" s="255"/>
      <c r="L57" s="99"/>
      <c r="M57" s="99"/>
      <c r="N57" s="99"/>
      <c r="O57" s="99"/>
      <c r="P57" s="99"/>
      <c r="Q57" s="99"/>
      <c r="R57" s="99"/>
      <c r="S57" s="99"/>
      <c r="T57" s="152"/>
      <c r="U57" s="99"/>
      <c r="V57" s="99"/>
      <c r="W57" s="157"/>
      <c r="X57" s="161"/>
      <c r="Y57" s="157"/>
      <c r="Z57" s="125"/>
      <c r="AA57" s="146">
        <v>1</v>
      </c>
      <c r="AB57" s="147" t="str">
        <f t="shared" si="15"/>
        <v/>
      </c>
    </row>
    <row r="58" spans="1:28" s="123" customFormat="1" ht="30" customHeight="1" x14ac:dyDescent="0.25">
      <c r="A58" s="89">
        <v>573</v>
      </c>
      <c r="B58" s="90" t="str">
        <f t="shared" ca="1" si="8"/>
        <v>3.4</v>
      </c>
      <c r="C58" s="91">
        <f t="shared" ca="1" si="9"/>
        <v>2</v>
      </c>
      <c r="D58" s="21"/>
      <c r="E58" s="88" t="str">
        <f t="shared" ca="1" si="10"/>
        <v>Step 4</v>
      </c>
      <c r="F58" s="117" t="str">
        <f t="shared" ca="1" si="11"/>
        <v>Lessons learned</v>
      </c>
      <c r="G58" s="184"/>
      <c r="H58" s="119" t="str">
        <f t="shared" ca="1" si="12"/>
        <v/>
      </c>
      <c r="I58" s="119" t="str">
        <f t="shared" ca="1" si="13"/>
        <v/>
      </c>
      <c r="J58" s="258"/>
      <c r="K58" s="258"/>
      <c r="L58" s="119"/>
      <c r="M58" s="118"/>
      <c r="N58" s="118"/>
      <c r="O58" s="118"/>
      <c r="P58" s="118"/>
      <c r="Q58" s="118"/>
      <c r="R58" s="118"/>
      <c r="S58" s="118"/>
      <c r="T58" s="118"/>
      <c r="U58" s="118"/>
      <c r="V58" s="118"/>
      <c r="W58" s="154"/>
      <c r="X58" s="154"/>
      <c r="Y58" s="158"/>
      <c r="AA58" s="146"/>
      <c r="AB58" s="144"/>
    </row>
    <row r="59" spans="1:28" s="124" customFormat="1" ht="30" customHeight="1" x14ac:dyDescent="0.25">
      <c r="A59" s="89">
        <v>574</v>
      </c>
      <c r="B59" s="90" t="str">
        <f t="shared" ca="1" si="8"/>
        <v>3.4.01</v>
      </c>
      <c r="C59" s="91">
        <f t="shared" ca="1" si="9"/>
        <v>5</v>
      </c>
      <c r="D59" s="21"/>
      <c r="E59" s="221" t="str">
        <f t="shared" ca="1" si="10"/>
        <v>3.4.01</v>
      </c>
      <c r="F59" s="107" t="str">
        <f t="shared" ca="1" si="11"/>
        <v>Do you identify lessons learned from cyber security incidents?</v>
      </c>
      <c r="G59" s="93"/>
      <c r="H59" s="142" t="str">
        <f t="shared" ca="1" si="12"/>
        <v>x 1</v>
      </c>
      <c r="I59" s="142" t="str">
        <f t="shared" ca="1" si="13"/>
        <v/>
      </c>
      <c r="J59" s="253"/>
      <c r="K59" s="253"/>
      <c r="L59" s="105"/>
      <c r="M59" s="105"/>
      <c r="N59" s="105"/>
      <c r="O59" s="105"/>
      <c r="P59" s="105"/>
      <c r="Q59" s="105"/>
      <c r="R59" s="105"/>
      <c r="S59" s="105"/>
      <c r="T59" s="153"/>
      <c r="U59" s="105"/>
      <c r="V59" s="105"/>
      <c r="W59" s="155"/>
      <c r="X59" s="159"/>
      <c r="Y59" s="155"/>
      <c r="Z59" s="122"/>
      <c r="AA59" s="146">
        <v>1</v>
      </c>
      <c r="AB59" s="145" t="str">
        <f>VLOOKUP(AA59,detail_maturity_score,3,FALSE)</f>
        <v/>
      </c>
    </row>
    <row r="60" spans="1:28" s="124" customFormat="1" ht="30" customHeight="1" x14ac:dyDescent="0.25">
      <c r="A60" s="89">
        <v>575</v>
      </c>
      <c r="B60" s="90" t="str">
        <f t="shared" ca="1" si="8"/>
        <v>3.4.02</v>
      </c>
      <c r="C60" s="91">
        <f t="shared" ca="1" si="9"/>
        <v>4</v>
      </c>
      <c r="D60" s="21"/>
      <c r="E60" s="220" t="str">
        <f t="shared" ca="1" si="10"/>
        <v>3.4.02</v>
      </c>
      <c r="F60" s="93" t="str">
        <f t="shared" ca="1" si="11"/>
        <v>Are lessons learned:</v>
      </c>
      <c r="G60" s="93"/>
      <c r="H60" s="140" t="str">
        <f t="shared" ca="1" si="12"/>
        <v/>
      </c>
      <c r="I60" s="140" t="str">
        <f t="shared" ca="1" si="13"/>
        <v/>
      </c>
      <c r="J60" s="254"/>
      <c r="K60" s="254"/>
      <c r="L60" s="91"/>
      <c r="M60" s="91"/>
      <c r="N60" s="91"/>
      <c r="O60" s="91"/>
      <c r="P60" s="91"/>
      <c r="Q60" s="91"/>
      <c r="R60" s="91"/>
      <c r="S60" s="91"/>
      <c r="T60" s="126"/>
      <c r="U60" s="91"/>
      <c r="V60" s="91"/>
      <c r="W60" s="156"/>
      <c r="X60" s="160"/>
      <c r="Y60" s="156"/>
      <c r="AA60" s="146"/>
      <c r="AB60" s="146"/>
    </row>
    <row r="61" spans="1:28" s="124" customFormat="1" ht="30" customHeight="1" x14ac:dyDescent="0.25">
      <c r="A61" s="89">
        <v>576</v>
      </c>
      <c r="B61" s="90" t="str">
        <f t="shared" ca="1" si="8"/>
        <v>3.4.02a</v>
      </c>
      <c r="C61" s="91">
        <f t="shared" ca="1" si="9"/>
        <v>6</v>
      </c>
      <c r="D61" s="21"/>
      <c r="E61" s="220" t="str">
        <f t="shared" ca="1" si="10"/>
        <v>3.4.02a</v>
      </c>
      <c r="F61" s="98" t="str">
        <f t="shared" ca="1" si="11"/>
        <v>Formally documented?</v>
      </c>
      <c r="G61" s="93"/>
      <c r="H61" s="140" t="str">
        <f t="shared" ca="1" si="12"/>
        <v>x 2</v>
      </c>
      <c r="I61" s="140" t="str">
        <f t="shared" ca="1" si="13"/>
        <v/>
      </c>
      <c r="J61" s="254"/>
      <c r="K61" s="254"/>
      <c r="L61" s="91"/>
      <c r="M61" s="91"/>
      <c r="N61" s="91"/>
      <c r="O61" s="91"/>
      <c r="P61" s="91"/>
      <c r="Q61" s="91"/>
      <c r="R61" s="91"/>
      <c r="S61" s="91"/>
      <c r="T61" s="126"/>
      <c r="U61" s="91"/>
      <c r="V61" s="91"/>
      <c r="W61" s="156"/>
      <c r="X61" s="160"/>
      <c r="Y61" s="156"/>
      <c r="AA61" s="146">
        <v>1</v>
      </c>
      <c r="AB61" s="146" t="str">
        <f>VLOOKUP(AA61,detail_maturity_score,3,FALSE)</f>
        <v/>
      </c>
    </row>
    <row r="62" spans="1:28" s="124" customFormat="1" ht="30" customHeight="1" x14ac:dyDescent="0.25">
      <c r="A62" s="89">
        <v>577</v>
      </c>
      <c r="B62" s="90" t="str">
        <f t="shared" ca="1" si="8"/>
        <v>3.4.02b</v>
      </c>
      <c r="C62" s="91">
        <f t="shared" ca="1" si="9"/>
        <v>6</v>
      </c>
      <c r="D62" s="21"/>
      <c r="E62" s="220" t="str">
        <f t="shared" ca="1" si="10"/>
        <v>3.4.02b</v>
      </c>
      <c r="F62" s="98" t="str">
        <f t="shared" ca="1" si="11"/>
        <v>Communicated to relevant stakeholders?</v>
      </c>
      <c r="G62" s="93"/>
      <c r="H62" s="140" t="str">
        <f t="shared" ca="1" si="12"/>
        <v>x 2</v>
      </c>
      <c r="I62" s="140" t="str">
        <f t="shared" ca="1" si="13"/>
        <v/>
      </c>
      <c r="J62" s="254"/>
      <c r="K62" s="254"/>
      <c r="L62" s="91"/>
      <c r="M62" s="91"/>
      <c r="N62" s="91"/>
      <c r="O62" s="91"/>
      <c r="P62" s="91"/>
      <c r="Q62" s="91"/>
      <c r="R62" s="91"/>
      <c r="S62" s="91"/>
      <c r="T62" s="126"/>
      <c r="U62" s="91"/>
      <c r="V62" s="91"/>
      <c r="W62" s="156"/>
      <c r="X62" s="160"/>
      <c r="Y62" s="156"/>
      <c r="AA62" s="146">
        <v>1</v>
      </c>
      <c r="AB62" s="146" t="str">
        <f>VLOOKUP(AA62,detail_maturity_score,3,FALSE)</f>
        <v/>
      </c>
    </row>
    <row r="63" spans="1:28" s="124" customFormat="1" ht="30" customHeight="1" x14ac:dyDescent="0.25">
      <c r="A63" s="89">
        <v>578</v>
      </c>
      <c r="B63" s="90" t="str">
        <f t="shared" ca="1" si="8"/>
        <v>3.4.02c</v>
      </c>
      <c r="C63" s="91">
        <f t="shared" ca="1" si="9"/>
        <v>6</v>
      </c>
      <c r="D63" s="21"/>
      <c r="E63" s="220" t="str">
        <f t="shared" ca="1" si="10"/>
        <v>3.4.02c</v>
      </c>
      <c r="F63" s="98" t="str">
        <f t="shared" ca="1" si="11"/>
        <v>Built upon in the form of tangible actions?</v>
      </c>
      <c r="G63" s="93"/>
      <c r="H63" s="140" t="str">
        <f t="shared" ca="1" si="12"/>
        <v>x 3</v>
      </c>
      <c r="I63" s="140" t="str">
        <f t="shared" ca="1" si="13"/>
        <v/>
      </c>
      <c r="J63" s="254"/>
      <c r="K63" s="254"/>
      <c r="L63" s="91"/>
      <c r="M63" s="91"/>
      <c r="N63" s="91"/>
      <c r="O63" s="91"/>
      <c r="P63" s="91"/>
      <c r="Q63" s="91"/>
      <c r="R63" s="91"/>
      <c r="S63" s="91"/>
      <c r="T63" s="126"/>
      <c r="U63" s="91"/>
      <c r="V63" s="91"/>
      <c r="W63" s="156"/>
      <c r="X63" s="160"/>
      <c r="Y63" s="156"/>
      <c r="AA63" s="146">
        <v>1</v>
      </c>
      <c r="AB63" s="146" t="str">
        <f>VLOOKUP(AA63,detail_maturity_score,3,FALSE)</f>
        <v/>
      </c>
    </row>
    <row r="64" spans="1:28" s="124" customFormat="1" ht="30" x14ac:dyDescent="0.25">
      <c r="A64" s="89">
        <v>579</v>
      </c>
      <c r="B64" s="90" t="str">
        <f t="shared" ca="1" si="8"/>
        <v>3.4.02d</v>
      </c>
      <c r="C64" s="91">
        <f t="shared" ca="1" si="9"/>
        <v>6</v>
      </c>
      <c r="D64" s="21"/>
      <c r="E64" s="220" t="str">
        <f t="shared" ca="1" si="10"/>
        <v>3.4.02d</v>
      </c>
      <c r="F64" s="98" t="str">
        <f t="shared" ca="1" si="11"/>
        <v>Used to share both key issues and good practice across all areas of the business, not just within IT and cyber security teams?</v>
      </c>
      <c r="G64" s="93"/>
      <c r="H64" s="140" t="str">
        <f t="shared" ca="1" si="12"/>
        <v>x 4</v>
      </c>
      <c r="I64" s="140" t="str">
        <f t="shared" ca="1" si="13"/>
        <v/>
      </c>
      <c r="J64" s="254"/>
      <c r="K64" s="254"/>
      <c r="L64" s="91"/>
      <c r="M64" s="91"/>
      <c r="N64" s="91"/>
      <c r="O64" s="91"/>
      <c r="P64" s="91"/>
      <c r="Q64" s="91"/>
      <c r="R64" s="91"/>
      <c r="S64" s="91"/>
      <c r="T64" s="126"/>
      <c r="U64" s="91"/>
      <c r="V64" s="91"/>
      <c r="W64" s="156"/>
      <c r="X64" s="160"/>
      <c r="Y64" s="156"/>
      <c r="AA64" s="146">
        <v>1</v>
      </c>
      <c r="AB64" s="146" t="str">
        <f>VLOOKUP(AA64,detail_maturity_score,3,FALSE)</f>
        <v/>
      </c>
    </row>
    <row r="65" spans="1:28" s="124" customFormat="1" ht="30" customHeight="1" x14ac:dyDescent="0.25">
      <c r="A65" s="89">
        <v>580</v>
      </c>
      <c r="B65" s="90" t="str">
        <f t="shared" ca="1" si="8"/>
        <v>3.4.03</v>
      </c>
      <c r="C65" s="91">
        <f t="shared" ca="1" si="9"/>
        <v>4</v>
      </c>
      <c r="D65" s="21"/>
      <c r="E65" s="220" t="str">
        <f t="shared" ca="1" si="10"/>
        <v>3.4.03</v>
      </c>
      <c r="F65" s="93" t="str">
        <f t="shared" ca="1" si="11"/>
        <v>Is communication to stakeholders about lessons learned:</v>
      </c>
      <c r="G65" s="93"/>
      <c r="H65" s="140" t="str">
        <f t="shared" ca="1" si="12"/>
        <v/>
      </c>
      <c r="I65" s="140" t="str">
        <f t="shared" ca="1" si="13"/>
        <v/>
      </c>
      <c r="J65" s="254"/>
      <c r="K65" s="254"/>
      <c r="L65" s="91"/>
      <c r="M65" s="91"/>
      <c r="N65" s="91"/>
      <c r="O65" s="91"/>
      <c r="P65" s="91"/>
      <c r="Q65" s="91"/>
      <c r="R65" s="91"/>
      <c r="S65" s="91"/>
      <c r="T65" s="126"/>
      <c r="U65" s="91"/>
      <c r="V65" s="91"/>
      <c r="W65" s="156"/>
      <c r="X65" s="160"/>
      <c r="Y65" s="156"/>
      <c r="AA65" s="146"/>
      <c r="AB65" s="146"/>
    </row>
    <row r="66" spans="1:28" s="124" customFormat="1" ht="30" customHeight="1" x14ac:dyDescent="0.25">
      <c r="A66" s="89">
        <v>581</v>
      </c>
      <c r="B66" s="90" t="str">
        <f t="shared" ca="1" si="8"/>
        <v>3.4.03a</v>
      </c>
      <c r="C66" s="91">
        <f t="shared" ca="1" si="9"/>
        <v>6</v>
      </c>
      <c r="D66" s="21"/>
      <c r="E66" s="220" t="str">
        <f t="shared" ca="1" si="10"/>
        <v>3.4.03a</v>
      </c>
      <c r="F66" s="98" t="str">
        <f t="shared" ca="1" si="11"/>
        <v>Clear and concise?</v>
      </c>
      <c r="G66" s="93"/>
      <c r="H66" s="140" t="str">
        <f t="shared" ca="1" si="12"/>
        <v>x 2</v>
      </c>
      <c r="I66" s="140" t="str">
        <f t="shared" ca="1" si="13"/>
        <v/>
      </c>
      <c r="J66" s="254"/>
      <c r="K66" s="254"/>
      <c r="L66" s="91"/>
      <c r="M66" s="91"/>
      <c r="N66" s="91"/>
      <c r="O66" s="91"/>
      <c r="P66" s="91"/>
      <c r="Q66" s="91"/>
      <c r="R66" s="91"/>
      <c r="S66" s="91"/>
      <c r="T66" s="126"/>
      <c r="U66" s="91"/>
      <c r="V66" s="91"/>
      <c r="W66" s="156"/>
      <c r="X66" s="160"/>
      <c r="Y66" s="156"/>
      <c r="AA66" s="146">
        <v>1</v>
      </c>
      <c r="AB66" s="146" t="str">
        <f>VLOOKUP(AA66,detail_maturity_score,3,FALSE)</f>
        <v/>
      </c>
    </row>
    <row r="67" spans="1:28" s="124" customFormat="1" ht="30" customHeight="1" x14ac:dyDescent="0.25">
      <c r="A67" s="89">
        <v>582</v>
      </c>
      <c r="B67" s="90" t="str">
        <f t="shared" ca="1" si="8"/>
        <v>3.4.03b</v>
      </c>
      <c r="C67" s="91">
        <f t="shared" ca="1" si="9"/>
        <v>6</v>
      </c>
      <c r="D67" s="21"/>
      <c r="E67" s="220" t="str">
        <f t="shared" ca="1" si="10"/>
        <v>3.4.03b</v>
      </c>
      <c r="F67" s="98" t="str">
        <f t="shared" ca="1" si="11"/>
        <v>Focused on problem resolution and control improvement?</v>
      </c>
      <c r="G67" s="93"/>
      <c r="H67" s="140" t="str">
        <f t="shared" ca="1" si="12"/>
        <v>x 2</v>
      </c>
      <c r="I67" s="140" t="str">
        <f t="shared" ca="1" si="13"/>
        <v/>
      </c>
      <c r="J67" s="254"/>
      <c r="K67" s="254"/>
      <c r="L67" s="91"/>
      <c r="M67" s="91"/>
      <c r="N67" s="91"/>
      <c r="O67" s="91"/>
      <c r="P67" s="91"/>
      <c r="Q67" s="91"/>
      <c r="R67" s="91"/>
      <c r="S67" s="91"/>
      <c r="T67" s="126"/>
      <c r="U67" s="91"/>
      <c r="V67" s="91"/>
      <c r="W67" s="156"/>
      <c r="X67" s="160"/>
      <c r="Y67" s="156"/>
      <c r="AA67" s="146">
        <v>1</v>
      </c>
      <c r="AB67" s="146" t="str">
        <f>VLOOKUP(AA67,detail_maturity_score,3,FALSE)</f>
        <v/>
      </c>
    </row>
    <row r="68" spans="1:28" s="124" customFormat="1" ht="30" customHeight="1" x14ac:dyDescent="0.25">
      <c r="A68" s="89">
        <v>583</v>
      </c>
      <c r="B68" s="90" t="str">
        <f t="shared" ca="1" si="8"/>
        <v>3.4.04</v>
      </c>
      <c r="C68" s="91">
        <f t="shared" ca="1" si="9"/>
        <v>4</v>
      </c>
      <c r="D68" s="21"/>
      <c r="E68" s="220" t="str">
        <f t="shared" ca="1" si="10"/>
        <v>3.4.04</v>
      </c>
      <c r="F68" s="93" t="str">
        <f t="shared" ca="1" si="11"/>
        <v>Is communication to stakeholders about lessons learned used to:</v>
      </c>
      <c r="G68" s="93"/>
      <c r="H68" s="140" t="str">
        <f t="shared" ca="1" si="12"/>
        <v/>
      </c>
      <c r="I68" s="140" t="str">
        <f t="shared" ca="1" si="13"/>
        <v/>
      </c>
      <c r="J68" s="254"/>
      <c r="K68" s="254"/>
      <c r="L68" s="91"/>
      <c r="M68" s="91"/>
      <c r="N68" s="91"/>
      <c r="O68" s="91"/>
      <c r="P68" s="91"/>
      <c r="Q68" s="91"/>
      <c r="R68" s="91"/>
      <c r="S68" s="91"/>
      <c r="T68" s="126"/>
      <c r="U68" s="91"/>
      <c r="V68" s="91"/>
      <c r="W68" s="156"/>
      <c r="X68" s="160"/>
      <c r="Y68" s="156"/>
      <c r="AA68" s="146"/>
      <c r="AB68" s="146"/>
    </row>
    <row r="69" spans="1:28" s="124" customFormat="1" ht="30" x14ac:dyDescent="0.25">
      <c r="A69" s="89">
        <v>584</v>
      </c>
      <c r="B69" s="90" t="str">
        <f t="shared" ca="1" si="8"/>
        <v>3.4.04a</v>
      </c>
      <c r="C69" s="91">
        <f t="shared" ca="1" si="9"/>
        <v>6</v>
      </c>
      <c r="D69" s="21"/>
      <c r="E69" s="220" t="str">
        <f t="shared" ca="1" si="10"/>
        <v>3.4.04a</v>
      </c>
      <c r="F69" s="98" t="str">
        <f t="shared" ca="1" si="11"/>
        <v>Help identify any gaps that remain and proposed efforts to mitigate them?</v>
      </c>
      <c r="G69" s="93"/>
      <c r="H69" s="140" t="str">
        <f t="shared" ca="1" si="12"/>
        <v>x 2</v>
      </c>
      <c r="I69" s="140" t="str">
        <f t="shared" ca="1" si="13"/>
        <v/>
      </c>
      <c r="J69" s="254"/>
      <c r="K69" s="254"/>
      <c r="L69" s="91"/>
      <c r="M69" s="91"/>
      <c r="N69" s="91"/>
      <c r="O69" s="91"/>
      <c r="P69" s="91"/>
      <c r="Q69" s="91"/>
      <c r="R69" s="91"/>
      <c r="S69" s="91"/>
      <c r="T69" s="126"/>
      <c r="U69" s="91"/>
      <c r="V69" s="91"/>
      <c r="W69" s="156"/>
      <c r="X69" s="160"/>
      <c r="Y69" s="156"/>
      <c r="AA69" s="146">
        <v>1</v>
      </c>
      <c r="AB69" s="146" t="str">
        <f>VLOOKUP(AA69,detail_maturity_score,3,FALSE)</f>
        <v/>
      </c>
    </row>
    <row r="70" spans="1:28" s="124" customFormat="1" ht="30" customHeight="1" x14ac:dyDescent="0.25">
      <c r="A70" s="89">
        <v>585</v>
      </c>
      <c r="B70" s="90" t="str">
        <f t="shared" ca="1" si="8"/>
        <v>3.4.04b</v>
      </c>
      <c r="C70" s="91">
        <f t="shared" ca="1" si="9"/>
        <v>6</v>
      </c>
      <c r="D70" s="21"/>
      <c r="E70" s="220" t="str">
        <f t="shared" ca="1" si="10"/>
        <v>3.4.04b</v>
      </c>
      <c r="F70" s="98" t="str">
        <f t="shared" ca="1" si="11"/>
        <v>Inform strategic security goals?</v>
      </c>
      <c r="G70" s="93"/>
      <c r="H70" s="140" t="str">
        <f t="shared" ca="1" si="12"/>
        <v>x 2</v>
      </c>
      <c r="I70" s="140" t="str">
        <f t="shared" ca="1" si="13"/>
        <v/>
      </c>
      <c r="J70" s="254"/>
      <c r="K70" s="254"/>
      <c r="L70" s="91"/>
      <c r="M70" s="91"/>
      <c r="N70" s="91"/>
      <c r="O70" s="91"/>
      <c r="P70" s="91"/>
      <c r="Q70" s="91"/>
      <c r="R70" s="91"/>
      <c r="S70" s="91"/>
      <c r="T70" s="126"/>
      <c r="U70" s="91"/>
      <c r="V70" s="91"/>
      <c r="W70" s="156"/>
      <c r="X70" s="160"/>
      <c r="Y70" s="156"/>
      <c r="AA70" s="146">
        <v>1</v>
      </c>
      <c r="AB70" s="146" t="str">
        <f>VLOOKUP(AA70,detail_maturity_score,3,FALSE)</f>
        <v/>
      </c>
    </row>
    <row r="71" spans="1:28" s="124" customFormat="1" ht="30" customHeight="1" x14ac:dyDescent="0.25">
      <c r="A71" s="89">
        <v>586</v>
      </c>
      <c r="B71" s="90" t="str">
        <f t="shared" ca="1" si="8"/>
        <v>3.4.05</v>
      </c>
      <c r="C71" s="91">
        <f t="shared" ca="1" si="9"/>
        <v>5</v>
      </c>
      <c r="D71" s="21"/>
      <c r="E71" s="220" t="str">
        <f t="shared" ca="1" si="10"/>
        <v>3.4.05</v>
      </c>
      <c r="F71" s="93" t="str">
        <f t="shared" ca="1" si="11"/>
        <v>Are formal actions plans developed to help build on lessons learned?</v>
      </c>
      <c r="G71" s="93"/>
      <c r="H71" s="140" t="str">
        <f t="shared" ca="1" si="12"/>
        <v>x 3</v>
      </c>
      <c r="I71" s="140" t="str">
        <f t="shared" ca="1" si="13"/>
        <v/>
      </c>
      <c r="J71" s="254"/>
      <c r="K71" s="254"/>
      <c r="L71" s="91"/>
      <c r="M71" s="91"/>
      <c r="N71" s="91"/>
      <c r="O71" s="91"/>
      <c r="P71" s="91"/>
      <c r="Q71" s="91"/>
      <c r="R71" s="91"/>
      <c r="S71" s="91"/>
      <c r="T71" s="126"/>
      <c r="U71" s="91"/>
      <c r="V71" s="91"/>
      <c r="W71" s="156"/>
      <c r="X71" s="160"/>
      <c r="Y71" s="156"/>
      <c r="AA71" s="146">
        <v>1</v>
      </c>
      <c r="AB71" s="146" t="str">
        <f>VLOOKUP(AA71,detail_maturity_score,3,FALSE)</f>
        <v/>
      </c>
    </row>
    <row r="72" spans="1:28" s="124" customFormat="1" ht="30" customHeight="1" x14ac:dyDescent="0.25">
      <c r="A72" s="89">
        <v>587</v>
      </c>
      <c r="B72" s="90" t="str">
        <f t="shared" ref="B72:B103" ca="1" si="16">VLOOKUP(A72,Contents_Text,2,FALSE)</f>
        <v>3.4.06</v>
      </c>
      <c r="C72" s="91">
        <f t="shared" ref="C72:C103" ca="1" si="17">VLOOKUP(A72,Contents_Text,15,FALSE)</f>
        <v>4</v>
      </c>
      <c r="D72" s="21"/>
      <c r="E72" s="220" t="str">
        <f t="shared" ref="E72:E103" ca="1" si="18">IF(C72=1,"Phase "&amp;B72,IF(C72=2,"Step "&amp;VLOOKUP(A72,Contents_Text,4,FALSE),B72))</f>
        <v>3.4.06</v>
      </c>
      <c r="F72" s="93" t="str">
        <f t="shared" ref="F72:F103" ca="1" si="19">VLOOKUP(A72,Contents_Text,7,FALSE)</f>
        <v>Do actions plans:</v>
      </c>
      <c r="G72" s="93"/>
      <c r="H72" s="140" t="str">
        <f t="shared" ref="H72:H103" ca="1" si="20">IF(ISERROR(VLOOKUP(E72,Weightings_Ref,6,FALSE)),"",IF(VLOOKUP(E72,Weightings_Ref,6,FALSE)=0,"",VLOOKUP(E72,Weightings_Ref,6,FALSE)))</f>
        <v/>
      </c>
      <c r="I72" s="140" t="str">
        <f t="shared" ref="I72:I103" ca="1" si="21">IF(ISERROR(VLOOKUP(AA72,detail_maturity_score,3,FALSE)*VLOOKUP(H72,weighting_scores,2,FALSE)),"",VLOOKUP(AA72,detail_maturity_score,3,FALSE)*VLOOKUP(H72,weighting_scores,2,FALSE))</f>
        <v/>
      </c>
      <c r="J72" s="254"/>
      <c r="K72" s="254"/>
      <c r="L72" s="91"/>
      <c r="M72" s="91"/>
      <c r="N72" s="91"/>
      <c r="O72" s="91"/>
      <c r="P72" s="91"/>
      <c r="Q72" s="91"/>
      <c r="R72" s="91"/>
      <c r="S72" s="91"/>
      <c r="T72" s="126"/>
      <c r="U72" s="91"/>
      <c r="V72" s="91"/>
      <c r="W72" s="156"/>
      <c r="X72" s="160"/>
      <c r="Y72" s="156"/>
      <c r="AA72" s="146"/>
      <c r="AB72" s="146"/>
    </row>
    <row r="73" spans="1:28" s="124" customFormat="1" ht="45" x14ac:dyDescent="0.25">
      <c r="A73" s="89">
        <v>588</v>
      </c>
      <c r="B73" s="90" t="str">
        <f t="shared" ca="1" si="16"/>
        <v>3.4.06a</v>
      </c>
      <c r="C73" s="91">
        <f t="shared" ca="1" si="17"/>
        <v>6</v>
      </c>
      <c r="D73" s="21"/>
      <c r="E73" s="220" t="str">
        <f t="shared" ca="1" si="18"/>
        <v>3.4.06a</v>
      </c>
      <c r="F73" s="98" t="str">
        <f t="shared" ca="1" si="19"/>
        <v>Consider whether technical capability gaps contributed to the attacker’s success or whether people or process gaps were the main culprit?</v>
      </c>
      <c r="G73" s="93"/>
      <c r="H73" s="140" t="str">
        <f t="shared" ca="1" si="20"/>
        <v>x 3</v>
      </c>
      <c r="I73" s="140" t="str">
        <f t="shared" ca="1" si="21"/>
        <v/>
      </c>
      <c r="J73" s="254"/>
      <c r="K73" s="254"/>
      <c r="L73" s="91"/>
      <c r="M73" s="91"/>
      <c r="N73" s="91"/>
      <c r="O73" s="91"/>
      <c r="P73" s="91"/>
      <c r="Q73" s="91"/>
      <c r="R73" s="91"/>
      <c r="S73" s="91"/>
      <c r="T73" s="126"/>
      <c r="U73" s="91"/>
      <c r="V73" s="91"/>
      <c r="W73" s="156"/>
      <c r="X73" s="160"/>
      <c r="Y73" s="156"/>
      <c r="AA73" s="146">
        <v>1</v>
      </c>
      <c r="AB73" s="146" t="str">
        <f>VLOOKUP(AA73,detail_maturity_score,3,FALSE)</f>
        <v/>
      </c>
    </row>
    <row r="74" spans="1:28" s="124" customFormat="1" ht="30" x14ac:dyDescent="0.25">
      <c r="A74" s="89">
        <v>589</v>
      </c>
      <c r="B74" s="90" t="str">
        <f t="shared" ca="1" si="16"/>
        <v>3.4.06b</v>
      </c>
      <c r="C74" s="91">
        <f t="shared" ca="1" si="17"/>
        <v>6</v>
      </c>
      <c r="D74" s="21"/>
      <c r="E74" s="220" t="str">
        <f t="shared" ca="1" si="18"/>
        <v>3.4.06b</v>
      </c>
      <c r="F74" s="98" t="str">
        <f t="shared" ca="1" si="19"/>
        <v>Leverage lessons learned from the incident to become more resilient in the face of future cyber security attacks?</v>
      </c>
      <c r="G74" s="93"/>
      <c r="H74" s="140" t="str">
        <f t="shared" ca="1" si="20"/>
        <v>x 3</v>
      </c>
      <c r="I74" s="140" t="str">
        <f t="shared" ca="1" si="21"/>
        <v/>
      </c>
      <c r="J74" s="254"/>
      <c r="K74" s="254"/>
      <c r="L74" s="91"/>
      <c r="M74" s="91"/>
      <c r="N74" s="91"/>
      <c r="O74" s="91"/>
      <c r="P74" s="91"/>
      <c r="Q74" s="91"/>
      <c r="R74" s="91"/>
      <c r="S74" s="91"/>
      <c r="T74" s="126"/>
      <c r="U74" s="91"/>
      <c r="V74" s="91"/>
      <c r="W74" s="156"/>
      <c r="X74" s="160"/>
      <c r="Y74" s="156"/>
      <c r="AA74" s="146">
        <v>1</v>
      </c>
      <c r="AB74" s="146" t="str">
        <f>VLOOKUP(AA74,detail_maturity_score,3,FALSE)</f>
        <v/>
      </c>
    </row>
    <row r="75" spans="1:28" s="124" customFormat="1" ht="30" x14ac:dyDescent="0.25">
      <c r="A75" s="89">
        <v>590</v>
      </c>
      <c r="B75" s="90" t="str">
        <f t="shared" ca="1" si="16"/>
        <v>3.4.07</v>
      </c>
      <c r="C75" s="91">
        <f t="shared" ca="1" si="17"/>
        <v>4</v>
      </c>
      <c r="D75" s="21"/>
      <c r="E75" s="220" t="str">
        <f t="shared" ca="1" si="18"/>
        <v>3.4.07</v>
      </c>
      <c r="F75" s="93" t="str">
        <f t="shared" ca="1" si="19"/>
        <v>Do actions plans include projects or initiatives, technical and nontechnical that will help:</v>
      </c>
      <c r="G75" s="93"/>
      <c r="H75" s="140" t="str">
        <f t="shared" ca="1" si="20"/>
        <v/>
      </c>
      <c r="I75" s="140" t="str">
        <f t="shared" ca="1" si="21"/>
        <v/>
      </c>
      <c r="J75" s="254"/>
      <c r="K75" s="254"/>
      <c r="L75" s="91"/>
      <c r="M75" s="91"/>
      <c r="N75" s="91"/>
      <c r="O75" s="91"/>
      <c r="P75" s="91"/>
      <c r="Q75" s="91"/>
      <c r="R75" s="91"/>
      <c r="S75" s="91"/>
      <c r="T75" s="126"/>
      <c r="U75" s="91"/>
      <c r="V75" s="91"/>
      <c r="W75" s="156"/>
      <c r="X75" s="160"/>
      <c r="Y75" s="156"/>
      <c r="AA75" s="146"/>
      <c r="AB75" s="146"/>
    </row>
    <row r="76" spans="1:28" s="124" customFormat="1" ht="30" customHeight="1" x14ac:dyDescent="0.25">
      <c r="A76" s="89">
        <v>591</v>
      </c>
      <c r="B76" s="90" t="str">
        <f t="shared" ca="1" si="16"/>
        <v>3.4.07a</v>
      </c>
      <c r="C76" s="91">
        <f t="shared" ca="1" si="17"/>
        <v>6</v>
      </c>
      <c r="D76" s="21"/>
      <c r="E76" s="220" t="str">
        <f t="shared" ca="1" si="18"/>
        <v>3.4.07a</v>
      </c>
      <c r="F76" s="98" t="str">
        <f t="shared" ca="1" si="19"/>
        <v>Reduce an attacker’s chance of success?</v>
      </c>
      <c r="G76" s="93"/>
      <c r="H76" s="140" t="str">
        <f t="shared" ca="1" si="20"/>
        <v>x 3</v>
      </c>
      <c r="I76" s="140" t="str">
        <f t="shared" ca="1" si="21"/>
        <v/>
      </c>
      <c r="J76" s="254"/>
      <c r="K76" s="254"/>
      <c r="L76" s="91"/>
      <c r="M76" s="91"/>
      <c r="N76" s="91"/>
      <c r="O76" s="91"/>
      <c r="P76" s="91"/>
      <c r="Q76" s="91"/>
      <c r="R76" s="91"/>
      <c r="S76" s="91"/>
      <c r="T76" s="126"/>
      <c r="U76" s="91"/>
      <c r="V76" s="91"/>
      <c r="W76" s="156"/>
      <c r="X76" s="160"/>
      <c r="Y76" s="156"/>
      <c r="AA76" s="146">
        <v>1</v>
      </c>
      <c r="AB76" s="146" t="str">
        <f>VLOOKUP(AA76,detail_maturity_score,3,FALSE)</f>
        <v/>
      </c>
    </row>
    <row r="77" spans="1:28" s="124" customFormat="1" ht="30" customHeight="1" x14ac:dyDescent="0.25">
      <c r="A77" s="89">
        <v>592</v>
      </c>
      <c r="B77" s="90" t="str">
        <f t="shared" ca="1" si="16"/>
        <v>3.4.07b</v>
      </c>
      <c r="C77" s="91">
        <f t="shared" ca="1" si="17"/>
        <v>6</v>
      </c>
      <c r="D77" s="21"/>
      <c r="E77" s="220" t="str">
        <f t="shared" ca="1" si="18"/>
        <v>3.4.07b</v>
      </c>
      <c r="F77" s="98" t="str">
        <f t="shared" ca="1" si="19"/>
        <v>Respond to an attacker’s activities more rapidly and effectively?</v>
      </c>
      <c r="G77" s="93"/>
      <c r="H77" s="140" t="str">
        <f t="shared" ca="1" si="20"/>
        <v>x 3</v>
      </c>
      <c r="I77" s="140" t="str">
        <f t="shared" ca="1" si="21"/>
        <v/>
      </c>
      <c r="J77" s="254"/>
      <c r="K77" s="254"/>
      <c r="L77" s="91"/>
      <c r="M77" s="91"/>
      <c r="N77" s="91"/>
      <c r="O77" s="91"/>
      <c r="P77" s="91"/>
      <c r="Q77" s="91"/>
      <c r="R77" s="91"/>
      <c r="S77" s="91"/>
      <c r="T77" s="126"/>
      <c r="U77" s="91"/>
      <c r="V77" s="91"/>
      <c r="W77" s="156"/>
      <c r="X77" s="160"/>
      <c r="Y77" s="156"/>
      <c r="AA77" s="146">
        <v>1</v>
      </c>
      <c r="AB77" s="146" t="str">
        <f>VLOOKUP(AA77,detail_maturity_score,3,FALSE)</f>
        <v/>
      </c>
    </row>
    <row r="78" spans="1:28" s="124" customFormat="1" ht="30" customHeight="1" x14ac:dyDescent="0.25">
      <c r="A78" s="89">
        <v>593</v>
      </c>
      <c r="B78" s="90" t="str">
        <f t="shared" ca="1" si="16"/>
        <v>3.4.08</v>
      </c>
      <c r="C78" s="91">
        <f t="shared" ca="1" si="17"/>
        <v>4</v>
      </c>
      <c r="D78" s="21"/>
      <c r="E78" s="220" t="str">
        <f t="shared" ca="1" si="18"/>
        <v>3.4.08</v>
      </c>
      <c r="F78" s="93" t="str">
        <f t="shared" ca="1" si="19"/>
        <v>Is each action:</v>
      </c>
      <c r="G78" s="93"/>
      <c r="H78" s="140" t="str">
        <f t="shared" ca="1" si="20"/>
        <v/>
      </c>
      <c r="I78" s="140" t="str">
        <f t="shared" ca="1" si="21"/>
        <v/>
      </c>
      <c r="J78" s="254"/>
      <c r="K78" s="254"/>
      <c r="L78" s="91"/>
      <c r="M78" s="91"/>
      <c r="N78" s="91"/>
      <c r="O78" s="91"/>
      <c r="P78" s="91"/>
      <c r="Q78" s="91"/>
      <c r="R78" s="91"/>
      <c r="S78" s="91"/>
      <c r="T78" s="126"/>
      <c r="U78" s="91"/>
      <c r="V78" s="91"/>
      <c r="W78" s="156"/>
      <c r="X78" s="160"/>
      <c r="Y78" s="156"/>
      <c r="AA78" s="146"/>
      <c r="AB78" s="146"/>
    </row>
    <row r="79" spans="1:28" s="124" customFormat="1" ht="30" customHeight="1" x14ac:dyDescent="0.25">
      <c r="A79" s="89">
        <v>594</v>
      </c>
      <c r="B79" s="90" t="str">
        <f t="shared" ca="1" si="16"/>
        <v>3.4.08a</v>
      </c>
      <c r="C79" s="91">
        <f t="shared" ca="1" si="17"/>
        <v>6</v>
      </c>
      <c r="D79" s="21"/>
      <c r="E79" s="220" t="str">
        <f t="shared" ca="1" si="18"/>
        <v>3.4.08a</v>
      </c>
      <c r="F79" s="98" t="str">
        <f t="shared" ca="1" si="19"/>
        <v>Assigned to a named individual?</v>
      </c>
      <c r="G79" s="93"/>
      <c r="H79" s="140" t="str">
        <f t="shared" ca="1" si="20"/>
        <v>x 4</v>
      </c>
      <c r="I79" s="140" t="str">
        <f t="shared" ca="1" si="21"/>
        <v/>
      </c>
      <c r="J79" s="254"/>
      <c r="K79" s="254"/>
      <c r="L79" s="91"/>
      <c r="M79" s="91"/>
      <c r="N79" s="91"/>
      <c r="O79" s="91"/>
      <c r="P79" s="91"/>
      <c r="Q79" s="91"/>
      <c r="R79" s="91"/>
      <c r="S79" s="91"/>
      <c r="T79" s="126"/>
      <c r="U79" s="91"/>
      <c r="V79" s="91"/>
      <c r="W79" s="156"/>
      <c r="X79" s="160"/>
      <c r="Y79" s="156"/>
      <c r="AA79" s="146">
        <v>1</v>
      </c>
      <c r="AB79" s="146" t="str">
        <f>VLOOKUP(AA79,detail_maturity_score,3,FALSE)</f>
        <v/>
      </c>
    </row>
    <row r="80" spans="1:28" s="124" customFormat="1" ht="30" customHeight="1" x14ac:dyDescent="0.25">
      <c r="A80" s="89">
        <v>595</v>
      </c>
      <c r="B80" s="90" t="str">
        <f t="shared" ca="1" si="16"/>
        <v>3.4.08b</v>
      </c>
      <c r="C80" s="91">
        <f t="shared" ca="1" si="17"/>
        <v>6</v>
      </c>
      <c r="D80" s="21"/>
      <c r="E80" s="220" t="str">
        <f t="shared" ca="1" si="18"/>
        <v>3.4.08b</v>
      </c>
      <c r="F80" s="98" t="str">
        <f t="shared" ca="1" si="19"/>
        <v>Given a suitable priority?</v>
      </c>
      <c r="G80" s="93"/>
      <c r="H80" s="140" t="str">
        <f t="shared" ca="1" si="20"/>
        <v>x 3</v>
      </c>
      <c r="I80" s="140" t="str">
        <f t="shared" ca="1" si="21"/>
        <v/>
      </c>
      <c r="J80" s="254"/>
      <c r="K80" s="254"/>
      <c r="L80" s="91"/>
      <c r="M80" s="91"/>
      <c r="N80" s="91"/>
      <c r="O80" s="91"/>
      <c r="P80" s="91"/>
      <c r="Q80" s="91"/>
      <c r="R80" s="91"/>
      <c r="S80" s="91"/>
      <c r="T80" s="126"/>
      <c r="U80" s="91"/>
      <c r="V80" s="91"/>
      <c r="W80" s="156"/>
      <c r="X80" s="160"/>
      <c r="Y80" s="156"/>
      <c r="AA80" s="146">
        <v>1</v>
      </c>
      <c r="AB80" s="146" t="str">
        <f>VLOOKUP(AA80,detail_maturity_score,3,FALSE)</f>
        <v/>
      </c>
    </row>
    <row r="81" spans="1:28" s="124" customFormat="1" ht="30" customHeight="1" x14ac:dyDescent="0.25">
      <c r="A81" s="89">
        <v>596</v>
      </c>
      <c r="B81" s="90" t="str">
        <f t="shared" ca="1" si="16"/>
        <v>3.4.08c</v>
      </c>
      <c r="C81" s="91">
        <f t="shared" ca="1" si="17"/>
        <v>6</v>
      </c>
      <c r="D81" s="21"/>
      <c r="E81" s="220" t="str">
        <f t="shared" ca="1" si="18"/>
        <v>3.4.08c</v>
      </c>
      <c r="F81" s="98" t="str">
        <f t="shared" ca="1" si="19"/>
        <v>Allocated a completion date?</v>
      </c>
      <c r="G81" s="93"/>
      <c r="H81" s="140" t="str">
        <f t="shared" ca="1" si="20"/>
        <v>x 3</v>
      </c>
      <c r="I81" s="140" t="str">
        <f t="shared" ca="1" si="21"/>
        <v/>
      </c>
      <c r="J81" s="254"/>
      <c r="K81" s="254"/>
      <c r="L81" s="91"/>
      <c r="M81" s="91"/>
      <c r="N81" s="91"/>
      <c r="O81" s="91"/>
      <c r="P81" s="91"/>
      <c r="Q81" s="91"/>
      <c r="R81" s="91"/>
      <c r="S81" s="91"/>
      <c r="T81" s="126"/>
      <c r="U81" s="91"/>
      <c r="V81" s="91"/>
      <c r="W81" s="156"/>
      <c r="X81" s="160"/>
      <c r="Y81" s="156"/>
      <c r="AA81" s="146">
        <v>1</v>
      </c>
      <c r="AB81" s="146" t="str">
        <f>VLOOKUP(AA81,detail_maturity_score,3,FALSE)</f>
        <v/>
      </c>
    </row>
    <row r="82" spans="1:28" s="124" customFormat="1" ht="30" x14ac:dyDescent="0.25">
      <c r="A82" s="89">
        <v>597</v>
      </c>
      <c r="B82" s="90" t="str">
        <f t="shared" ca="1" si="16"/>
        <v>3.4.08d</v>
      </c>
      <c r="C82" s="91">
        <f t="shared" ca="1" si="17"/>
        <v>6</v>
      </c>
      <c r="D82" s="21"/>
      <c r="E82" s="230" t="str">
        <f t="shared" ca="1" si="18"/>
        <v>3.4.08d</v>
      </c>
      <c r="F82" s="101" t="str">
        <f t="shared" ca="1" si="19"/>
        <v>Monitored to ensure that it is being completed in a timely and effective manner?</v>
      </c>
      <c r="G82" s="93"/>
      <c r="H82" s="141" t="str">
        <f t="shared" ca="1" si="20"/>
        <v>x 4</v>
      </c>
      <c r="I82" s="141" t="str">
        <f t="shared" ca="1" si="21"/>
        <v/>
      </c>
      <c r="J82" s="255"/>
      <c r="K82" s="255"/>
      <c r="L82" s="99"/>
      <c r="M82" s="99"/>
      <c r="N82" s="99"/>
      <c r="O82" s="99"/>
      <c r="P82" s="99"/>
      <c r="Q82" s="99"/>
      <c r="R82" s="99"/>
      <c r="S82" s="99"/>
      <c r="T82" s="152"/>
      <c r="U82" s="99"/>
      <c r="V82" s="99"/>
      <c r="W82" s="157"/>
      <c r="X82" s="161"/>
      <c r="Y82" s="157"/>
      <c r="Z82" s="125"/>
      <c r="AA82" s="146">
        <v>1</v>
      </c>
      <c r="AB82" s="147" t="str">
        <f>VLOOKUP(AA82,detail_maturity_score,3,FALSE)</f>
        <v/>
      </c>
    </row>
    <row r="83" spans="1:28" s="123" customFormat="1" ht="30" customHeight="1" x14ac:dyDescent="0.25">
      <c r="A83" s="89">
        <v>598</v>
      </c>
      <c r="B83" s="90" t="str">
        <f t="shared" ca="1" si="16"/>
        <v>3.5</v>
      </c>
      <c r="C83" s="91">
        <f t="shared" ca="1" si="17"/>
        <v>2</v>
      </c>
      <c r="D83" s="21"/>
      <c r="E83" s="88" t="str">
        <f t="shared" ca="1" si="18"/>
        <v>Step 5</v>
      </c>
      <c r="F83" s="117" t="str">
        <f t="shared" ca="1" si="19"/>
        <v>Updating</v>
      </c>
      <c r="G83" s="184"/>
      <c r="H83" s="119" t="str">
        <f t="shared" ca="1" si="20"/>
        <v/>
      </c>
      <c r="I83" s="119" t="str">
        <f t="shared" ca="1" si="21"/>
        <v/>
      </c>
      <c r="J83" s="258"/>
      <c r="K83" s="258"/>
      <c r="L83" s="119"/>
      <c r="M83" s="118"/>
      <c r="N83" s="118"/>
      <c r="O83" s="118"/>
      <c r="P83" s="118"/>
      <c r="Q83" s="118"/>
      <c r="R83" s="118"/>
      <c r="S83" s="118"/>
      <c r="T83" s="118"/>
      <c r="U83" s="118"/>
      <c r="V83" s="118"/>
      <c r="W83" s="154"/>
      <c r="X83" s="154"/>
      <c r="Y83" s="158"/>
      <c r="AA83" s="146"/>
      <c r="AB83" s="144"/>
    </row>
    <row r="84" spans="1:28" s="124" customFormat="1" ht="45" x14ac:dyDescent="0.25">
      <c r="A84" s="89">
        <v>599</v>
      </c>
      <c r="B84" s="90" t="str">
        <f t="shared" ca="1" si="16"/>
        <v>3.5.01</v>
      </c>
      <c r="C84" s="91">
        <f t="shared" ca="1" si="17"/>
        <v>5</v>
      </c>
      <c r="D84" s="21"/>
      <c r="E84" s="221" t="str">
        <f t="shared" ca="1" si="18"/>
        <v>3.5.01</v>
      </c>
      <c r="F84" s="107" t="str">
        <f t="shared" ca="1" si="19"/>
        <v>Following a cyber security incident, do you carry out any updates (eg to your cyber security incident response approaches, controls and related documents)?</v>
      </c>
      <c r="G84" s="93"/>
      <c r="H84" s="142" t="str">
        <f t="shared" ca="1" si="20"/>
        <v>x 1</v>
      </c>
      <c r="I84" s="142" t="str">
        <f t="shared" ca="1" si="21"/>
        <v/>
      </c>
      <c r="J84" s="253"/>
      <c r="K84" s="253"/>
      <c r="L84" s="105"/>
      <c r="M84" s="105"/>
      <c r="N84" s="105"/>
      <c r="O84" s="105"/>
      <c r="P84" s="105"/>
      <c r="Q84" s="105"/>
      <c r="R84" s="105"/>
      <c r="S84" s="105"/>
      <c r="T84" s="153"/>
      <c r="U84" s="105"/>
      <c r="V84" s="105"/>
      <c r="W84" s="155"/>
      <c r="X84" s="159"/>
      <c r="Y84" s="155"/>
      <c r="Z84" s="122"/>
      <c r="AA84" s="146">
        <v>1</v>
      </c>
      <c r="AB84" s="145" t="str">
        <f>VLOOKUP(AA84,detail_maturity_score,3,FALSE)</f>
        <v/>
      </c>
    </row>
    <row r="85" spans="1:28" s="124" customFormat="1" ht="30" customHeight="1" x14ac:dyDescent="0.25">
      <c r="A85" s="89">
        <v>600</v>
      </c>
      <c r="B85" s="90" t="str">
        <f t="shared" ca="1" si="16"/>
        <v>3.5.02</v>
      </c>
      <c r="C85" s="91">
        <f t="shared" ca="1" si="17"/>
        <v>4</v>
      </c>
      <c r="D85" s="21"/>
      <c r="E85" s="220" t="str">
        <f t="shared" ca="1" si="18"/>
        <v>3.5.02</v>
      </c>
      <c r="F85" s="93" t="str">
        <f t="shared" ca="1" si="19"/>
        <v>Following a cyber security incident, do you update your:</v>
      </c>
      <c r="G85" s="93"/>
      <c r="H85" s="140" t="str">
        <f t="shared" ca="1" si="20"/>
        <v/>
      </c>
      <c r="I85" s="140" t="str">
        <f t="shared" ca="1" si="21"/>
        <v/>
      </c>
      <c r="J85" s="254"/>
      <c r="K85" s="254"/>
      <c r="L85" s="91"/>
      <c r="M85" s="91"/>
      <c r="N85" s="91"/>
      <c r="O85" s="91"/>
      <c r="P85" s="91"/>
      <c r="Q85" s="91"/>
      <c r="R85" s="91"/>
      <c r="S85" s="91"/>
      <c r="T85" s="126"/>
      <c r="U85" s="91"/>
      <c r="V85" s="91"/>
      <c r="W85" s="156"/>
      <c r="X85" s="160"/>
      <c r="Y85" s="156"/>
      <c r="AA85" s="146"/>
      <c r="AB85" s="146"/>
    </row>
    <row r="86" spans="1:28" s="124" customFormat="1" ht="30" customHeight="1" x14ac:dyDescent="0.25">
      <c r="A86" s="89">
        <v>601</v>
      </c>
      <c r="B86" s="90" t="str">
        <f t="shared" ca="1" si="16"/>
        <v>3.5.02a</v>
      </c>
      <c r="C86" s="91">
        <f t="shared" ca="1" si="17"/>
        <v>6</v>
      </c>
      <c r="D86" s="21"/>
      <c r="E86" s="220" t="str">
        <f t="shared" ca="1" si="18"/>
        <v>3.5.02a</v>
      </c>
      <c r="F86" s="98" t="str">
        <f t="shared" ca="1" si="19"/>
        <v>Cyber security incident management methodologies or processes?</v>
      </c>
      <c r="G86" s="93"/>
      <c r="H86" s="140" t="str">
        <f t="shared" ca="1" si="20"/>
        <v>x 2</v>
      </c>
      <c r="I86" s="140" t="str">
        <f t="shared" ca="1" si="21"/>
        <v/>
      </c>
      <c r="J86" s="254"/>
      <c r="K86" s="254"/>
      <c r="L86" s="91"/>
      <c r="M86" s="91"/>
      <c r="N86" s="91"/>
      <c r="O86" s="91"/>
      <c r="P86" s="91"/>
      <c r="Q86" s="91"/>
      <c r="R86" s="91"/>
      <c r="S86" s="91"/>
      <c r="T86" s="126"/>
      <c r="U86" s="91"/>
      <c r="V86" s="91"/>
      <c r="W86" s="156"/>
      <c r="X86" s="160"/>
      <c r="Y86" s="156"/>
      <c r="AA86" s="146">
        <v>1</v>
      </c>
      <c r="AB86" s="146" t="str">
        <f t="shared" ref="AB86:AB94" si="22">VLOOKUP(AA86,detail_maturity_score,3,FALSE)</f>
        <v/>
      </c>
    </row>
    <row r="87" spans="1:28" s="124" customFormat="1" ht="30" customHeight="1" x14ac:dyDescent="0.25">
      <c r="A87" s="89">
        <v>602</v>
      </c>
      <c r="B87" s="90" t="str">
        <f t="shared" ca="1" si="16"/>
        <v>3.5.02b</v>
      </c>
      <c r="C87" s="91">
        <f t="shared" ca="1" si="17"/>
        <v>6</v>
      </c>
      <c r="D87" s="21"/>
      <c r="E87" s="220" t="str">
        <f t="shared" ca="1" si="18"/>
        <v>3.5.02b</v>
      </c>
      <c r="F87" s="98" t="str">
        <f t="shared" ca="1" si="19"/>
        <v>Cyber security incident response plan?</v>
      </c>
      <c r="G87" s="93"/>
      <c r="H87" s="140" t="str">
        <f t="shared" ca="1" si="20"/>
        <v>x 2</v>
      </c>
      <c r="I87" s="140" t="str">
        <f t="shared" ca="1" si="21"/>
        <v/>
      </c>
      <c r="J87" s="254"/>
      <c r="K87" s="254"/>
      <c r="L87" s="91"/>
      <c r="M87" s="91"/>
      <c r="N87" s="91"/>
      <c r="O87" s="91"/>
      <c r="P87" s="91"/>
      <c r="Q87" s="91"/>
      <c r="R87" s="91"/>
      <c r="S87" s="91"/>
      <c r="T87" s="126"/>
      <c r="U87" s="91"/>
      <c r="V87" s="91"/>
      <c r="W87" s="156"/>
      <c r="X87" s="160"/>
      <c r="Y87" s="156"/>
      <c r="AA87" s="146">
        <v>1</v>
      </c>
      <c r="AB87" s="146" t="str">
        <f t="shared" si="22"/>
        <v/>
      </c>
    </row>
    <row r="88" spans="1:28" s="124" customFormat="1" ht="30" customHeight="1" x14ac:dyDescent="0.25">
      <c r="A88" s="89">
        <v>603</v>
      </c>
      <c r="B88" s="90" t="str">
        <f t="shared" ca="1" si="16"/>
        <v>3.5.02c</v>
      </c>
      <c r="C88" s="91">
        <f t="shared" ca="1" si="17"/>
        <v>6</v>
      </c>
      <c r="D88" s="21"/>
      <c r="E88" s="220" t="str">
        <f t="shared" ca="1" si="18"/>
        <v>3.5.02c</v>
      </c>
      <c r="F88" s="98" t="str">
        <f t="shared" ca="1" si="19"/>
        <v>Management controls (eg training and awareness)</v>
      </c>
      <c r="G88" s="93"/>
      <c r="H88" s="140" t="str">
        <f t="shared" ca="1" si="20"/>
        <v>x 2</v>
      </c>
      <c r="I88" s="140" t="str">
        <f t="shared" ca="1" si="21"/>
        <v/>
      </c>
      <c r="J88" s="254"/>
      <c r="K88" s="254"/>
      <c r="L88" s="91"/>
      <c r="M88" s="91"/>
      <c r="N88" s="91"/>
      <c r="O88" s="91"/>
      <c r="P88" s="91"/>
      <c r="Q88" s="91"/>
      <c r="R88" s="91"/>
      <c r="S88" s="91"/>
      <c r="T88" s="126"/>
      <c r="U88" s="91"/>
      <c r="V88" s="91"/>
      <c r="W88" s="156"/>
      <c r="X88" s="160"/>
      <c r="Y88" s="156"/>
      <c r="AA88" s="146">
        <v>1</v>
      </c>
      <c r="AB88" s="146" t="str">
        <f t="shared" si="22"/>
        <v/>
      </c>
    </row>
    <row r="89" spans="1:28" s="124" customFormat="1" ht="30" x14ac:dyDescent="0.25">
      <c r="A89" s="89">
        <v>604</v>
      </c>
      <c r="B89" s="90" t="str">
        <f t="shared" ca="1" si="16"/>
        <v>3.5.02d</v>
      </c>
      <c r="C89" s="91">
        <f t="shared" ca="1" si="17"/>
        <v>6</v>
      </c>
      <c r="D89" s="21"/>
      <c r="E89" s="220" t="str">
        <f t="shared" ca="1" si="18"/>
        <v>3.5.02d</v>
      </c>
      <c r="F89" s="98" t="str">
        <f t="shared" ca="1" si="19"/>
        <v>Technical controls (eg patching, configuring system logs, and use of intrusion prevention / detection tools)</v>
      </c>
      <c r="G89" s="93"/>
      <c r="H89" s="140" t="str">
        <f t="shared" ca="1" si="20"/>
        <v>x 3</v>
      </c>
      <c r="I89" s="140" t="str">
        <f t="shared" ca="1" si="21"/>
        <v/>
      </c>
      <c r="J89" s="254"/>
      <c r="K89" s="254"/>
      <c r="L89" s="91"/>
      <c r="M89" s="91"/>
      <c r="N89" s="91"/>
      <c r="O89" s="91"/>
      <c r="P89" s="91"/>
      <c r="Q89" s="91"/>
      <c r="R89" s="91"/>
      <c r="S89" s="91"/>
      <c r="T89" s="126"/>
      <c r="U89" s="91"/>
      <c r="V89" s="91"/>
      <c r="W89" s="156"/>
      <c r="X89" s="160"/>
      <c r="Y89" s="156"/>
      <c r="AA89" s="146">
        <v>1</v>
      </c>
      <c r="AB89" s="146" t="str">
        <f t="shared" si="22"/>
        <v/>
      </c>
    </row>
    <row r="90" spans="1:28" s="124" customFormat="1" ht="30" customHeight="1" x14ac:dyDescent="0.25">
      <c r="A90" s="89">
        <v>605</v>
      </c>
      <c r="B90" s="90" t="str">
        <f t="shared" ca="1" si="16"/>
        <v>3.5.02e</v>
      </c>
      <c r="C90" s="91">
        <f t="shared" ca="1" si="17"/>
        <v>6</v>
      </c>
      <c r="D90" s="21"/>
      <c r="E90" s="220" t="str">
        <f t="shared" ca="1" si="18"/>
        <v>3.5.02e</v>
      </c>
      <c r="F90" s="98" t="str">
        <f t="shared" ca="1" si="19"/>
        <v>Roles and responsibilities for handling incidents?</v>
      </c>
      <c r="G90" s="93"/>
      <c r="H90" s="140" t="str">
        <f t="shared" ca="1" si="20"/>
        <v>x 3</v>
      </c>
      <c r="I90" s="140" t="str">
        <f t="shared" ca="1" si="21"/>
        <v/>
      </c>
      <c r="J90" s="254"/>
      <c r="K90" s="254"/>
      <c r="L90" s="91"/>
      <c r="M90" s="91"/>
      <c r="N90" s="91"/>
      <c r="O90" s="91"/>
      <c r="P90" s="91"/>
      <c r="Q90" s="91"/>
      <c r="R90" s="91"/>
      <c r="S90" s="91"/>
      <c r="T90" s="126"/>
      <c r="U90" s="91"/>
      <c r="V90" s="91"/>
      <c r="W90" s="156"/>
      <c r="X90" s="160"/>
      <c r="Y90" s="156"/>
      <c r="AA90" s="146">
        <v>1</v>
      </c>
      <c r="AB90" s="146" t="str">
        <f t="shared" si="22"/>
        <v/>
      </c>
    </row>
    <row r="91" spans="1:28" s="124" customFormat="1" ht="30" x14ac:dyDescent="0.25">
      <c r="A91" s="89">
        <v>606</v>
      </c>
      <c r="B91" s="90" t="str">
        <f t="shared" ca="1" si="16"/>
        <v>3.5.03</v>
      </c>
      <c r="C91" s="91">
        <f t="shared" ca="1" si="17"/>
        <v>5</v>
      </c>
      <c r="D91" s="21"/>
      <c r="E91" s="220" t="str">
        <f t="shared" ca="1" si="18"/>
        <v>3.5.03</v>
      </c>
      <c r="F91" s="93" t="str">
        <f t="shared" ca="1" si="19"/>
        <v>When updating controls, do you consider the attack vectors causing most concern, which often include:</v>
      </c>
      <c r="G91" s="93"/>
      <c r="H91" s="140" t="str">
        <f t="shared" ca="1" si="20"/>
        <v>x 5</v>
      </c>
      <c r="I91" s="140" t="str">
        <f t="shared" ca="1" si="21"/>
        <v/>
      </c>
      <c r="J91" s="254"/>
      <c r="K91" s="254"/>
      <c r="L91" s="91"/>
      <c r="M91" s="91"/>
      <c r="N91" s="91"/>
      <c r="O91" s="91"/>
      <c r="P91" s="91"/>
      <c r="Q91" s="91"/>
      <c r="R91" s="91"/>
      <c r="S91" s="91"/>
      <c r="T91" s="126"/>
      <c r="U91" s="91"/>
      <c r="V91" s="91"/>
      <c r="W91" s="156"/>
      <c r="X91" s="160"/>
      <c r="Y91" s="156"/>
      <c r="AA91" s="146">
        <v>1</v>
      </c>
      <c r="AB91" s="146" t="str">
        <f t="shared" si="22"/>
        <v/>
      </c>
    </row>
    <row r="92" spans="1:28" s="124" customFormat="1" ht="30" customHeight="1" x14ac:dyDescent="0.25">
      <c r="A92" s="89">
        <v>607</v>
      </c>
      <c r="B92" s="90" t="str">
        <f t="shared" ca="1" si="16"/>
        <v>3.5.04</v>
      </c>
      <c r="C92" s="91">
        <f t="shared" ca="1" si="17"/>
        <v>5</v>
      </c>
      <c r="D92" s="21"/>
      <c r="E92" s="220" t="str">
        <f t="shared" ca="1" si="18"/>
        <v>3.5.04</v>
      </c>
      <c r="F92" s="93" t="str">
        <f t="shared" ca="1" si="19"/>
        <v>When updating controls, do you:</v>
      </c>
      <c r="G92" s="93"/>
      <c r="H92" s="140" t="str">
        <f t="shared" ca="1" si="20"/>
        <v>x 5</v>
      </c>
      <c r="I92" s="140" t="str">
        <f t="shared" ca="1" si="21"/>
        <v/>
      </c>
      <c r="J92" s="254"/>
      <c r="K92" s="254"/>
      <c r="L92" s="91"/>
      <c r="M92" s="91"/>
      <c r="N92" s="91"/>
      <c r="O92" s="91"/>
      <c r="P92" s="91"/>
      <c r="Q92" s="91"/>
      <c r="R92" s="91"/>
      <c r="S92" s="91"/>
      <c r="T92" s="126"/>
      <c r="U92" s="91"/>
      <c r="V92" s="91"/>
      <c r="W92" s="156"/>
      <c r="X92" s="160"/>
      <c r="Y92" s="156"/>
      <c r="AA92" s="146">
        <v>1</v>
      </c>
      <c r="AB92" s="146" t="str">
        <f t="shared" si="22"/>
        <v/>
      </c>
    </row>
    <row r="93" spans="1:28" s="124" customFormat="1" ht="45" x14ac:dyDescent="0.25">
      <c r="A93" s="89">
        <v>608</v>
      </c>
      <c r="B93" s="90" t="str">
        <f t="shared" ca="1" si="16"/>
        <v>3.5.04a</v>
      </c>
      <c r="C93" s="91">
        <f t="shared" ca="1" si="17"/>
        <v>6</v>
      </c>
      <c r="D93" s="21"/>
      <c r="E93" s="220" t="str">
        <f t="shared" ca="1" si="18"/>
        <v>3.5.04a</v>
      </c>
      <c r="F93" s="98" t="str">
        <f t="shared" ca="1" si="19"/>
        <v>Consider their effectiveness in relation to events in the ‘attacker kill chain’ (ie reconnaissance, weaponize, deliver, exploit, install, command &amp; control and act on objectives)?</v>
      </c>
      <c r="G93" s="93"/>
      <c r="H93" s="140" t="str">
        <f t="shared" ca="1" si="20"/>
        <v>x 5</v>
      </c>
      <c r="I93" s="140" t="str">
        <f t="shared" ca="1" si="21"/>
        <v/>
      </c>
      <c r="J93" s="254"/>
      <c r="K93" s="254"/>
      <c r="L93" s="91"/>
      <c r="M93" s="91"/>
      <c r="N93" s="91"/>
      <c r="O93" s="91"/>
      <c r="P93" s="91"/>
      <c r="Q93" s="91"/>
      <c r="R93" s="91"/>
      <c r="S93" s="91"/>
      <c r="T93" s="126"/>
      <c r="U93" s="91"/>
      <c r="V93" s="91"/>
      <c r="W93" s="156"/>
      <c r="X93" s="160"/>
      <c r="Y93" s="156"/>
      <c r="AA93" s="146">
        <v>1</v>
      </c>
      <c r="AB93" s="146" t="str">
        <f t="shared" si="22"/>
        <v/>
      </c>
    </row>
    <row r="94" spans="1:28" s="124" customFormat="1" ht="30" customHeight="1" x14ac:dyDescent="0.25">
      <c r="A94" s="89">
        <v>609</v>
      </c>
      <c r="B94" s="90" t="str">
        <f t="shared" ca="1" si="16"/>
        <v>3.5.04b</v>
      </c>
      <c r="C94" s="91">
        <f t="shared" ca="1" si="17"/>
        <v>6</v>
      </c>
      <c r="D94" s="21"/>
      <c r="E94" s="220" t="str">
        <f t="shared" ca="1" si="18"/>
        <v>3.5.04b</v>
      </c>
      <c r="F94" s="98" t="str">
        <f t="shared" ca="1" si="19"/>
        <v>Review implications for tactical and short term security projects?</v>
      </c>
      <c r="G94" s="93"/>
      <c r="H94" s="140" t="str">
        <f t="shared" ca="1" si="20"/>
        <v>x 5</v>
      </c>
      <c r="I94" s="140" t="str">
        <f t="shared" ca="1" si="21"/>
        <v/>
      </c>
      <c r="J94" s="254"/>
      <c r="K94" s="254"/>
      <c r="L94" s="91"/>
      <c r="M94" s="91"/>
      <c r="N94" s="91"/>
      <c r="O94" s="91"/>
      <c r="P94" s="91"/>
      <c r="Q94" s="91"/>
      <c r="R94" s="91"/>
      <c r="S94" s="91"/>
      <c r="T94" s="126"/>
      <c r="U94" s="91"/>
      <c r="V94" s="91"/>
      <c r="W94" s="156"/>
      <c r="X94" s="160"/>
      <c r="Y94" s="156"/>
      <c r="AA94" s="146">
        <v>1</v>
      </c>
      <c r="AB94" s="146" t="str">
        <f t="shared" si="22"/>
        <v/>
      </c>
    </row>
    <row r="95" spans="1:28" s="124" customFormat="1" ht="30" x14ac:dyDescent="0.25">
      <c r="A95" s="89">
        <v>610</v>
      </c>
      <c r="B95" s="90" t="str">
        <f t="shared" ca="1" si="16"/>
        <v>3.5.05</v>
      </c>
      <c r="C95" s="91">
        <f t="shared" ca="1" si="17"/>
        <v>4</v>
      </c>
      <c r="D95" s="21"/>
      <c r="E95" s="220" t="str">
        <f t="shared" ca="1" si="18"/>
        <v>3.5.05</v>
      </c>
      <c r="F95" s="93" t="str">
        <f t="shared" ca="1" si="19"/>
        <v>Following a cyber security incident, do you feed the results of incident analysis back into your:</v>
      </c>
      <c r="G95" s="93"/>
      <c r="H95" s="140" t="str">
        <f t="shared" ca="1" si="20"/>
        <v/>
      </c>
      <c r="I95" s="140" t="str">
        <f t="shared" ca="1" si="21"/>
        <v/>
      </c>
      <c r="J95" s="254"/>
      <c r="K95" s="254"/>
      <c r="L95" s="91"/>
      <c r="M95" s="91"/>
      <c r="N95" s="91"/>
      <c r="O95" s="91"/>
      <c r="P95" s="91"/>
      <c r="Q95" s="91"/>
      <c r="R95" s="91"/>
      <c r="S95" s="91"/>
      <c r="T95" s="126"/>
      <c r="U95" s="91"/>
      <c r="V95" s="91"/>
      <c r="W95" s="156"/>
      <c r="X95" s="160"/>
      <c r="Y95" s="156"/>
      <c r="AA95" s="146"/>
      <c r="AB95" s="146"/>
    </row>
    <row r="96" spans="1:28" s="124" customFormat="1" ht="30" customHeight="1" x14ac:dyDescent="0.25">
      <c r="A96" s="89">
        <v>611</v>
      </c>
      <c r="B96" s="90" t="str">
        <f t="shared" ca="1" si="16"/>
        <v>3.5.05a</v>
      </c>
      <c r="C96" s="91">
        <f t="shared" ca="1" si="17"/>
        <v>6</v>
      </c>
      <c r="D96" s="21"/>
      <c r="E96" s="220" t="str">
        <f t="shared" ca="1" si="18"/>
        <v>3.5.05a</v>
      </c>
      <c r="F96" s="98" t="str">
        <f t="shared" ca="1" si="19"/>
        <v>Risk assessment methodologies?</v>
      </c>
      <c r="G96" s="93"/>
      <c r="H96" s="140" t="str">
        <f t="shared" ca="1" si="20"/>
        <v>x 4</v>
      </c>
      <c r="I96" s="140" t="str">
        <f t="shared" ca="1" si="21"/>
        <v/>
      </c>
      <c r="J96" s="254"/>
      <c r="K96" s="254"/>
      <c r="L96" s="91"/>
      <c r="M96" s="91"/>
      <c r="N96" s="91"/>
      <c r="O96" s="91"/>
      <c r="P96" s="91"/>
      <c r="Q96" s="91"/>
      <c r="R96" s="91"/>
      <c r="S96" s="91"/>
      <c r="T96" s="126"/>
      <c r="U96" s="91"/>
      <c r="V96" s="91"/>
      <c r="W96" s="156"/>
      <c r="X96" s="160"/>
      <c r="Y96" s="156"/>
      <c r="AA96" s="146">
        <v>1</v>
      </c>
      <c r="AB96" s="146" t="str">
        <f>VLOOKUP(AA96,detail_maturity_score,3,FALSE)</f>
        <v/>
      </c>
    </row>
    <row r="97" spans="1:28" s="124" customFormat="1" ht="30" customHeight="1" x14ac:dyDescent="0.25">
      <c r="A97" s="89">
        <v>612</v>
      </c>
      <c r="B97" s="90" t="str">
        <f t="shared" ca="1" si="16"/>
        <v>3.5.05b</v>
      </c>
      <c r="C97" s="91">
        <f t="shared" ca="1" si="17"/>
        <v>6</v>
      </c>
      <c r="D97" s="21"/>
      <c r="E97" s="220" t="str">
        <f t="shared" ca="1" si="18"/>
        <v>3.5.05b</v>
      </c>
      <c r="F97" s="98" t="str">
        <f t="shared" ca="1" si="19"/>
        <v>Cyber security threat analysis?</v>
      </c>
      <c r="G97" s="93"/>
      <c r="H97" s="140" t="str">
        <f t="shared" ca="1" si="20"/>
        <v>x 4</v>
      </c>
      <c r="I97" s="140" t="str">
        <f t="shared" ca="1" si="21"/>
        <v/>
      </c>
      <c r="J97" s="254"/>
      <c r="K97" s="254"/>
      <c r="L97" s="91"/>
      <c r="M97" s="91"/>
      <c r="N97" s="91"/>
      <c r="O97" s="91"/>
      <c r="P97" s="91"/>
      <c r="Q97" s="91"/>
      <c r="R97" s="91"/>
      <c r="S97" s="91"/>
      <c r="T97" s="126"/>
      <c r="U97" s="91"/>
      <c r="V97" s="91"/>
      <c r="W97" s="156"/>
      <c r="X97" s="160"/>
      <c r="Y97" s="156"/>
      <c r="AA97" s="146">
        <v>1</v>
      </c>
      <c r="AB97" s="146" t="str">
        <f>VLOOKUP(AA97,detail_maturity_score,3,FALSE)</f>
        <v/>
      </c>
    </row>
    <row r="98" spans="1:28" s="124" customFormat="1" ht="30" customHeight="1" x14ac:dyDescent="0.25">
      <c r="A98" s="89">
        <v>613</v>
      </c>
      <c r="B98" s="90" t="str">
        <f t="shared" ca="1" si="16"/>
        <v>3.5.05c</v>
      </c>
      <c r="C98" s="91">
        <f t="shared" ca="1" si="17"/>
        <v>6</v>
      </c>
      <c r="D98" s="21"/>
      <c r="E98" s="220" t="str">
        <f t="shared" ca="1" si="18"/>
        <v>3.5.05c</v>
      </c>
      <c r="F98" s="98" t="str">
        <f t="shared" ca="1" si="19"/>
        <v>Business continuity or crisis management arrangements?</v>
      </c>
      <c r="G98" s="93"/>
      <c r="H98" s="140" t="str">
        <f t="shared" ca="1" si="20"/>
        <v>x 3</v>
      </c>
      <c r="I98" s="140" t="str">
        <f t="shared" ca="1" si="21"/>
        <v/>
      </c>
      <c r="J98" s="254"/>
      <c r="K98" s="254"/>
      <c r="L98" s="91"/>
      <c r="M98" s="91"/>
      <c r="N98" s="91"/>
      <c r="O98" s="91"/>
      <c r="P98" s="91"/>
      <c r="Q98" s="91"/>
      <c r="R98" s="91"/>
      <c r="S98" s="91"/>
      <c r="T98" s="126"/>
      <c r="U98" s="91"/>
      <c r="V98" s="91"/>
      <c r="W98" s="156"/>
      <c r="X98" s="160"/>
      <c r="Y98" s="156"/>
      <c r="AA98" s="146">
        <v>1</v>
      </c>
      <c r="AB98" s="146" t="str">
        <f>VLOOKUP(AA98,detail_maturity_score,3,FALSE)</f>
        <v/>
      </c>
    </row>
    <row r="99" spans="1:28" s="124" customFormat="1" ht="30" customHeight="1" x14ac:dyDescent="0.25">
      <c r="A99" s="89">
        <v>614</v>
      </c>
      <c r="B99" s="90" t="str">
        <f t="shared" ca="1" si="16"/>
        <v>3.5.05d</v>
      </c>
      <c r="C99" s="91">
        <f t="shared" ca="1" si="17"/>
        <v>6</v>
      </c>
      <c r="D99" s="21"/>
      <c r="E99" s="220" t="str">
        <f t="shared" ca="1" si="18"/>
        <v>3.5.05d</v>
      </c>
      <c r="F99" s="98" t="str">
        <f t="shared" ca="1" si="19"/>
        <v>Contractual arrangements with third party suppliers?</v>
      </c>
      <c r="G99" s="93"/>
      <c r="H99" s="140" t="str">
        <f t="shared" ca="1" si="20"/>
        <v>x 5</v>
      </c>
      <c r="I99" s="140" t="str">
        <f t="shared" ca="1" si="21"/>
        <v/>
      </c>
      <c r="J99" s="254"/>
      <c r="K99" s="254"/>
      <c r="L99" s="91"/>
      <c r="M99" s="91"/>
      <c r="N99" s="91"/>
      <c r="O99" s="91"/>
      <c r="P99" s="91"/>
      <c r="Q99" s="91"/>
      <c r="R99" s="91"/>
      <c r="S99" s="91"/>
      <c r="T99" s="126"/>
      <c r="U99" s="91"/>
      <c r="V99" s="91"/>
      <c r="W99" s="156"/>
      <c r="X99" s="160"/>
      <c r="Y99" s="156"/>
      <c r="AA99" s="146">
        <v>1</v>
      </c>
      <c r="AB99" s="146" t="str">
        <f>VLOOKUP(AA99,detail_maturity_score,3,FALSE)</f>
        <v/>
      </c>
    </row>
    <row r="100" spans="1:28" s="124" customFormat="1" ht="30" customHeight="1" x14ac:dyDescent="0.25">
      <c r="A100" s="89">
        <v>615</v>
      </c>
      <c r="B100" s="90" t="str">
        <f t="shared" ca="1" si="16"/>
        <v>3.5.05e</v>
      </c>
      <c r="C100" s="91">
        <f t="shared" ca="1" si="17"/>
        <v>6</v>
      </c>
      <c r="D100" s="21"/>
      <c r="E100" s="220" t="str">
        <f t="shared" ca="1" si="18"/>
        <v>3.5.05e</v>
      </c>
      <c r="F100" s="98" t="str">
        <f t="shared" ca="1" si="19"/>
        <v>Business intelligence initiatives?</v>
      </c>
      <c r="G100" s="93"/>
      <c r="H100" s="140" t="str">
        <f t="shared" ca="1" si="20"/>
        <v>x 5</v>
      </c>
      <c r="I100" s="140" t="str">
        <f t="shared" ca="1" si="21"/>
        <v/>
      </c>
      <c r="J100" s="254"/>
      <c r="K100" s="254"/>
      <c r="L100" s="91"/>
      <c r="M100" s="91"/>
      <c r="N100" s="91"/>
      <c r="O100" s="91"/>
      <c r="P100" s="91"/>
      <c r="Q100" s="91"/>
      <c r="R100" s="91"/>
      <c r="S100" s="91"/>
      <c r="T100" s="126"/>
      <c r="U100" s="91"/>
      <c r="V100" s="91"/>
      <c r="W100" s="156"/>
      <c r="X100" s="160"/>
      <c r="Y100" s="156"/>
      <c r="AA100" s="146">
        <v>1</v>
      </c>
      <c r="AB100" s="146" t="str">
        <f>VLOOKUP(AA100,detail_maturity_score,3,FALSE)</f>
        <v/>
      </c>
    </row>
    <row r="101" spans="1:28" s="124" customFormat="1" ht="30" customHeight="1" x14ac:dyDescent="0.25">
      <c r="A101" s="89">
        <v>616</v>
      </c>
      <c r="B101" s="90" t="str">
        <f t="shared" ca="1" si="16"/>
        <v>3.5.06</v>
      </c>
      <c r="C101" s="91">
        <f t="shared" ca="1" si="17"/>
        <v>4</v>
      </c>
      <c r="D101" s="21"/>
      <c r="E101" s="220" t="str">
        <f t="shared" ca="1" si="18"/>
        <v>3.5.06</v>
      </c>
      <c r="F101" s="93" t="str">
        <f t="shared" ca="1" si="19"/>
        <v>Are updates carried out:</v>
      </c>
      <c r="G101" s="93"/>
      <c r="H101" s="140" t="str">
        <f t="shared" ca="1" si="20"/>
        <v/>
      </c>
      <c r="I101" s="140" t="str">
        <f t="shared" ca="1" si="21"/>
        <v/>
      </c>
      <c r="J101" s="254"/>
      <c r="K101" s="254"/>
      <c r="L101" s="91"/>
      <c r="M101" s="91"/>
      <c r="N101" s="91"/>
      <c r="O101" s="91"/>
      <c r="P101" s="91"/>
      <c r="Q101" s="91"/>
      <c r="R101" s="91"/>
      <c r="S101" s="91"/>
      <c r="T101" s="126"/>
      <c r="U101" s="91"/>
      <c r="V101" s="91"/>
      <c r="W101" s="156"/>
      <c r="X101" s="160"/>
      <c r="Y101" s="156"/>
      <c r="AA101" s="146"/>
      <c r="AB101" s="146"/>
    </row>
    <row r="102" spans="1:28" s="124" customFormat="1" ht="30" customHeight="1" x14ac:dyDescent="0.25">
      <c r="A102" s="89">
        <v>617</v>
      </c>
      <c r="B102" s="90" t="str">
        <f t="shared" ca="1" si="16"/>
        <v>3.5.06a</v>
      </c>
      <c r="C102" s="91">
        <f t="shared" ca="1" si="17"/>
        <v>6</v>
      </c>
      <c r="D102" s="21"/>
      <c r="E102" s="220" t="str">
        <f t="shared" ca="1" si="18"/>
        <v>3.5.06a</v>
      </c>
      <c r="F102" s="98" t="str">
        <f t="shared" ca="1" si="19"/>
        <v>Using a structured, systematic process?</v>
      </c>
      <c r="G102" s="93"/>
      <c r="H102" s="140" t="str">
        <f t="shared" ca="1" si="20"/>
        <v>x 3</v>
      </c>
      <c r="I102" s="140" t="str">
        <f t="shared" ca="1" si="21"/>
        <v/>
      </c>
      <c r="J102" s="254"/>
      <c r="K102" s="254"/>
      <c r="L102" s="91"/>
      <c r="M102" s="91"/>
      <c r="N102" s="91"/>
      <c r="O102" s="91"/>
      <c r="P102" s="91"/>
      <c r="Q102" s="91"/>
      <c r="R102" s="91"/>
      <c r="S102" s="91"/>
      <c r="T102" s="126"/>
      <c r="U102" s="91"/>
      <c r="V102" s="91"/>
      <c r="W102" s="156"/>
      <c r="X102" s="160"/>
      <c r="Y102" s="156"/>
      <c r="AA102" s="146">
        <v>1</v>
      </c>
      <c r="AB102" s="146" t="str">
        <f>VLOOKUP(AA102,detail_maturity_score,3,FALSE)</f>
        <v/>
      </c>
    </row>
    <row r="103" spans="1:28" s="124" customFormat="1" ht="30" customHeight="1" x14ac:dyDescent="0.25">
      <c r="A103" s="89">
        <v>618</v>
      </c>
      <c r="B103" s="90" t="str">
        <f t="shared" ca="1" si="16"/>
        <v>3.5.06b</v>
      </c>
      <c r="C103" s="91">
        <f t="shared" ca="1" si="17"/>
        <v>6</v>
      </c>
      <c r="D103" s="21"/>
      <c r="E103" s="220" t="str">
        <f t="shared" ca="1" si="18"/>
        <v>3.5.06b</v>
      </c>
      <c r="F103" s="98" t="str">
        <f t="shared" ca="1" si="19"/>
        <v>In accordance with formally approved documentation?</v>
      </c>
      <c r="G103" s="93"/>
      <c r="H103" s="140" t="str">
        <f t="shared" ca="1" si="20"/>
        <v>x 3</v>
      </c>
      <c r="I103" s="140" t="str">
        <f t="shared" ca="1" si="21"/>
        <v/>
      </c>
      <c r="J103" s="254"/>
      <c r="K103" s="254"/>
      <c r="L103" s="91"/>
      <c r="M103" s="91"/>
      <c r="N103" s="91"/>
      <c r="O103" s="91"/>
      <c r="P103" s="91"/>
      <c r="Q103" s="91"/>
      <c r="R103" s="91"/>
      <c r="S103" s="91"/>
      <c r="T103" s="126"/>
      <c r="U103" s="91"/>
      <c r="V103" s="91"/>
      <c r="W103" s="156"/>
      <c r="X103" s="160"/>
      <c r="Y103" s="156"/>
      <c r="AA103" s="146">
        <v>1</v>
      </c>
      <c r="AB103" s="146" t="str">
        <f>VLOOKUP(AA103,detail_maturity_score,3,FALSE)</f>
        <v/>
      </c>
    </row>
    <row r="104" spans="1:28" s="124" customFormat="1" ht="30" x14ac:dyDescent="0.25">
      <c r="A104" s="89">
        <v>619</v>
      </c>
      <c r="B104" s="90" t="str">
        <f t="shared" ref="B104:B130" ca="1" si="23">VLOOKUP(A104,Contents_Text,2,FALSE)</f>
        <v>3.5.07</v>
      </c>
      <c r="C104" s="91">
        <f t="shared" ref="C104:C130" ca="1" si="24">VLOOKUP(A104,Contents_Text,15,FALSE)</f>
        <v>5</v>
      </c>
      <c r="D104" s="21"/>
      <c r="E104" s="230" t="str">
        <f t="shared" ref="E104:E130" ca="1" si="25">IF(C104=1,"Phase "&amp;B104,IF(C104=2,"Step "&amp;VLOOKUP(A104,Contents_Text,4,FALSE),B104))</f>
        <v>3.5.07</v>
      </c>
      <c r="F104" s="102" t="str">
        <f t="shared" ref="F104:F130" ca="1" si="26">VLOOKUP(A104,Contents_Text,7,FALSE)</f>
        <v>Following a cyber security incident, do you review your state of readiness for handling a cyber security incident?</v>
      </c>
      <c r="G104" s="93"/>
      <c r="H104" s="141" t="str">
        <f t="shared" ref="H104:H130" ca="1" si="27">IF(ISERROR(VLOOKUP(E104,Weightings_Ref,6,FALSE)),"",IF(VLOOKUP(E104,Weightings_Ref,6,FALSE)=0,"",VLOOKUP(E104,Weightings_Ref,6,FALSE)))</f>
        <v>x 5</v>
      </c>
      <c r="I104" s="141" t="str">
        <f t="shared" ref="I104:I130" ca="1" si="28">IF(ISERROR(VLOOKUP(AA104,detail_maturity_score,3,FALSE)*VLOOKUP(H104,weighting_scores,2,FALSE)),"",VLOOKUP(AA104,detail_maturity_score,3,FALSE)*VLOOKUP(H104,weighting_scores,2,FALSE))</f>
        <v/>
      </c>
      <c r="J104" s="255"/>
      <c r="K104" s="255"/>
      <c r="L104" s="99"/>
      <c r="M104" s="99"/>
      <c r="N104" s="99"/>
      <c r="O104" s="99"/>
      <c r="P104" s="99"/>
      <c r="Q104" s="99"/>
      <c r="R104" s="99"/>
      <c r="S104" s="99"/>
      <c r="T104" s="152"/>
      <c r="U104" s="99"/>
      <c r="V104" s="99"/>
      <c r="W104" s="157"/>
      <c r="X104" s="161"/>
      <c r="Y104" s="157"/>
      <c r="Z104" s="125"/>
      <c r="AA104" s="146">
        <v>1</v>
      </c>
      <c r="AB104" s="147" t="str">
        <f>VLOOKUP(AA104,detail_maturity_score,3,FALSE)</f>
        <v/>
      </c>
    </row>
    <row r="105" spans="1:28" s="123" customFormat="1" ht="30" customHeight="1" x14ac:dyDescent="0.25">
      <c r="A105" s="89">
        <v>620</v>
      </c>
      <c r="B105" s="90" t="str">
        <f t="shared" ca="1" si="23"/>
        <v>3.6</v>
      </c>
      <c r="C105" s="91">
        <f t="shared" ca="1" si="24"/>
        <v>2</v>
      </c>
      <c r="D105" s="21"/>
      <c r="E105" s="88" t="str">
        <f t="shared" ca="1" si="25"/>
        <v>Step 6</v>
      </c>
      <c r="F105" s="117" t="str">
        <f t="shared" ca="1" si="26"/>
        <v>Trend analysis</v>
      </c>
      <c r="G105" s="184"/>
      <c r="H105" s="119" t="str">
        <f t="shared" ca="1" si="27"/>
        <v/>
      </c>
      <c r="I105" s="119" t="str">
        <f t="shared" ca="1" si="28"/>
        <v/>
      </c>
      <c r="J105" s="258"/>
      <c r="K105" s="258"/>
      <c r="L105" s="119"/>
      <c r="M105" s="118"/>
      <c r="N105" s="118"/>
      <c r="O105" s="118"/>
      <c r="P105" s="118"/>
      <c r="Q105" s="118"/>
      <c r="R105" s="118"/>
      <c r="S105" s="118"/>
      <c r="T105" s="118"/>
      <c r="U105" s="118"/>
      <c r="V105" s="118"/>
      <c r="W105" s="154"/>
      <c r="X105" s="154"/>
      <c r="Y105" s="158"/>
      <c r="AA105" s="146"/>
      <c r="AB105" s="144"/>
    </row>
    <row r="106" spans="1:28" s="124" customFormat="1" ht="30" customHeight="1" x14ac:dyDescent="0.25">
      <c r="A106" s="89">
        <v>621</v>
      </c>
      <c r="B106" s="90" t="str">
        <f t="shared" ca="1" si="23"/>
        <v>3.6.01</v>
      </c>
      <c r="C106" s="91">
        <f t="shared" ca="1" si="24"/>
        <v>5</v>
      </c>
      <c r="D106" s="21"/>
      <c r="E106" s="221" t="str">
        <f t="shared" ca="1" si="25"/>
        <v>3.6.01</v>
      </c>
      <c r="F106" s="107" t="str">
        <f t="shared" ca="1" si="26"/>
        <v>Do you maintain a central register of all cyber security incidents?</v>
      </c>
      <c r="G106" s="93"/>
      <c r="H106" s="142" t="str">
        <f t="shared" ca="1" si="27"/>
        <v>x 3</v>
      </c>
      <c r="I106" s="142" t="str">
        <f t="shared" ca="1" si="28"/>
        <v/>
      </c>
      <c r="J106" s="253"/>
      <c r="K106" s="253"/>
      <c r="L106" s="105"/>
      <c r="M106" s="105"/>
      <c r="N106" s="105"/>
      <c r="O106" s="105"/>
      <c r="P106" s="105"/>
      <c r="Q106" s="105"/>
      <c r="R106" s="105"/>
      <c r="S106" s="105"/>
      <c r="T106" s="153"/>
      <c r="U106" s="105"/>
      <c r="V106" s="105"/>
      <c r="W106" s="155"/>
      <c r="X106" s="159"/>
      <c r="Y106" s="155"/>
      <c r="Z106" s="122"/>
      <c r="AA106" s="146">
        <v>1</v>
      </c>
      <c r="AB106" s="145" t="str">
        <f>VLOOKUP(AA106,detail_maturity_score,3,FALSE)</f>
        <v/>
      </c>
    </row>
    <row r="107" spans="1:28" s="124" customFormat="1" ht="30" customHeight="1" x14ac:dyDescent="0.25">
      <c r="A107" s="89">
        <v>622</v>
      </c>
      <c r="B107" s="90" t="str">
        <f t="shared" ca="1" si="23"/>
        <v>3.6.02</v>
      </c>
      <c r="C107" s="91">
        <f t="shared" ca="1" si="24"/>
        <v>5</v>
      </c>
      <c r="D107" s="21"/>
      <c r="E107" s="220" t="str">
        <f t="shared" ca="1" si="25"/>
        <v>3.6.02</v>
      </c>
      <c r="F107" s="93" t="str">
        <f t="shared" ca="1" si="26"/>
        <v>Does this register link with the risk registers used to record cyber risks?</v>
      </c>
      <c r="G107" s="93"/>
      <c r="H107" s="140" t="str">
        <f t="shared" ca="1" si="27"/>
        <v>x 4</v>
      </c>
      <c r="I107" s="140" t="str">
        <f t="shared" ca="1" si="28"/>
        <v/>
      </c>
      <c r="J107" s="254"/>
      <c r="K107" s="254"/>
      <c r="L107" s="91"/>
      <c r="M107" s="91"/>
      <c r="N107" s="91"/>
      <c r="O107" s="91"/>
      <c r="P107" s="91"/>
      <c r="Q107" s="91"/>
      <c r="R107" s="91"/>
      <c r="S107" s="91"/>
      <c r="T107" s="126"/>
      <c r="U107" s="91"/>
      <c r="V107" s="91"/>
      <c r="W107" s="156"/>
      <c r="X107" s="160"/>
      <c r="Y107" s="156"/>
      <c r="AA107" s="146">
        <v>1</v>
      </c>
      <c r="AB107" s="146" t="str">
        <f>VLOOKUP(AA107,detail_maturity_score,3,FALSE)</f>
        <v/>
      </c>
    </row>
    <row r="108" spans="1:28" s="124" customFormat="1" ht="30" x14ac:dyDescent="0.25">
      <c r="A108" s="89">
        <v>623</v>
      </c>
      <c r="B108" s="90" t="str">
        <f t="shared" ca="1" si="23"/>
        <v>3.6.03</v>
      </c>
      <c r="C108" s="91">
        <f t="shared" ca="1" si="24"/>
        <v>4</v>
      </c>
      <c r="D108" s="21"/>
      <c r="E108" s="220" t="str">
        <f t="shared" ca="1" si="25"/>
        <v>3.6.03</v>
      </c>
      <c r="F108" s="93" t="str">
        <f t="shared" ca="1" si="26"/>
        <v>Do you analyse relevant cyber security incident data regularly (trend analysis) to help:</v>
      </c>
      <c r="G108" s="93"/>
      <c r="H108" s="140" t="str">
        <f t="shared" ca="1" si="27"/>
        <v/>
      </c>
      <c r="I108" s="140" t="str">
        <f t="shared" ca="1" si="28"/>
        <v/>
      </c>
      <c r="J108" s="254"/>
      <c r="K108" s="254"/>
      <c r="L108" s="91"/>
      <c r="M108" s="91"/>
      <c r="N108" s="91"/>
      <c r="O108" s="91"/>
      <c r="P108" s="91"/>
      <c r="Q108" s="91"/>
      <c r="R108" s="91"/>
      <c r="S108" s="91"/>
      <c r="T108" s="126"/>
      <c r="U108" s="91"/>
      <c r="V108" s="91"/>
      <c r="W108" s="156"/>
      <c r="X108" s="160"/>
      <c r="Y108" s="156"/>
      <c r="AA108" s="146"/>
      <c r="AB108" s="146"/>
    </row>
    <row r="109" spans="1:28" s="124" customFormat="1" ht="30" customHeight="1" x14ac:dyDescent="0.25">
      <c r="A109" s="89">
        <v>624</v>
      </c>
      <c r="B109" s="90" t="str">
        <f t="shared" ca="1" si="23"/>
        <v>3.6.03a</v>
      </c>
      <c r="C109" s="91">
        <f t="shared" ca="1" si="24"/>
        <v>6</v>
      </c>
      <c r="D109" s="21"/>
      <c r="E109" s="220" t="str">
        <f t="shared" ca="1" si="25"/>
        <v>3.6.03a</v>
      </c>
      <c r="F109" s="98" t="str">
        <f t="shared" ca="1" si="26"/>
        <v>Evaluate patterns and trends of cyber security incidents?</v>
      </c>
      <c r="G109" s="93"/>
      <c r="H109" s="140" t="str">
        <f t="shared" ca="1" si="27"/>
        <v>x 4</v>
      </c>
      <c r="I109" s="140" t="str">
        <f t="shared" ca="1" si="28"/>
        <v/>
      </c>
      <c r="J109" s="254"/>
      <c r="K109" s="254"/>
      <c r="L109" s="91"/>
      <c r="M109" s="91"/>
      <c r="N109" s="91"/>
      <c r="O109" s="91"/>
      <c r="P109" s="91"/>
      <c r="Q109" s="91"/>
      <c r="R109" s="91"/>
      <c r="S109" s="91"/>
      <c r="T109" s="126"/>
      <c r="U109" s="91"/>
      <c r="V109" s="91"/>
      <c r="W109" s="156"/>
      <c r="X109" s="160"/>
      <c r="Y109" s="156"/>
      <c r="AA109" s="146">
        <v>1</v>
      </c>
      <c r="AB109" s="146" t="str">
        <f>VLOOKUP(AA109,detail_maturity_score,3,FALSE)</f>
        <v/>
      </c>
    </row>
    <row r="110" spans="1:28" s="124" customFormat="1" ht="30" x14ac:dyDescent="0.25">
      <c r="A110" s="89">
        <v>625</v>
      </c>
      <c r="B110" s="90" t="str">
        <f t="shared" ca="1" si="23"/>
        <v>3.6.03b</v>
      </c>
      <c r="C110" s="91">
        <f t="shared" ca="1" si="24"/>
        <v>6</v>
      </c>
      <c r="D110" s="21"/>
      <c r="E110" s="220" t="str">
        <f t="shared" ca="1" si="25"/>
        <v>3.6.03b</v>
      </c>
      <c r="F110" s="98" t="str">
        <f t="shared" ca="1" si="26"/>
        <v>Identify common factors that have influenced cyber security incidents?</v>
      </c>
      <c r="G110" s="93"/>
      <c r="H110" s="140" t="str">
        <f t="shared" ca="1" si="27"/>
        <v>x 4</v>
      </c>
      <c r="I110" s="140" t="str">
        <f t="shared" ca="1" si="28"/>
        <v/>
      </c>
      <c r="J110" s="254"/>
      <c r="K110" s="254"/>
      <c r="L110" s="91"/>
      <c r="M110" s="91"/>
      <c r="N110" s="91"/>
      <c r="O110" s="91"/>
      <c r="P110" s="91"/>
      <c r="Q110" s="91"/>
      <c r="R110" s="91"/>
      <c r="S110" s="91"/>
      <c r="T110" s="126"/>
      <c r="U110" s="91"/>
      <c r="V110" s="91"/>
      <c r="W110" s="156"/>
      <c r="X110" s="160"/>
      <c r="Y110" s="156"/>
      <c r="AA110" s="146">
        <v>1</v>
      </c>
      <c r="AB110" s="146" t="str">
        <f>VLOOKUP(AA110,detail_maturity_score,3,FALSE)</f>
        <v/>
      </c>
    </row>
    <row r="111" spans="1:28" s="124" customFormat="1" ht="45" x14ac:dyDescent="0.25">
      <c r="A111" s="89">
        <v>626</v>
      </c>
      <c r="B111" s="90" t="str">
        <f t="shared" ca="1" si="23"/>
        <v>3.6.03c</v>
      </c>
      <c r="C111" s="91">
        <f t="shared" ca="1" si="24"/>
        <v>6</v>
      </c>
      <c r="D111" s="21"/>
      <c r="E111" s="220" t="str">
        <f t="shared" ca="1" si="25"/>
        <v>3.6.03c</v>
      </c>
      <c r="F111" s="98" t="str">
        <f t="shared" ca="1" si="26"/>
        <v>Determine the effectiveness of controls (eg which controls are better at preventing, detecting and delaying cyber security incidents or minimising their business impact)?</v>
      </c>
      <c r="G111" s="93"/>
      <c r="H111" s="140" t="str">
        <f t="shared" ca="1" si="27"/>
        <v>x 3</v>
      </c>
      <c r="I111" s="140" t="str">
        <f t="shared" ca="1" si="28"/>
        <v/>
      </c>
      <c r="J111" s="254"/>
      <c r="K111" s="254"/>
      <c r="L111" s="91"/>
      <c r="M111" s="91"/>
      <c r="N111" s="91"/>
      <c r="O111" s="91"/>
      <c r="P111" s="91"/>
      <c r="Q111" s="91"/>
      <c r="R111" s="91"/>
      <c r="S111" s="91"/>
      <c r="T111" s="126"/>
      <c r="U111" s="91"/>
      <c r="V111" s="91"/>
      <c r="W111" s="156"/>
      <c r="X111" s="160"/>
      <c r="Y111" s="156"/>
      <c r="AA111" s="146">
        <v>1</v>
      </c>
      <c r="AB111" s="146" t="str">
        <f>VLOOKUP(AA111,detail_maturity_score,3,FALSE)</f>
        <v/>
      </c>
    </row>
    <row r="112" spans="1:28" s="124" customFormat="1" ht="30" x14ac:dyDescent="0.25">
      <c r="A112" s="89">
        <v>627</v>
      </c>
      <c r="B112" s="90" t="str">
        <f t="shared" ca="1" si="23"/>
        <v>3.6.03d</v>
      </c>
      <c r="C112" s="91">
        <f t="shared" ca="1" si="24"/>
        <v>6</v>
      </c>
      <c r="D112" s="21"/>
      <c r="E112" s="220" t="str">
        <f t="shared" ca="1" si="25"/>
        <v>3.6.03d</v>
      </c>
      <c r="F112" s="98" t="str">
        <f t="shared" ca="1" si="26"/>
        <v>Address attribution (eg their ability to bundle data together to produce meaningful conclusions)</v>
      </c>
      <c r="G112" s="93"/>
      <c r="H112" s="140" t="str">
        <f t="shared" ca="1" si="27"/>
        <v>x 3</v>
      </c>
      <c r="I112" s="140" t="str">
        <f t="shared" ca="1" si="28"/>
        <v/>
      </c>
      <c r="J112" s="254"/>
      <c r="K112" s="254"/>
      <c r="L112" s="91"/>
      <c r="M112" s="91"/>
      <c r="N112" s="91"/>
      <c r="O112" s="91"/>
      <c r="P112" s="91"/>
      <c r="Q112" s="91"/>
      <c r="R112" s="91"/>
      <c r="S112" s="91"/>
      <c r="T112" s="126"/>
      <c r="U112" s="91"/>
      <c r="V112" s="91"/>
      <c r="W112" s="156"/>
      <c r="X112" s="160"/>
      <c r="Y112" s="156"/>
      <c r="AA112" s="146">
        <v>1</v>
      </c>
      <c r="AB112" s="146" t="str">
        <f>VLOOKUP(AA112,detail_maturity_score,3,FALSE)</f>
        <v/>
      </c>
    </row>
    <row r="113" spans="1:28" s="124" customFormat="1" ht="30" x14ac:dyDescent="0.25">
      <c r="A113" s="89">
        <v>628</v>
      </c>
      <c r="B113" s="90" t="str">
        <f t="shared" ca="1" si="23"/>
        <v>3.6.03e</v>
      </c>
      <c r="C113" s="91">
        <f t="shared" ca="1" si="24"/>
        <v>6</v>
      </c>
      <c r="D113" s="21"/>
      <c r="E113" s="220" t="str">
        <f t="shared" ca="1" si="25"/>
        <v>3.6.03e</v>
      </c>
      <c r="F113" s="98" t="str">
        <f t="shared" ca="1" si="26"/>
        <v>Understand the costs and impacts associated with cyber security incidents?</v>
      </c>
      <c r="G113" s="93"/>
      <c r="H113" s="140" t="str">
        <f t="shared" ca="1" si="27"/>
        <v>x 3</v>
      </c>
      <c r="I113" s="140" t="str">
        <f t="shared" ca="1" si="28"/>
        <v/>
      </c>
      <c r="J113" s="254"/>
      <c r="K113" s="254"/>
      <c r="L113" s="91"/>
      <c r="M113" s="91"/>
      <c r="N113" s="91"/>
      <c r="O113" s="91"/>
      <c r="P113" s="91"/>
      <c r="Q113" s="91"/>
      <c r="R113" s="91"/>
      <c r="S113" s="91"/>
      <c r="T113" s="126"/>
      <c r="U113" s="91"/>
      <c r="V113" s="91"/>
      <c r="W113" s="156"/>
      <c r="X113" s="160"/>
      <c r="Y113" s="156"/>
      <c r="AA113" s="146">
        <v>1</v>
      </c>
      <c r="AB113" s="146" t="str">
        <f>VLOOKUP(AA113,detail_maturity_score,3,FALSE)</f>
        <v/>
      </c>
    </row>
    <row r="114" spans="1:28" s="124" customFormat="1" ht="30" customHeight="1" x14ac:dyDescent="0.25">
      <c r="A114" s="89">
        <v>629</v>
      </c>
      <c r="B114" s="90" t="str">
        <f t="shared" ca="1" si="23"/>
        <v>3.6.04</v>
      </c>
      <c r="C114" s="91">
        <f t="shared" ca="1" si="24"/>
        <v>4</v>
      </c>
      <c r="D114" s="21"/>
      <c r="E114" s="220" t="str">
        <f t="shared" ca="1" si="25"/>
        <v>3.6.04</v>
      </c>
      <c r="F114" s="93" t="str">
        <f t="shared" ca="1" si="26"/>
        <v>Does your analysis of cyber security incident data include:</v>
      </c>
      <c r="G114" s="93"/>
      <c r="H114" s="140" t="str">
        <f t="shared" ca="1" si="27"/>
        <v/>
      </c>
      <c r="I114" s="140" t="str">
        <f t="shared" ca="1" si="28"/>
        <v/>
      </c>
      <c r="J114" s="254"/>
      <c r="K114" s="254"/>
      <c r="L114" s="91"/>
      <c r="M114" s="91"/>
      <c r="N114" s="91"/>
      <c r="O114" s="91"/>
      <c r="P114" s="91"/>
      <c r="Q114" s="91"/>
      <c r="R114" s="91"/>
      <c r="S114" s="91"/>
      <c r="T114" s="126"/>
      <c r="U114" s="91"/>
      <c r="V114" s="91"/>
      <c r="W114" s="156"/>
      <c r="X114" s="160"/>
      <c r="Y114" s="156"/>
      <c r="AA114" s="146"/>
      <c r="AB114" s="146"/>
    </row>
    <row r="115" spans="1:28" s="124" customFormat="1" ht="30" customHeight="1" x14ac:dyDescent="0.25">
      <c r="A115" s="89">
        <v>630</v>
      </c>
      <c r="B115" s="90" t="str">
        <f t="shared" ca="1" si="23"/>
        <v>3.6.04a</v>
      </c>
      <c r="C115" s="91">
        <f t="shared" ca="1" si="24"/>
        <v>6</v>
      </c>
      <c r="D115" s="21"/>
      <c r="E115" s="220" t="str">
        <f t="shared" ca="1" si="25"/>
        <v>3.6.04a</v>
      </c>
      <c r="F115" s="98" t="str">
        <f t="shared" ca="1" si="26"/>
        <v>Searching your archived data, as required?</v>
      </c>
      <c r="G115" s="93"/>
      <c r="H115" s="140" t="str">
        <f t="shared" ca="1" si="27"/>
        <v>x 4</v>
      </c>
      <c r="I115" s="140" t="str">
        <f t="shared" ca="1" si="28"/>
        <v/>
      </c>
      <c r="J115" s="254"/>
      <c r="K115" s="254"/>
      <c r="L115" s="91"/>
      <c r="M115" s="91"/>
      <c r="N115" s="91"/>
      <c r="O115" s="91"/>
      <c r="P115" s="91"/>
      <c r="Q115" s="91"/>
      <c r="R115" s="91"/>
      <c r="S115" s="91"/>
      <c r="T115" s="126"/>
      <c r="U115" s="91"/>
      <c r="V115" s="91"/>
      <c r="W115" s="156"/>
      <c r="X115" s="160"/>
      <c r="Y115" s="156"/>
      <c r="AA115" s="146">
        <v>1</v>
      </c>
      <c r="AB115" s="146" t="str">
        <f t="shared" ref="AB115:AB130" si="29">VLOOKUP(AA115,detail_maturity_score,3,FALSE)</f>
        <v/>
      </c>
    </row>
    <row r="116" spans="1:28" s="124" customFormat="1" ht="30" customHeight="1" x14ac:dyDescent="0.25">
      <c r="A116" s="89">
        <v>631</v>
      </c>
      <c r="B116" s="90" t="str">
        <f t="shared" ca="1" si="23"/>
        <v>3.6.04b</v>
      </c>
      <c r="C116" s="91">
        <f t="shared" ca="1" si="24"/>
        <v>6</v>
      </c>
      <c r="D116" s="21"/>
      <c r="E116" s="220" t="str">
        <f t="shared" ca="1" si="25"/>
        <v>3.6.04b</v>
      </c>
      <c r="F116" s="98" t="str">
        <f t="shared" ca="1" si="26"/>
        <v>Protecting your archived data, as it is often sensitive?</v>
      </c>
      <c r="G116" s="93"/>
      <c r="H116" s="140" t="str">
        <f t="shared" ca="1" si="27"/>
        <v>x 4</v>
      </c>
      <c r="I116" s="140" t="str">
        <f t="shared" ca="1" si="28"/>
        <v/>
      </c>
      <c r="J116" s="254"/>
      <c r="K116" s="254"/>
      <c r="L116" s="91"/>
      <c r="M116" s="91"/>
      <c r="N116" s="91"/>
      <c r="O116" s="91"/>
      <c r="P116" s="91"/>
      <c r="Q116" s="91"/>
      <c r="R116" s="91"/>
      <c r="S116" s="91"/>
      <c r="T116" s="126"/>
      <c r="U116" s="91"/>
      <c r="V116" s="91"/>
      <c r="W116" s="156"/>
      <c r="X116" s="160"/>
      <c r="Y116" s="156"/>
      <c r="AA116" s="146">
        <v>1</v>
      </c>
      <c r="AB116" s="146" t="str">
        <f t="shared" si="29"/>
        <v/>
      </c>
    </row>
    <row r="117" spans="1:28" s="124" customFormat="1" ht="30" customHeight="1" x14ac:dyDescent="0.25">
      <c r="A117" s="89">
        <v>632</v>
      </c>
      <c r="B117" s="90" t="str">
        <f t="shared" ca="1" si="23"/>
        <v>3.6.05</v>
      </c>
      <c r="C117" s="91">
        <f t="shared" ca="1" si="24"/>
        <v>5</v>
      </c>
      <c r="D117" s="21"/>
      <c r="E117" s="220" t="str">
        <f t="shared" ca="1" si="25"/>
        <v>3.6.05</v>
      </c>
      <c r="F117" s="93" t="str">
        <f t="shared" ca="1" si="26"/>
        <v>Does your trend analysis:</v>
      </c>
      <c r="G117" s="93"/>
      <c r="H117" s="140" t="str">
        <f t="shared" ca="1" si="27"/>
        <v>x 5</v>
      </c>
      <c r="I117" s="140" t="str">
        <f t="shared" ca="1" si="28"/>
        <v/>
      </c>
      <c r="J117" s="254"/>
      <c r="K117" s="254"/>
      <c r="L117" s="91"/>
      <c r="M117" s="91"/>
      <c r="N117" s="91"/>
      <c r="O117" s="91"/>
      <c r="P117" s="91"/>
      <c r="Q117" s="91"/>
      <c r="R117" s="91"/>
      <c r="S117" s="91"/>
      <c r="T117" s="126"/>
      <c r="U117" s="91"/>
      <c r="V117" s="91"/>
      <c r="W117" s="156"/>
      <c r="X117" s="160"/>
      <c r="Y117" s="156"/>
      <c r="AA117" s="146">
        <v>1</v>
      </c>
      <c r="AB117" s="146" t="str">
        <f t="shared" si="29"/>
        <v/>
      </c>
    </row>
    <row r="118" spans="1:28" s="124" customFormat="1" ht="30" x14ac:dyDescent="0.25">
      <c r="A118" s="89">
        <v>633</v>
      </c>
      <c r="B118" s="90" t="str">
        <f t="shared" ca="1" si="23"/>
        <v>3.6.05a</v>
      </c>
      <c r="C118" s="91">
        <f t="shared" ca="1" si="24"/>
        <v>6</v>
      </c>
      <c r="D118" s="21"/>
      <c r="E118" s="220" t="str">
        <f t="shared" ca="1" si="25"/>
        <v>3.6.05a</v>
      </c>
      <c r="F118" s="98" t="str">
        <f t="shared" ca="1" si="26"/>
        <v>Cover all types of technology, rather than just particular types or suppliers (ie it is technology agnostic)?</v>
      </c>
      <c r="G118" s="93"/>
      <c r="H118" s="140" t="str">
        <f t="shared" ca="1" si="27"/>
        <v>x 3</v>
      </c>
      <c r="I118" s="140" t="str">
        <f t="shared" ca="1" si="28"/>
        <v/>
      </c>
      <c r="J118" s="254"/>
      <c r="K118" s="254"/>
      <c r="L118" s="91"/>
      <c r="M118" s="91"/>
      <c r="N118" s="91"/>
      <c r="O118" s="91"/>
      <c r="P118" s="91"/>
      <c r="Q118" s="91"/>
      <c r="R118" s="91"/>
      <c r="S118" s="91"/>
      <c r="T118" s="126"/>
      <c r="U118" s="91"/>
      <c r="V118" s="91"/>
      <c r="W118" s="156"/>
      <c r="X118" s="160"/>
      <c r="Y118" s="156"/>
      <c r="AA118" s="146">
        <v>1</v>
      </c>
      <c r="AB118" s="146" t="str">
        <f t="shared" si="29"/>
        <v/>
      </c>
    </row>
    <row r="119" spans="1:28" s="124" customFormat="1" ht="45" x14ac:dyDescent="0.25">
      <c r="A119" s="89">
        <v>634</v>
      </c>
      <c r="B119" s="90" t="str">
        <f t="shared" ca="1" si="23"/>
        <v>3.6.05b</v>
      </c>
      <c r="C119" s="91">
        <f t="shared" ca="1" si="24"/>
        <v>6</v>
      </c>
      <c r="D119" s="21"/>
      <c r="E119" s="220" t="str">
        <f t="shared" ca="1" si="25"/>
        <v>3.6.05b</v>
      </c>
      <c r="F119" s="98" t="str">
        <f t="shared" ca="1" si="26"/>
        <v>Evaluate the mean time of cyber security incident investigations (ie how long each investigation took to identify, respond to and recover from incidents)</v>
      </c>
      <c r="G119" s="93"/>
      <c r="H119" s="140" t="str">
        <f t="shared" ca="1" si="27"/>
        <v>x 5</v>
      </c>
      <c r="I119" s="140" t="str">
        <f t="shared" ca="1" si="28"/>
        <v/>
      </c>
      <c r="J119" s="254"/>
      <c r="K119" s="254"/>
      <c r="L119" s="91"/>
      <c r="M119" s="91"/>
      <c r="N119" s="91"/>
      <c r="O119" s="91"/>
      <c r="P119" s="91"/>
      <c r="Q119" s="91"/>
      <c r="R119" s="91"/>
      <c r="S119" s="91"/>
      <c r="T119" s="126"/>
      <c r="U119" s="91"/>
      <c r="V119" s="91"/>
      <c r="W119" s="156"/>
      <c r="X119" s="160"/>
      <c r="Y119" s="156"/>
      <c r="AA119" s="146">
        <v>1</v>
      </c>
      <c r="AB119" s="146" t="str">
        <f t="shared" si="29"/>
        <v/>
      </c>
    </row>
    <row r="120" spans="1:28" s="124" customFormat="1" ht="30" customHeight="1" x14ac:dyDescent="0.25">
      <c r="A120" s="89">
        <v>635</v>
      </c>
      <c r="B120" s="90" t="str">
        <f t="shared" ca="1" si="23"/>
        <v>3.6.06</v>
      </c>
      <c r="C120" s="91">
        <f t="shared" ca="1" si="24"/>
        <v>5</v>
      </c>
      <c r="D120" s="21"/>
      <c r="E120" s="220" t="str">
        <f t="shared" ca="1" si="25"/>
        <v>3.6.06</v>
      </c>
      <c r="F120" s="93" t="str">
        <f t="shared" ca="1" si="26"/>
        <v>Does your trend analysis include:</v>
      </c>
      <c r="G120" s="93"/>
      <c r="H120" s="140" t="str">
        <f t="shared" ca="1" si="27"/>
        <v>x 5</v>
      </c>
      <c r="I120" s="140" t="str">
        <f t="shared" ca="1" si="28"/>
        <v/>
      </c>
      <c r="J120" s="254"/>
      <c r="K120" s="254"/>
      <c r="L120" s="91"/>
      <c r="M120" s="91"/>
      <c r="N120" s="91"/>
      <c r="O120" s="91"/>
      <c r="P120" s="91"/>
      <c r="Q120" s="91"/>
      <c r="R120" s="91"/>
      <c r="S120" s="91"/>
      <c r="T120" s="126"/>
      <c r="U120" s="91"/>
      <c r="V120" s="91"/>
      <c r="W120" s="156"/>
      <c r="X120" s="160"/>
      <c r="Y120" s="156"/>
      <c r="AA120" s="146">
        <v>1</v>
      </c>
      <c r="AB120" s="146" t="str">
        <f t="shared" si="29"/>
        <v/>
      </c>
    </row>
    <row r="121" spans="1:28" s="124" customFormat="1" ht="30" x14ac:dyDescent="0.25">
      <c r="A121" s="89">
        <v>636</v>
      </c>
      <c r="B121" s="90" t="str">
        <f t="shared" ca="1" si="23"/>
        <v>3.6.06a</v>
      </c>
      <c r="C121" s="91">
        <f t="shared" ca="1" si="24"/>
        <v>6</v>
      </c>
      <c r="D121" s="21"/>
      <c r="E121" s="220" t="str">
        <f t="shared" ca="1" si="25"/>
        <v>3.6.06a</v>
      </c>
      <c r="F121" s="98" t="str">
        <f t="shared" ca="1" si="26"/>
        <v>Looking for flaws across the entire organisation or over time, rather than just concentrating on what can be perceived as a single event?</v>
      </c>
      <c r="G121" s="93"/>
      <c r="H121" s="140" t="str">
        <f t="shared" ca="1" si="27"/>
        <v>x 4</v>
      </c>
      <c r="I121" s="140" t="str">
        <f t="shared" ca="1" si="28"/>
        <v/>
      </c>
      <c r="J121" s="254"/>
      <c r="K121" s="254"/>
      <c r="L121" s="91"/>
      <c r="M121" s="91"/>
      <c r="N121" s="91"/>
      <c r="O121" s="91"/>
      <c r="P121" s="91"/>
      <c r="Q121" s="91"/>
      <c r="R121" s="91"/>
      <c r="S121" s="91"/>
      <c r="T121" s="126"/>
      <c r="U121" s="91"/>
      <c r="V121" s="91"/>
      <c r="W121" s="156"/>
      <c r="X121" s="160"/>
      <c r="Y121" s="156"/>
      <c r="AA121" s="146">
        <v>1</v>
      </c>
      <c r="AB121" s="146" t="str">
        <f t="shared" si="29"/>
        <v/>
      </c>
    </row>
    <row r="122" spans="1:28" s="124" customFormat="1" ht="45" x14ac:dyDescent="0.25">
      <c r="A122" s="89">
        <v>637</v>
      </c>
      <c r="B122" s="90" t="str">
        <f t="shared" ca="1" si="23"/>
        <v>3.6.06b</v>
      </c>
      <c r="C122" s="91">
        <f t="shared" ca="1" si="24"/>
        <v>6</v>
      </c>
      <c r="D122" s="21"/>
      <c r="E122" s="220" t="str">
        <f t="shared" ca="1" si="25"/>
        <v>3.6.06b</v>
      </c>
      <c r="F122" s="98" t="str">
        <f t="shared" ca="1" si="26"/>
        <v>Sharing information about your cyber security incidents with the wider community (eg in your markets sector, membership bodies, government and law enforcement)?</v>
      </c>
      <c r="G122" s="93"/>
      <c r="H122" s="140" t="str">
        <f t="shared" ca="1" si="27"/>
        <v>x 4</v>
      </c>
      <c r="I122" s="140" t="str">
        <f t="shared" ca="1" si="28"/>
        <v/>
      </c>
      <c r="J122" s="254"/>
      <c r="K122" s="254"/>
      <c r="L122" s="91"/>
      <c r="M122" s="91"/>
      <c r="N122" s="91"/>
      <c r="O122" s="91"/>
      <c r="P122" s="91"/>
      <c r="Q122" s="91"/>
      <c r="R122" s="91"/>
      <c r="S122" s="91"/>
      <c r="T122" s="126"/>
      <c r="U122" s="91"/>
      <c r="V122" s="91"/>
      <c r="W122" s="156"/>
      <c r="X122" s="160"/>
      <c r="Y122" s="156"/>
      <c r="AA122" s="146">
        <v>1</v>
      </c>
      <c r="AB122" s="146" t="str">
        <f t="shared" si="29"/>
        <v/>
      </c>
    </row>
    <row r="123" spans="1:28" s="124" customFormat="1" ht="30" customHeight="1" x14ac:dyDescent="0.25">
      <c r="A123" s="89">
        <v>638</v>
      </c>
      <c r="B123" s="90" t="str">
        <f t="shared" ca="1" si="23"/>
        <v>3.6.07</v>
      </c>
      <c r="C123" s="91">
        <f t="shared" ca="1" si="24"/>
        <v>4</v>
      </c>
      <c r="D123" s="21"/>
      <c r="E123" s="220" t="str">
        <f t="shared" ca="1" si="25"/>
        <v>3.6.07</v>
      </c>
      <c r="F123" s="93" t="str">
        <f t="shared" ca="1" si="26"/>
        <v>Do your objectives for sharing information include:</v>
      </c>
      <c r="G123" s="93"/>
      <c r="H123" s="140" t="str">
        <f t="shared" ca="1" si="27"/>
        <v/>
      </c>
      <c r="I123" s="140" t="str">
        <f t="shared" ca="1" si="28"/>
        <v/>
      </c>
      <c r="J123" s="254"/>
      <c r="K123" s="254"/>
      <c r="L123" s="91"/>
      <c r="M123" s="91"/>
      <c r="N123" s="91"/>
      <c r="O123" s="91"/>
      <c r="P123" s="91"/>
      <c r="Q123" s="91"/>
      <c r="R123" s="91"/>
      <c r="S123" s="91"/>
      <c r="T123" s="126"/>
      <c r="U123" s="91"/>
      <c r="V123" s="91"/>
      <c r="W123" s="156"/>
      <c r="X123" s="160"/>
      <c r="Y123" s="156"/>
      <c r="AA123" s="146">
        <v>1</v>
      </c>
      <c r="AB123" s="146" t="str">
        <f t="shared" si="29"/>
        <v/>
      </c>
    </row>
    <row r="124" spans="1:28" s="124" customFormat="1" ht="30" customHeight="1" x14ac:dyDescent="0.25">
      <c r="A124" s="89">
        <v>639</v>
      </c>
      <c r="B124" s="90" t="str">
        <f t="shared" ca="1" si="23"/>
        <v>3.6.07a</v>
      </c>
      <c r="C124" s="91">
        <f t="shared" ca="1" si="24"/>
        <v>6</v>
      </c>
      <c r="D124" s="21"/>
      <c r="E124" s="220" t="str">
        <f t="shared" ca="1" si="25"/>
        <v>3.6.07a</v>
      </c>
      <c r="F124" s="98" t="str">
        <f t="shared" ca="1" si="26"/>
        <v>Gaining advice on reducing vulnerabilities in your organisation?</v>
      </c>
      <c r="G124" s="93"/>
      <c r="H124" s="140" t="str">
        <f t="shared" ca="1" si="27"/>
        <v>x 4</v>
      </c>
      <c r="I124" s="140" t="str">
        <f t="shared" ca="1" si="28"/>
        <v/>
      </c>
      <c r="J124" s="254"/>
      <c r="K124" s="254"/>
      <c r="L124" s="91"/>
      <c r="M124" s="91"/>
      <c r="N124" s="91"/>
      <c r="O124" s="91"/>
      <c r="P124" s="91"/>
      <c r="Q124" s="91"/>
      <c r="R124" s="91"/>
      <c r="S124" s="91"/>
      <c r="T124" s="126"/>
      <c r="U124" s="91"/>
      <c r="V124" s="91"/>
      <c r="W124" s="156"/>
      <c r="X124" s="160"/>
      <c r="Y124" s="156"/>
      <c r="AA124" s="146">
        <v>1</v>
      </c>
      <c r="AB124" s="146" t="str">
        <f t="shared" si="29"/>
        <v/>
      </c>
    </row>
    <row r="125" spans="1:28" s="124" customFormat="1" ht="30" x14ac:dyDescent="0.25">
      <c r="A125" s="89">
        <v>640</v>
      </c>
      <c r="B125" s="90" t="str">
        <f t="shared" ca="1" si="23"/>
        <v>3.6.07b</v>
      </c>
      <c r="C125" s="91">
        <f t="shared" ca="1" si="24"/>
        <v>6</v>
      </c>
      <c r="D125" s="21"/>
      <c r="E125" s="220" t="str">
        <f t="shared" ca="1" si="25"/>
        <v>3.6.07b</v>
      </c>
      <c r="F125" s="98" t="str">
        <f t="shared" ca="1" si="26"/>
        <v>Learning how to configure systems to reduce the potential attack surface?</v>
      </c>
      <c r="G125" s="93"/>
      <c r="H125" s="140" t="str">
        <f t="shared" ca="1" si="27"/>
        <v>x 4</v>
      </c>
      <c r="I125" s="140" t="str">
        <f t="shared" ca="1" si="28"/>
        <v/>
      </c>
      <c r="J125" s="254"/>
      <c r="K125" s="254"/>
      <c r="L125" s="91"/>
      <c r="M125" s="91"/>
      <c r="N125" s="91"/>
      <c r="O125" s="91"/>
      <c r="P125" s="91"/>
      <c r="Q125" s="91"/>
      <c r="R125" s="91"/>
      <c r="S125" s="91"/>
      <c r="T125" s="126"/>
      <c r="U125" s="91"/>
      <c r="V125" s="91"/>
      <c r="W125" s="156"/>
      <c r="X125" s="160"/>
      <c r="Y125" s="156"/>
      <c r="AA125" s="146">
        <v>1</v>
      </c>
      <c r="AB125" s="146" t="str">
        <f t="shared" si="29"/>
        <v/>
      </c>
    </row>
    <row r="126" spans="1:28" s="124" customFormat="1" ht="30" customHeight="1" x14ac:dyDescent="0.25">
      <c r="A126" s="89">
        <v>641</v>
      </c>
      <c r="B126" s="90" t="str">
        <f t="shared" ca="1" si="23"/>
        <v>3.6.07c</v>
      </c>
      <c r="C126" s="91">
        <f t="shared" ca="1" si="24"/>
        <v>6</v>
      </c>
      <c r="D126" s="21"/>
      <c r="E126" s="220" t="str">
        <f t="shared" ca="1" si="25"/>
        <v>3.6.07c</v>
      </c>
      <c r="F126" s="98" t="str">
        <f t="shared" ca="1" si="26"/>
        <v>Getting hold of tools and services to help you fix problems?</v>
      </c>
      <c r="G126" s="93"/>
      <c r="H126" s="140" t="str">
        <f t="shared" ca="1" si="27"/>
        <v>x 3</v>
      </c>
      <c r="I126" s="140" t="str">
        <f t="shared" ca="1" si="28"/>
        <v/>
      </c>
      <c r="J126" s="254"/>
      <c r="K126" s="254"/>
      <c r="L126" s="91"/>
      <c r="M126" s="91"/>
      <c r="N126" s="91"/>
      <c r="O126" s="91"/>
      <c r="P126" s="91"/>
      <c r="Q126" s="91"/>
      <c r="R126" s="91"/>
      <c r="S126" s="91"/>
      <c r="T126" s="126"/>
      <c r="U126" s="91"/>
      <c r="V126" s="91"/>
      <c r="W126" s="156"/>
      <c r="X126" s="160"/>
      <c r="Y126" s="156"/>
      <c r="AA126" s="146">
        <v>1</v>
      </c>
      <c r="AB126" s="146" t="str">
        <f t="shared" si="29"/>
        <v/>
      </c>
    </row>
    <row r="127" spans="1:28" s="124" customFormat="1" ht="30" customHeight="1" x14ac:dyDescent="0.25">
      <c r="A127" s="89">
        <v>642</v>
      </c>
      <c r="B127" s="90" t="str">
        <f t="shared" ca="1" si="23"/>
        <v>3.6.08</v>
      </c>
      <c r="C127" s="91">
        <f t="shared" ca="1" si="24"/>
        <v>4</v>
      </c>
      <c r="D127" s="21"/>
      <c r="E127" s="220" t="str">
        <f t="shared" ca="1" si="25"/>
        <v>3.6.08</v>
      </c>
      <c r="F127" s="93" t="str">
        <f t="shared" ca="1" si="26"/>
        <v>Do these activities include:</v>
      </c>
      <c r="G127" s="93"/>
      <c r="H127" s="140" t="str">
        <f t="shared" ca="1" si="27"/>
        <v/>
      </c>
      <c r="I127" s="140" t="str">
        <f t="shared" ca="1" si="28"/>
        <v/>
      </c>
      <c r="J127" s="254"/>
      <c r="K127" s="254"/>
      <c r="L127" s="91"/>
      <c r="M127" s="91"/>
      <c r="N127" s="91"/>
      <c r="O127" s="91"/>
      <c r="P127" s="91"/>
      <c r="Q127" s="91"/>
      <c r="R127" s="91"/>
      <c r="S127" s="91"/>
      <c r="T127" s="126"/>
      <c r="U127" s="91"/>
      <c r="V127" s="91"/>
      <c r="W127" s="156"/>
      <c r="X127" s="160"/>
      <c r="Y127" s="156"/>
      <c r="AA127" s="146">
        <v>1</v>
      </c>
      <c r="AB127" s="146" t="str">
        <f t="shared" si="29"/>
        <v/>
      </c>
    </row>
    <row r="128" spans="1:28" s="124" customFormat="1" ht="45" x14ac:dyDescent="0.25">
      <c r="A128" s="89">
        <v>643</v>
      </c>
      <c r="B128" s="90" t="str">
        <f t="shared" ca="1" si="23"/>
        <v>3.6.08a</v>
      </c>
      <c r="C128" s="91">
        <f t="shared" ca="1" si="24"/>
        <v>6</v>
      </c>
      <c r="D128" s="21"/>
      <c r="E128" s="220" t="str">
        <f t="shared" ca="1" si="25"/>
        <v>3.6.08a</v>
      </c>
      <c r="F128" s="98" t="str">
        <f t="shared" ca="1" si="26"/>
        <v>Taking part in external events, such as by attending conferences, enrolling in training programmes and subscribing to specialised services?</v>
      </c>
      <c r="G128" s="93"/>
      <c r="H128" s="140" t="str">
        <f t="shared" ca="1" si="27"/>
        <v>x 4</v>
      </c>
      <c r="I128" s="140" t="str">
        <f t="shared" ca="1" si="28"/>
        <v/>
      </c>
      <c r="J128" s="254"/>
      <c r="K128" s="254"/>
      <c r="L128" s="91"/>
      <c r="M128" s="91"/>
      <c r="N128" s="91"/>
      <c r="O128" s="91"/>
      <c r="P128" s="91"/>
      <c r="Q128" s="91"/>
      <c r="R128" s="91"/>
      <c r="S128" s="91"/>
      <c r="T128" s="126"/>
      <c r="U128" s="91"/>
      <c r="V128" s="91"/>
      <c r="W128" s="156"/>
      <c r="X128" s="160"/>
      <c r="Y128" s="156"/>
      <c r="AA128" s="146">
        <v>1</v>
      </c>
      <c r="AB128" s="146" t="str">
        <f t="shared" si="29"/>
        <v/>
      </c>
    </row>
    <row r="129" spans="1:28" s="124" customFormat="1" ht="45" x14ac:dyDescent="0.25">
      <c r="A129" s="89">
        <v>644</v>
      </c>
      <c r="B129" s="90" t="str">
        <f t="shared" ca="1" si="23"/>
        <v>3.6.08b</v>
      </c>
      <c r="C129" s="91">
        <f t="shared" ca="1" si="24"/>
        <v>6</v>
      </c>
      <c r="D129" s="21"/>
      <c r="E129" s="220" t="str">
        <f t="shared" ca="1" si="25"/>
        <v>3.6.08b</v>
      </c>
      <c r="F129" s="98" t="str">
        <f t="shared" ca="1" si="26"/>
        <v>Collaborating with relevant third parties, such as participating in information exchanges, contributing to scenario-based rehearsals and introducing two-way cyber security alert mechanisms?</v>
      </c>
      <c r="G129" s="93"/>
      <c r="H129" s="140" t="str">
        <f t="shared" ca="1" si="27"/>
        <v>x 5</v>
      </c>
      <c r="I129" s="140" t="str">
        <f t="shared" ca="1" si="28"/>
        <v/>
      </c>
      <c r="J129" s="254"/>
      <c r="K129" s="254"/>
      <c r="L129" s="91"/>
      <c r="M129" s="91"/>
      <c r="N129" s="91"/>
      <c r="O129" s="91"/>
      <c r="P129" s="91"/>
      <c r="Q129" s="91"/>
      <c r="R129" s="91"/>
      <c r="S129" s="91"/>
      <c r="T129" s="126"/>
      <c r="U129" s="91"/>
      <c r="V129" s="91"/>
      <c r="W129" s="156"/>
      <c r="X129" s="160"/>
      <c r="Y129" s="156"/>
      <c r="AA129" s="146">
        <v>1</v>
      </c>
      <c r="AB129" s="146" t="str">
        <f t="shared" si="29"/>
        <v/>
      </c>
    </row>
    <row r="130" spans="1:28" s="124" customFormat="1" ht="30" x14ac:dyDescent="0.25">
      <c r="A130" s="89">
        <v>645</v>
      </c>
      <c r="B130" s="90" t="str">
        <f t="shared" ca="1" si="23"/>
        <v>3.6.08c</v>
      </c>
      <c r="C130" s="91">
        <f t="shared" ca="1" si="24"/>
        <v>6</v>
      </c>
      <c r="D130" s="21"/>
      <c r="E130" s="220" t="str">
        <f t="shared" ca="1" si="25"/>
        <v>3.6.08c</v>
      </c>
      <c r="F130" s="98" t="str">
        <f t="shared" ca="1" si="26"/>
        <v>Making use of the UK Government’s certified Cyber Incident Response (CIR) services?</v>
      </c>
      <c r="G130" s="93"/>
      <c r="H130" s="140" t="str">
        <f t="shared" ca="1" si="27"/>
        <v>x 5</v>
      </c>
      <c r="I130" s="140" t="str">
        <f t="shared" ca="1" si="28"/>
        <v/>
      </c>
      <c r="J130" s="254"/>
      <c r="K130" s="254"/>
      <c r="L130" s="91"/>
      <c r="M130" s="91"/>
      <c r="N130" s="91"/>
      <c r="O130" s="91"/>
      <c r="P130" s="91"/>
      <c r="Q130" s="91"/>
      <c r="R130" s="91"/>
      <c r="S130" s="91"/>
      <c r="T130" s="126"/>
      <c r="U130" s="91"/>
      <c r="V130" s="91"/>
      <c r="W130" s="156"/>
      <c r="X130" s="160"/>
      <c r="Y130" s="156"/>
      <c r="AA130" s="146">
        <v>1</v>
      </c>
      <c r="AB130" s="146" t="str">
        <f t="shared" si="29"/>
        <v/>
      </c>
    </row>
  </sheetData>
  <sheetProtection algorithmName="SHA-512" hashValue="nLvFVTSgay6xbQacgtS1CKAtfgftK4omG4aAUlTqFO26Dn8bfsYSvi3/IecDcJcWiDi6JVi3n96nxa//BeoBZA==" saltValue="FXU6do7oXf8J9lvZzJ0XUw==" spinCount="100000" sheet="1" objects="1" scenarios="1" selectLockedCells="1"/>
  <sortState xmlns:xlrd2="http://schemas.microsoft.com/office/spreadsheetml/2017/richdata2" ref="A8:XFD130">
    <sortCondition ref="A8"/>
  </sortState>
  <mergeCells count="1">
    <mergeCell ref="F2:F5"/>
  </mergeCells>
  <pageMargins left="0.7" right="0.7" top="0.75" bottom="0.75" header="0.3" footer="0.3"/>
  <pageSetup paperSize="9" scale="59" fitToHeight="0" orientation="landscape"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58725" r:id="rId4" name="Drop Down 357">
              <controlPr locked="0" defaultSize="0" autoFill="0" autoPict="0">
                <anchor moveWithCells="1">
                  <from>
                    <xdr:col>6</xdr:col>
                    <xdr:colOff>104775</xdr:colOff>
                    <xdr:row>129</xdr:row>
                    <xdr:rowOff>85725</xdr:rowOff>
                  </from>
                  <to>
                    <xdr:col>6</xdr:col>
                    <xdr:colOff>1247775</xdr:colOff>
                    <xdr:row>129</xdr:row>
                    <xdr:rowOff>304800</xdr:rowOff>
                  </to>
                </anchor>
              </controlPr>
            </control>
          </mc:Choice>
        </mc:AlternateContent>
        <mc:AlternateContent xmlns:mc="http://schemas.openxmlformats.org/markup-compatibility/2006">
          <mc:Choice Requires="x14">
            <control shapeId="58726" r:id="rId5" name="Drop Down 358">
              <controlPr locked="0" defaultSize="0" autoFill="0" autoPict="0">
                <anchor moveWithCells="1">
                  <from>
                    <xdr:col>6</xdr:col>
                    <xdr:colOff>104775</xdr:colOff>
                    <xdr:row>8</xdr:row>
                    <xdr:rowOff>85725</xdr:rowOff>
                  </from>
                  <to>
                    <xdr:col>6</xdr:col>
                    <xdr:colOff>1247775</xdr:colOff>
                    <xdr:row>8</xdr:row>
                    <xdr:rowOff>304800</xdr:rowOff>
                  </to>
                </anchor>
              </controlPr>
            </control>
          </mc:Choice>
        </mc:AlternateContent>
        <mc:AlternateContent xmlns:mc="http://schemas.openxmlformats.org/markup-compatibility/2006">
          <mc:Choice Requires="x14">
            <control shapeId="58727" r:id="rId6" name="Drop Down 359">
              <controlPr locked="0" defaultSize="0" autoFill="0" autoPict="0">
                <anchor moveWithCells="1">
                  <from>
                    <xdr:col>6</xdr:col>
                    <xdr:colOff>104775</xdr:colOff>
                    <xdr:row>9</xdr:row>
                    <xdr:rowOff>85725</xdr:rowOff>
                  </from>
                  <to>
                    <xdr:col>6</xdr:col>
                    <xdr:colOff>1247775</xdr:colOff>
                    <xdr:row>9</xdr:row>
                    <xdr:rowOff>304800</xdr:rowOff>
                  </to>
                </anchor>
              </controlPr>
            </control>
          </mc:Choice>
        </mc:AlternateContent>
        <mc:AlternateContent xmlns:mc="http://schemas.openxmlformats.org/markup-compatibility/2006">
          <mc:Choice Requires="x14">
            <control shapeId="58728" r:id="rId7" name="Drop Down 360">
              <controlPr locked="0" defaultSize="0" autoFill="0" autoPict="0">
                <anchor moveWithCells="1">
                  <from>
                    <xdr:col>6</xdr:col>
                    <xdr:colOff>104775</xdr:colOff>
                    <xdr:row>10</xdr:row>
                    <xdr:rowOff>85725</xdr:rowOff>
                  </from>
                  <to>
                    <xdr:col>6</xdr:col>
                    <xdr:colOff>1247775</xdr:colOff>
                    <xdr:row>10</xdr:row>
                    <xdr:rowOff>304800</xdr:rowOff>
                  </to>
                </anchor>
              </controlPr>
            </control>
          </mc:Choice>
        </mc:AlternateContent>
        <mc:AlternateContent xmlns:mc="http://schemas.openxmlformats.org/markup-compatibility/2006">
          <mc:Choice Requires="x14">
            <control shapeId="58729" r:id="rId8" name="Drop Down 361">
              <controlPr locked="0" defaultSize="0" autoFill="0" autoPict="0">
                <anchor moveWithCells="1">
                  <from>
                    <xdr:col>6</xdr:col>
                    <xdr:colOff>104775</xdr:colOff>
                    <xdr:row>11</xdr:row>
                    <xdr:rowOff>85725</xdr:rowOff>
                  </from>
                  <to>
                    <xdr:col>6</xdr:col>
                    <xdr:colOff>1247775</xdr:colOff>
                    <xdr:row>11</xdr:row>
                    <xdr:rowOff>304800</xdr:rowOff>
                  </to>
                </anchor>
              </controlPr>
            </control>
          </mc:Choice>
        </mc:AlternateContent>
        <mc:AlternateContent xmlns:mc="http://schemas.openxmlformats.org/markup-compatibility/2006">
          <mc:Choice Requires="x14">
            <control shapeId="58730" r:id="rId9" name="Drop Down 362">
              <controlPr locked="0" defaultSize="0" autoFill="0" autoPict="0">
                <anchor moveWithCells="1">
                  <from>
                    <xdr:col>6</xdr:col>
                    <xdr:colOff>104775</xdr:colOff>
                    <xdr:row>12</xdr:row>
                    <xdr:rowOff>85725</xdr:rowOff>
                  </from>
                  <to>
                    <xdr:col>6</xdr:col>
                    <xdr:colOff>1247775</xdr:colOff>
                    <xdr:row>12</xdr:row>
                    <xdr:rowOff>304800</xdr:rowOff>
                  </to>
                </anchor>
              </controlPr>
            </control>
          </mc:Choice>
        </mc:AlternateContent>
        <mc:AlternateContent xmlns:mc="http://schemas.openxmlformats.org/markup-compatibility/2006">
          <mc:Choice Requires="x14">
            <control shapeId="58731" r:id="rId10" name="Drop Down 363">
              <controlPr locked="0" defaultSize="0" autoFill="0" autoPict="0">
                <anchor moveWithCells="1">
                  <from>
                    <xdr:col>6</xdr:col>
                    <xdr:colOff>104775</xdr:colOff>
                    <xdr:row>13</xdr:row>
                    <xdr:rowOff>85725</xdr:rowOff>
                  </from>
                  <to>
                    <xdr:col>6</xdr:col>
                    <xdr:colOff>1247775</xdr:colOff>
                    <xdr:row>13</xdr:row>
                    <xdr:rowOff>304800</xdr:rowOff>
                  </to>
                </anchor>
              </controlPr>
            </control>
          </mc:Choice>
        </mc:AlternateContent>
        <mc:AlternateContent xmlns:mc="http://schemas.openxmlformats.org/markup-compatibility/2006">
          <mc:Choice Requires="x14">
            <control shapeId="58732" r:id="rId11" name="Drop Down 364">
              <controlPr locked="0" defaultSize="0" autoFill="0" autoPict="0">
                <anchor moveWithCells="1">
                  <from>
                    <xdr:col>6</xdr:col>
                    <xdr:colOff>104775</xdr:colOff>
                    <xdr:row>14</xdr:row>
                    <xdr:rowOff>85725</xdr:rowOff>
                  </from>
                  <to>
                    <xdr:col>6</xdr:col>
                    <xdr:colOff>1247775</xdr:colOff>
                    <xdr:row>14</xdr:row>
                    <xdr:rowOff>304800</xdr:rowOff>
                  </to>
                </anchor>
              </controlPr>
            </control>
          </mc:Choice>
        </mc:AlternateContent>
        <mc:AlternateContent xmlns:mc="http://schemas.openxmlformats.org/markup-compatibility/2006">
          <mc:Choice Requires="x14">
            <control shapeId="58733" r:id="rId12" name="Drop Down 365">
              <controlPr locked="0" defaultSize="0" autoFill="0" autoPict="0">
                <anchor moveWithCells="1">
                  <from>
                    <xdr:col>6</xdr:col>
                    <xdr:colOff>104775</xdr:colOff>
                    <xdr:row>15</xdr:row>
                    <xdr:rowOff>85725</xdr:rowOff>
                  </from>
                  <to>
                    <xdr:col>6</xdr:col>
                    <xdr:colOff>1247775</xdr:colOff>
                    <xdr:row>15</xdr:row>
                    <xdr:rowOff>304800</xdr:rowOff>
                  </to>
                </anchor>
              </controlPr>
            </control>
          </mc:Choice>
        </mc:AlternateContent>
        <mc:AlternateContent xmlns:mc="http://schemas.openxmlformats.org/markup-compatibility/2006">
          <mc:Choice Requires="x14">
            <control shapeId="58734" r:id="rId13" name="Drop Down 366">
              <controlPr locked="0" defaultSize="0" autoFill="0" autoPict="0">
                <anchor moveWithCells="1">
                  <from>
                    <xdr:col>6</xdr:col>
                    <xdr:colOff>104775</xdr:colOff>
                    <xdr:row>16</xdr:row>
                    <xdr:rowOff>85725</xdr:rowOff>
                  </from>
                  <to>
                    <xdr:col>6</xdr:col>
                    <xdr:colOff>1247775</xdr:colOff>
                    <xdr:row>16</xdr:row>
                    <xdr:rowOff>304800</xdr:rowOff>
                  </to>
                </anchor>
              </controlPr>
            </control>
          </mc:Choice>
        </mc:AlternateContent>
        <mc:AlternateContent xmlns:mc="http://schemas.openxmlformats.org/markup-compatibility/2006">
          <mc:Choice Requires="x14">
            <control shapeId="58735" r:id="rId14" name="Drop Down 367">
              <controlPr locked="0" defaultSize="0" autoFill="0" autoPict="0">
                <anchor moveWithCells="1">
                  <from>
                    <xdr:col>6</xdr:col>
                    <xdr:colOff>104775</xdr:colOff>
                    <xdr:row>17</xdr:row>
                    <xdr:rowOff>85725</xdr:rowOff>
                  </from>
                  <to>
                    <xdr:col>6</xdr:col>
                    <xdr:colOff>1247775</xdr:colOff>
                    <xdr:row>17</xdr:row>
                    <xdr:rowOff>304800</xdr:rowOff>
                  </to>
                </anchor>
              </controlPr>
            </control>
          </mc:Choice>
        </mc:AlternateContent>
        <mc:AlternateContent xmlns:mc="http://schemas.openxmlformats.org/markup-compatibility/2006">
          <mc:Choice Requires="x14">
            <control shapeId="58736" r:id="rId15" name="Drop Down 368">
              <controlPr locked="0" defaultSize="0" autoFill="0" autoPict="0">
                <anchor moveWithCells="1">
                  <from>
                    <xdr:col>6</xdr:col>
                    <xdr:colOff>104775</xdr:colOff>
                    <xdr:row>18</xdr:row>
                    <xdr:rowOff>85725</xdr:rowOff>
                  </from>
                  <to>
                    <xdr:col>6</xdr:col>
                    <xdr:colOff>1247775</xdr:colOff>
                    <xdr:row>18</xdr:row>
                    <xdr:rowOff>304800</xdr:rowOff>
                  </to>
                </anchor>
              </controlPr>
            </control>
          </mc:Choice>
        </mc:AlternateContent>
        <mc:AlternateContent xmlns:mc="http://schemas.openxmlformats.org/markup-compatibility/2006">
          <mc:Choice Requires="x14">
            <control shapeId="58737" r:id="rId16" name="Drop Down 369">
              <controlPr locked="0" defaultSize="0" autoFill="0" autoPict="0">
                <anchor moveWithCells="1">
                  <from>
                    <xdr:col>6</xdr:col>
                    <xdr:colOff>104775</xdr:colOff>
                    <xdr:row>20</xdr:row>
                    <xdr:rowOff>85725</xdr:rowOff>
                  </from>
                  <to>
                    <xdr:col>6</xdr:col>
                    <xdr:colOff>1247775</xdr:colOff>
                    <xdr:row>20</xdr:row>
                    <xdr:rowOff>304800</xdr:rowOff>
                  </to>
                </anchor>
              </controlPr>
            </control>
          </mc:Choice>
        </mc:AlternateContent>
        <mc:AlternateContent xmlns:mc="http://schemas.openxmlformats.org/markup-compatibility/2006">
          <mc:Choice Requires="x14">
            <control shapeId="58738" r:id="rId17" name="Drop Down 370">
              <controlPr locked="0" defaultSize="0" autoFill="0" autoPict="0">
                <anchor moveWithCells="1">
                  <from>
                    <xdr:col>6</xdr:col>
                    <xdr:colOff>104775</xdr:colOff>
                    <xdr:row>27</xdr:row>
                    <xdr:rowOff>85725</xdr:rowOff>
                  </from>
                  <to>
                    <xdr:col>6</xdr:col>
                    <xdr:colOff>1247775</xdr:colOff>
                    <xdr:row>27</xdr:row>
                    <xdr:rowOff>304800</xdr:rowOff>
                  </to>
                </anchor>
              </controlPr>
            </control>
          </mc:Choice>
        </mc:AlternateContent>
        <mc:AlternateContent xmlns:mc="http://schemas.openxmlformats.org/markup-compatibility/2006">
          <mc:Choice Requires="x14">
            <control shapeId="58739" r:id="rId18" name="Drop Down 371">
              <controlPr locked="0" defaultSize="0" autoFill="0" autoPict="0">
                <anchor moveWithCells="1">
                  <from>
                    <xdr:col>6</xdr:col>
                    <xdr:colOff>104775</xdr:colOff>
                    <xdr:row>28</xdr:row>
                    <xdr:rowOff>85725</xdr:rowOff>
                  </from>
                  <to>
                    <xdr:col>6</xdr:col>
                    <xdr:colOff>1247775</xdr:colOff>
                    <xdr:row>28</xdr:row>
                    <xdr:rowOff>304800</xdr:rowOff>
                  </to>
                </anchor>
              </controlPr>
            </control>
          </mc:Choice>
        </mc:AlternateContent>
        <mc:AlternateContent xmlns:mc="http://schemas.openxmlformats.org/markup-compatibility/2006">
          <mc:Choice Requires="x14">
            <control shapeId="58740" r:id="rId19" name="Drop Down 372">
              <controlPr locked="0" defaultSize="0" autoFill="0" autoPict="0">
                <anchor moveWithCells="1">
                  <from>
                    <xdr:col>6</xdr:col>
                    <xdr:colOff>104775</xdr:colOff>
                    <xdr:row>33</xdr:row>
                    <xdr:rowOff>85725</xdr:rowOff>
                  </from>
                  <to>
                    <xdr:col>6</xdr:col>
                    <xdr:colOff>1247775</xdr:colOff>
                    <xdr:row>33</xdr:row>
                    <xdr:rowOff>304800</xdr:rowOff>
                  </to>
                </anchor>
              </controlPr>
            </control>
          </mc:Choice>
        </mc:AlternateContent>
        <mc:AlternateContent xmlns:mc="http://schemas.openxmlformats.org/markup-compatibility/2006">
          <mc:Choice Requires="x14">
            <control shapeId="58741" r:id="rId20" name="Drop Down 373">
              <controlPr locked="0" defaultSize="0" autoFill="0" autoPict="0">
                <anchor moveWithCells="1">
                  <from>
                    <xdr:col>6</xdr:col>
                    <xdr:colOff>104775</xdr:colOff>
                    <xdr:row>34</xdr:row>
                    <xdr:rowOff>85725</xdr:rowOff>
                  </from>
                  <to>
                    <xdr:col>6</xdr:col>
                    <xdr:colOff>1247775</xdr:colOff>
                    <xdr:row>34</xdr:row>
                    <xdr:rowOff>304800</xdr:rowOff>
                  </to>
                </anchor>
              </controlPr>
            </control>
          </mc:Choice>
        </mc:AlternateContent>
        <mc:AlternateContent xmlns:mc="http://schemas.openxmlformats.org/markup-compatibility/2006">
          <mc:Choice Requires="x14">
            <control shapeId="58742" r:id="rId21" name="Drop Down 374">
              <controlPr locked="0" defaultSize="0" autoFill="0" autoPict="0">
                <anchor moveWithCells="1">
                  <from>
                    <xdr:col>6</xdr:col>
                    <xdr:colOff>104775</xdr:colOff>
                    <xdr:row>36</xdr:row>
                    <xdr:rowOff>85725</xdr:rowOff>
                  </from>
                  <to>
                    <xdr:col>6</xdr:col>
                    <xdr:colOff>1247775</xdr:colOff>
                    <xdr:row>36</xdr:row>
                    <xdr:rowOff>304800</xdr:rowOff>
                  </to>
                </anchor>
              </controlPr>
            </control>
          </mc:Choice>
        </mc:AlternateContent>
        <mc:AlternateContent xmlns:mc="http://schemas.openxmlformats.org/markup-compatibility/2006">
          <mc:Choice Requires="x14">
            <control shapeId="58743" r:id="rId22" name="Drop Down 375">
              <controlPr locked="0" defaultSize="0" autoFill="0" autoPict="0">
                <anchor moveWithCells="1">
                  <from>
                    <xdr:col>6</xdr:col>
                    <xdr:colOff>104775</xdr:colOff>
                    <xdr:row>37</xdr:row>
                    <xdr:rowOff>85725</xdr:rowOff>
                  </from>
                  <to>
                    <xdr:col>6</xdr:col>
                    <xdr:colOff>1247775</xdr:colOff>
                    <xdr:row>37</xdr:row>
                    <xdr:rowOff>304800</xdr:rowOff>
                  </to>
                </anchor>
              </controlPr>
            </control>
          </mc:Choice>
        </mc:AlternateContent>
        <mc:AlternateContent xmlns:mc="http://schemas.openxmlformats.org/markup-compatibility/2006">
          <mc:Choice Requires="x14">
            <control shapeId="58744" r:id="rId23" name="Drop Down 376">
              <controlPr locked="0" defaultSize="0" autoFill="0" autoPict="0">
                <anchor moveWithCells="1">
                  <from>
                    <xdr:col>6</xdr:col>
                    <xdr:colOff>104775</xdr:colOff>
                    <xdr:row>54</xdr:row>
                    <xdr:rowOff>85725</xdr:rowOff>
                  </from>
                  <to>
                    <xdr:col>6</xdr:col>
                    <xdr:colOff>1247775</xdr:colOff>
                    <xdr:row>54</xdr:row>
                    <xdr:rowOff>304800</xdr:rowOff>
                  </to>
                </anchor>
              </controlPr>
            </control>
          </mc:Choice>
        </mc:AlternateContent>
        <mc:AlternateContent xmlns:mc="http://schemas.openxmlformats.org/markup-compatibility/2006">
          <mc:Choice Requires="x14">
            <control shapeId="58745" r:id="rId24" name="Drop Down 377">
              <controlPr locked="0" defaultSize="0" autoFill="0" autoPict="0">
                <anchor moveWithCells="1">
                  <from>
                    <xdr:col>6</xdr:col>
                    <xdr:colOff>104775</xdr:colOff>
                    <xdr:row>55</xdr:row>
                    <xdr:rowOff>85725</xdr:rowOff>
                  </from>
                  <to>
                    <xdr:col>6</xdr:col>
                    <xdr:colOff>1247775</xdr:colOff>
                    <xdr:row>55</xdr:row>
                    <xdr:rowOff>304800</xdr:rowOff>
                  </to>
                </anchor>
              </controlPr>
            </control>
          </mc:Choice>
        </mc:AlternateContent>
        <mc:AlternateContent xmlns:mc="http://schemas.openxmlformats.org/markup-compatibility/2006">
          <mc:Choice Requires="x14">
            <control shapeId="58746" r:id="rId25" name="Drop Down 378">
              <controlPr locked="0" defaultSize="0" autoFill="0" autoPict="0">
                <anchor moveWithCells="1">
                  <from>
                    <xdr:col>6</xdr:col>
                    <xdr:colOff>104775</xdr:colOff>
                    <xdr:row>56</xdr:row>
                    <xdr:rowOff>85725</xdr:rowOff>
                  </from>
                  <to>
                    <xdr:col>6</xdr:col>
                    <xdr:colOff>1247775</xdr:colOff>
                    <xdr:row>56</xdr:row>
                    <xdr:rowOff>304800</xdr:rowOff>
                  </to>
                </anchor>
              </controlPr>
            </control>
          </mc:Choice>
        </mc:AlternateContent>
        <mc:AlternateContent xmlns:mc="http://schemas.openxmlformats.org/markup-compatibility/2006">
          <mc:Choice Requires="x14">
            <control shapeId="58747" r:id="rId26" name="Drop Down 379">
              <controlPr locked="0" defaultSize="0" autoFill="0" autoPict="0">
                <anchor moveWithCells="1">
                  <from>
                    <xdr:col>6</xdr:col>
                    <xdr:colOff>104775</xdr:colOff>
                    <xdr:row>58</xdr:row>
                    <xdr:rowOff>85725</xdr:rowOff>
                  </from>
                  <to>
                    <xdr:col>6</xdr:col>
                    <xdr:colOff>1247775</xdr:colOff>
                    <xdr:row>58</xdr:row>
                    <xdr:rowOff>304800</xdr:rowOff>
                  </to>
                </anchor>
              </controlPr>
            </control>
          </mc:Choice>
        </mc:AlternateContent>
        <mc:AlternateContent xmlns:mc="http://schemas.openxmlformats.org/markup-compatibility/2006">
          <mc:Choice Requires="x14">
            <control shapeId="58748" r:id="rId27" name="Drop Down 380">
              <controlPr locked="0" defaultSize="0" autoFill="0" autoPict="0">
                <anchor moveWithCells="1">
                  <from>
                    <xdr:col>6</xdr:col>
                    <xdr:colOff>104775</xdr:colOff>
                    <xdr:row>70</xdr:row>
                    <xdr:rowOff>85725</xdr:rowOff>
                  </from>
                  <to>
                    <xdr:col>6</xdr:col>
                    <xdr:colOff>1247775</xdr:colOff>
                    <xdr:row>70</xdr:row>
                    <xdr:rowOff>304800</xdr:rowOff>
                  </to>
                </anchor>
              </controlPr>
            </control>
          </mc:Choice>
        </mc:AlternateContent>
        <mc:AlternateContent xmlns:mc="http://schemas.openxmlformats.org/markup-compatibility/2006">
          <mc:Choice Requires="x14">
            <control shapeId="58749" r:id="rId28" name="Drop Down 381">
              <controlPr locked="0" defaultSize="0" autoFill="0" autoPict="0">
                <anchor moveWithCells="1">
                  <from>
                    <xdr:col>6</xdr:col>
                    <xdr:colOff>104775</xdr:colOff>
                    <xdr:row>83</xdr:row>
                    <xdr:rowOff>85725</xdr:rowOff>
                  </from>
                  <to>
                    <xdr:col>6</xdr:col>
                    <xdr:colOff>1247775</xdr:colOff>
                    <xdr:row>83</xdr:row>
                    <xdr:rowOff>304800</xdr:rowOff>
                  </to>
                </anchor>
              </controlPr>
            </control>
          </mc:Choice>
        </mc:AlternateContent>
        <mc:AlternateContent xmlns:mc="http://schemas.openxmlformats.org/markup-compatibility/2006">
          <mc:Choice Requires="x14">
            <control shapeId="58750" r:id="rId29" name="Drop Down 382">
              <controlPr locked="0" defaultSize="0" autoFill="0" autoPict="0">
                <anchor moveWithCells="1">
                  <from>
                    <xdr:col>6</xdr:col>
                    <xdr:colOff>104775</xdr:colOff>
                    <xdr:row>90</xdr:row>
                    <xdr:rowOff>85725</xdr:rowOff>
                  </from>
                  <to>
                    <xdr:col>6</xdr:col>
                    <xdr:colOff>1247775</xdr:colOff>
                    <xdr:row>90</xdr:row>
                    <xdr:rowOff>304800</xdr:rowOff>
                  </to>
                </anchor>
              </controlPr>
            </control>
          </mc:Choice>
        </mc:AlternateContent>
        <mc:AlternateContent xmlns:mc="http://schemas.openxmlformats.org/markup-compatibility/2006">
          <mc:Choice Requires="x14">
            <control shapeId="58751" r:id="rId30" name="Drop Down 383">
              <controlPr locked="0" defaultSize="0" autoFill="0" autoPict="0">
                <anchor moveWithCells="1">
                  <from>
                    <xdr:col>6</xdr:col>
                    <xdr:colOff>104775</xdr:colOff>
                    <xdr:row>91</xdr:row>
                    <xdr:rowOff>85725</xdr:rowOff>
                  </from>
                  <to>
                    <xdr:col>6</xdr:col>
                    <xdr:colOff>1247775</xdr:colOff>
                    <xdr:row>91</xdr:row>
                    <xdr:rowOff>304800</xdr:rowOff>
                  </to>
                </anchor>
              </controlPr>
            </control>
          </mc:Choice>
        </mc:AlternateContent>
        <mc:AlternateContent xmlns:mc="http://schemas.openxmlformats.org/markup-compatibility/2006">
          <mc:Choice Requires="x14">
            <control shapeId="58752" r:id="rId31" name="Drop Down 384">
              <controlPr locked="0" defaultSize="0" autoFill="0" autoPict="0">
                <anchor moveWithCells="1">
                  <from>
                    <xdr:col>6</xdr:col>
                    <xdr:colOff>104775</xdr:colOff>
                    <xdr:row>103</xdr:row>
                    <xdr:rowOff>85725</xdr:rowOff>
                  </from>
                  <to>
                    <xdr:col>6</xdr:col>
                    <xdr:colOff>1247775</xdr:colOff>
                    <xdr:row>103</xdr:row>
                    <xdr:rowOff>304800</xdr:rowOff>
                  </to>
                </anchor>
              </controlPr>
            </control>
          </mc:Choice>
        </mc:AlternateContent>
        <mc:AlternateContent xmlns:mc="http://schemas.openxmlformats.org/markup-compatibility/2006">
          <mc:Choice Requires="x14">
            <control shapeId="58753" r:id="rId32" name="Drop Down 385">
              <controlPr locked="0" defaultSize="0" autoFill="0" autoPict="0">
                <anchor moveWithCells="1">
                  <from>
                    <xdr:col>6</xdr:col>
                    <xdr:colOff>104775</xdr:colOff>
                    <xdr:row>105</xdr:row>
                    <xdr:rowOff>85725</xdr:rowOff>
                  </from>
                  <to>
                    <xdr:col>6</xdr:col>
                    <xdr:colOff>1247775</xdr:colOff>
                    <xdr:row>105</xdr:row>
                    <xdr:rowOff>304800</xdr:rowOff>
                  </to>
                </anchor>
              </controlPr>
            </control>
          </mc:Choice>
        </mc:AlternateContent>
        <mc:AlternateContent xmlns:mc="http://schemas.openxmlformats.org/markup-compatibility/2006">
          <mc:Choice Requires="x14">
            <control shapeId="58754" r:id="rId33" name="Drop Down 386">
              <controlPr locked="0" defaultSize="0" autoFill="0" autoPict="0">
                <anchor moveWithCells="1">
                  <from>
                    <xdr:col>6</xdr:col>
                    <xdr:colOff>104775</xdr:colOff>
                    <xdr:row>106</xdr:row>
                    <xdr:rowOff>85725</xdr:rowOff>
                  </from>
                  <to>
                    <xdr:col>6</xdr:col>
                    <xdr:colOff>1247775</xdr:colOff>
                    <xdr:row>106</xdr:row>
                    <xdr:rowOff>304800</xdr:rowOff>
                  </to>
                </anchor>
              </controlPr>
            </control>
          </mc:Choice>
        </mc:AlternateContent>
        <mc:AlternateContent xmlns:mc="http://schemas.openxmlformats.org/markup-compatibility/2006">
          <mc:Choice Requires="x14">
            <control shapeId="58755" r:id="rId34" name="Drop Down 387">
              <controlPr locked="0" defaultSize="0" autoFill="0" autoPict="0">
                <anchor moveWithCells="1">
                  <from>
                    <xdr:col>6</xdr:col>
                    <xdr:colOff>104775</xdr:colOff>
                    <xdr:row>116</xdr:row>
                    <xdr:rowOff>85725</xdr:rowOff>
                  </from>
                  <to>
                    <xdr:col>6</xdr:col>
                    <xdr:colOff>1247775</xdr:colOff>
                    <xdr:row>116</xdr:row>
                    <xdr:rowOff>304800</xdr:rowOff>
                  </to>
                </anchor>
              </controlPr>
            </control>
          </mc:Choice>
        </mc:AlternateContent>
        <mc:AlternateContent xmlns:mc="http://schemas.openxmlformats.org/markup-compatibility/2006">
          <mc:Choice Requires="x14">
            <control shapeId="58756" r:id="rId35" name="Drop Down 388">
              <controlPr locked="0" defaultSize="0" autoFill="0" autoPict="0">
                <anchor moveWithCells="1">
                  <from>
                    <xdr:col>6</xdr:col>
                    <xdr:colOff>104775</xdr:colOff>
                    <xdr:row>119</xdr:row>
                    <xdr:rowOff>85725</xdr:rowOff>
                  </from>
                  <to>
                    <xdr:col>6</xdr:col>
                    <xdr:colOff>1247775</xdr:colOff>
                    <xdr:row>119</xdr:row>
                    <xdr:rowOff>304800</xdr:rowOff>
                  </to>
                </anchor>
              </controlPr>
            </control>
          </mc:Choice>
        </mc:AlternateContent>
        <mc:AlternateContent xmlns:mc="http://schemas.openxmlformats.org/markup-compatibility/2006">
          <mc:Choice Requires="x14">
            <control shapeId="58757" r:id="rId36" name="Drop Down 389">
              <controlPr locked="0" defaultSize="0" autoFill="0" autoPict="0">
                <anchor moveWithCells="1">
                  <from>
                    <xdr:col>6</xdr:col>
                    <xdr:colOff>104775</xdr:colOff>
                    <xdr:row>22</xdr:row>
                    <xdr:rowOff>85725</xdr:rowOff>
                  </from>
                  <to>
                    <xdr:col>6</xdr:col>
                    <xdr:colOff>1247775</xdr:colOff>
                    <xdr:row>22</xdr:row>
                    <xdr:rowOff>304800</xdr:rowOff>
                  </to>
                </anchor>
              </controlPr>
            </control>
          </mc:Choice>
        </mc:AlternateContent>
        <mc:AlternateContent xmlns:mc="http://schemas.openxmlformats.org/markup-compatibility/2006">
          <mc:Choice Requires="x14">
            <control shapeId="58758" r:id="rId37" name="Drop Down 390">
              <controlPr locked="0" defaultSize="0" autoFill="0" autoPict="0">
                <anchor moveWithCells="1">
                  <from>
                    <xdr:col>6</xdr:col>
                    <xdr:colOff>104775</xdr:colOff>
                    <xdr:row>23</xdr:row>
                    <xdr:rowOff>85725</xdr:rowOff>
                  </from>
                  <to>
                    <xdr:col>6</xdr:col>
                    <xdr:colOff>1247775</xdr:colOff>
                    <xdr:row>23</xdr:row>
                    <xdr:rowOff>304800</xdr:rowOff>
                  </to>
                </anchor>
              </controlPr>
            </control>
          </mc:Choice>
        </mc:AlternateContent>
        <mc:AlternateContent xmlns:mc="http://schemas.openxmlformats.org/markup-compatibility/2006">
          <mc:Choice Requires="x14">
            <control shapeId="58759" r:id="rId38" name="Drop Down 391">
              <controlPr locked="0" defaultSize="0" autoFill="0" autoPict="0">
                <anchor moveWithCells="1">
                  <from>
                    <xdr:col>6</xdr:col>
                    <xdr:colOff>104775</xdr:colOff>
                    <xdr:row>24</xdr:row>
                    <xdr:rowOff>85725</xdr:rowOff>
                  </from>
                  <to>
                    <xdr:col>6</xdr:col>
                    <xdr:colOff>1247775</xdr:colOff>
                    <xdr:row>24</xdr:row>
                    <xdr:rowOff>304800</xdr:rowOff>
                  </to>
                </anchor>
              </controlPr>
            </control>
          </mc:Choice>
        </mc:AlternateContent>
        <mc:AlternateContent xmlns:mc="http://schemas.openxmlformats.org/markup-compatibility/2006">
          <mc:Choice Requires="x14">
            <control shapeId="58760" r:id="rId39" name="Drop Down 392">
              <controlPr locked="0" defaultSize="0" autoFill="0" autoPict="0">
                <anchor moveWithCells="1">
                  <from>
                    <xdr:col>6</xdr:col>
                    <xdr:colOff>104775</xdr:colOff>
                    <xdr:row>25</xdr:row>
                    <xdr:rowOff>85725</xdr:rowOff>
                  </from>
                  <to>
                    <xdr:col>6</xdr:col>
                    <xdr:colOff>1247775</xdr:colOff>
                    <xdr:row>25</xdr:row>
                    <xdr:rowOff>304800</xdr:rowOff>
                  </to>
                </anchor>
              </controlPr>
            </control>
          </mc:Choice>
        </mc:AlternateContent>
        <mc:AlternateContent xmlns:mc="http://schemas.openxmlformats.org/markup-compatibility/2006">
          <mc:Choice Requires="x14">
            <control shapeId="58761" r:id="rId40" name="Drop Down 393">
              <controlPr locked="0" defaultSize="0" autoFill="0" autoPict="0">
                <anchor moveWithCells="1">
                  <from>
                    <xdr:col>6</xdr:col>
                    <xdr:colOff>104775</xdr:colOff>
                    <xdr:row>26</xdr:row>
                    <xdr:rowOff>85725</xdr:rowOff>
                  </from>
                  <to>
                    <xdr:col>6</xdr:col>
                    <xdr:colOff>1247775</xdr:colOff>
                    <xdr:row>26</xdr:row>
                    <xdr:rowOff>304800</xdr:rowOff>
                  </to>
                </anchor>
              </controlPr>
            </control>
          </mc:Choice>
        </mc:AlternateContent>
        <mc:AlternateContent xmlns:mc="http://schemas.openxmlformats.org/markup-compatibility/2006">
          <mc:Choice Requires="x14">
            <control shapeId="58762" r:id="rId41" name="Drop Down 394">
              <controlPr locked="0" defaultSize="0" autoFill="0" autoPict="0">
                <anchor moveWithCells="1">
                  <from>
                    <xdr:col>6</xdr:col>
                    <xdr:colOff>104775</xdr:colOff>
                    <xdr:row>30</xdr:row>
                    <xdr:rowOff>85725</xdr:rowOff>
                  </from>
                  <to>
                    <xdr:col>6</xdr:col>
                    <xdr:colOff>1247775</xdr:colOff>
                    <xdr:row>30</xdr:row>
                    <xdr:rowOff>304800</xdr:rowOff>
                  </to>
                </anchor>
              </controlPr>
            </control>
          </mc:Choice>
        </mc:AlternateContent>
        <mc:AlternateContent xmlns:mc="http://schemas.openxmlformats.org/markup-compatibility/2006">
          <mc:Choice Requires="x14">
            <control shapeId="58763" r:id="rId42" name="Drop Down 395">
              <controlPr locked="0" defaultSize="0" autoFill="0" autoPict="0">
                <anchor moveWithCells="1">
                  <from>
                    <xdr:col>6</xdr:col>
                    <xdr:colOff>104775</xdr:colOff>
                    <xdr:row>31</xdr:row>
                    <xdr:rowOff>85725</xdr:rowOff>
                  </from>
                  <to>
                    <xdr:col>6</xdr:col>
                    <xdr:colOff>1247775</xdr:colOff>
                    <xdr:row>31</xdr:row>
                    <xdr:rowOff>304800</xdr:rowOff>
                  </to>
                </anchor>
              </controlPr>
            </control>
          </mc:Choice>
        </mc:AlternateContent>
        <mc:AlternateContent xmlns:mc="http://schemas.openxmlformats.org/markup-compatibility/2006">
          <mc:Choice Requires="x14">
            <control shapeId="58764" r:id="rId43" name="Drop Down 396">
              <controlPr locked="0" defaultSize="0" autoFill="0" autoPict="0">
                <anchor moveWithCells="1">
                  <from>
                    <xdr:col>6</xdr:col>
                    <xdr:colOff>104775</xdr:colOff>
                    <xdr:row>32</xdr:row>
                    <xdr:rowOff>85725</xdr:rowOff>
                  </from>
                  <to>
                    <xdr:col>6</xdr:col>
                    <xdr:colOff>1247775</xdr:colOff>
                    <xdr:row>32</xdr:row>
                    <xdr:rowOff>304800</xdr:rowOff>
                  </to>
                </anchor>
              </controlPr>
            </control>
          </mc:Choice>
        </mc:AlternateContent>
        <mc:AlternateContent xmlns:mc="http://schemas.openxmlformats.org/markup-compatibility/2006">
          <mc:Choice Requires="x14">
            <control shapeId="58765" r:id="rId44" name="Drop Down 397">
              <controlPr locked="0" defaultSize="0" autoFill="0" autoPict="0">
                <anchor moveWithCells="1">
                  <from>
                    <xdr:col>6</xdr:col>
                    <xdr:colOff>104775</xdr:colOff>
                    <xdr:row>39</xdr:row>
                    <xdr:rowOff>85725</xdr:rowOff>
                  </from>
                  <to>
                    <xdr:col>6</xdr:col>
                    <xdr:colOff>1247775</xdr:colOff>
                    <xdr:row>39</xdr:row>
                    <xdr:rowOff>304800</xdr:rowOff>
                  </to>
                </anchor>
              </controlPr>
            </control>
          </mc:Choice>
        </mc:AlternateContent>
        <mc:AlternateContent xmlns:mc="http://schemas.openxmlformats.org/markup-compatibility/2006">
          <mc:Choice Requires="x14">
            <control shapeId="58766" r:id="rId45" name="Drop Down 398">
              <controlPr locked="0" defaultSize="0" autoFill="0" autoPict="0">
                <anchor moveWithCells="1">
                  <from>
                    <xdr:col>6</xdr:col>
                    <xdr:colOff>104775</xdr:colOff>
                    <xdr:row>40</xdr:row>
                    <xdr:rowOff>85725</xdr:rowOff>
                  </from>
                  <to>
                    <xdr:col>6</xdr:col>
                    <xdr:colOff>1247775</xdr:colOff>
                    <xdr:row>40</xdr:row>
                    <xdr:rowOff>304800</xdr:rowOff>
                  </to>
                </anchor>
              </controlPr>
            </control>
          </mc:Choice>
        </mc:AlternateContent>
        <mc:AlternateContent xmlns:mc="http://schemas.openxmlformats.org/markup-compatibility/2006">
          <mc:Choice Requires="x14">
            <control shapeId="58767" r:id="rId46" name="Drop Down 399">
              <controlPr locked="0" defaultSize="0" autoFill="0" autoPict="0">
                <anchor moveWithCells="1">
                  <from>
                    <xdr:col>6</xdr:col>
                    <xdr:colOff>104775</xdr:colOff>
                    <xdr:row>41</xdr:row>
                    <xdr:rowOff>85725</xdr:rowOff>
                  </from>
                  <to>
                    <xdr:col>6</xdr:col>
                    <xdr:colOff>1247775</xdr:colOff>
                    <xdr:row>41</xdr:row>
                    <xdr:rowOff>304800</xdr:rowOff>
                  </to>
                </anchor>
              </controlPr>
            </control>
          </mc:Choice>
        </mc:AlternateContent>
        <mc:AlternateContent xmlns:mc="http://schemas.openxmlformats.org/markup-compatibility/2006">
          <mc:Choice Requires="x14">
            <control shapeId="58768" r:id="rId47" name="Drop Down 400">
              <controlPr locked="0" defaultSize="0" autoFill="0" autoPict="0">
                <anchor moveWithCells="1">
                  <from>
                    <xdr:col>6</xdr:col>
                    <xdr:colOff>104775</xdr:colOff>
                    <xdr:row>42</xdr:row>
                    <xdr:rowOff>85725</xdr:rowOff>
                  </from>
                  <to>
                    <xdr:col>6</xdr:col>
                    <xdr:colOff>1247775</xdr:colOff>
                    <xdr:row>42</xdr:row>
                    <xdr:rowOff>304800</xdr:rowOff>
                  </to>
                </anchor>
              </controlPr>
            </control>
          </mc:Choice>
        </mc:AlternateContent>
        <mc:AlternateContent xmlns:mc="http://schemas.openxmlformats.org/markup-compatibility/2006">
          <mc:Choice Requires="x14">
            <control shapeId="58769" r:id="rId48" name="Drop Down 401">
              <controlPr locked="0" defaultSize="0" autoFill="0" autoPict="0">
                <anchor moveWithCells="1">
                  <from>
                    <xdr:col>6</xdr:col>
                    <xdr:colOff>104775</xdr:colOff>
                    <xdr:row>43</xdr:row>
                    <xdr:rowOff>85725</xdr:rowOff>
                  </from>
                  <to>
                    <xdr:col>6</xdr:col>
                    <xdr:colOff>1247775</xdr:colOff>
                    <xdr:row>43</xdr:row>
                    <xdr:rowOff>304800</xdr:rowOff>
                  </to>
                </anchor>
              </controlPr>
            </control>
          </mc:Choice>
        </mc:AlternateContent>
        <mc:AlternateContent xmlns:mc="http://schemas.openxmlformats.org/markup-compatibility/2006">
          <mc:Choice Requires="x14">
            <control shapeId="58770" r:id="rId49" name="Drop Down 402">
              <controlPr locked="0" defaultSize="0" autoFill="0" autoPict="0">
                <anchor moveWithCells="1">
                  <from>
                    <xdr:col>6</xdr:col>
                    <xdr:colOff>104775</xdr:colOff>
                    <xdr:row>44</xdr:row>
                    <xdr:rowOff>85725</xdr:rowOff>
                  </from>
                  <to>
                    <xdr:col>6</xdr:col>
                    <xdr:colOff>1247775</xdr:colOff>
                    <xdr:row>44</xdr:row>
                    <xdr:rowOff>304800</xdr:rowOff>
                  </to>
                </anchor>
              </controlPr>
            </control>
          </mc:Choice>
        </mc:AlternateContent>
        <mc:AlternateContent xmlns:mc="http://schemas.openxmlformats.org/markup-compatibility/2006">
          <mc:Choice Requires="x14">
            <control shapeId="58771" r:id="rId50" name="Drop Down 403">
              <controlPr locked="0" defaultSize="0" autoFill="0" autoPict="0">
                <anchor moveWithCells="1">
                  <from>
                    <xdr:col>6</xdr:col>
                    <xdr:colOff>104775</xdr:colOff>
                    <xdr:row>45</xdr:row>
                    <xdr:rowOff>85725</xdr:rowOff>
                  </from>
                  <to>
                    <xdr:col>6</xdr:col>
                    <xdr:colOff>1247775</xdr:colOff>
                    <xdr:row>45</xdr:row>
                    <xdr:rowOff>304800</xdr:rowOff>
                  </to>
                </anchor>
              </controlPr>
            </control>
          </mc:Choice>
        </mc:AlternateContent>
        <mc:AlternateContent xmlns:mc="http://schemas.openxmlformats.org/markup-compatibility/2006">
          <mc:Choice Requires="x14">
            <control shapeId="58772" r:id="rId51" name="Drop Down 404">
              <controlPr locked="0" defaultSize="0" autoFill="0" autoPict="0">
                <anchor moveWithCells="1">
                  <from>
                    <xdr:col>6</xdr:col>
                    <xdr:colOff>104775</xdr:colOff>
                    <xdr:row>46</xdr:row>
                    <xdr:rowOff>85725</xdr:rowOff>
                  </from>
                  <to>
                    <xdr:col>6</xdr:col>
                    <xdr:colOff>1247775</xdr:colOff>
                    <xdr:row>46</xdr:row>
                    <xdr:rowOff>304800</xdr:rowOff>
                  </to>
                </anchor>
              </controlPr>
            </control>
          </mc:Choice>
        </mc:AlternateContent>
        <mc:AlternateContent xmlns:mc="http://schemas.openxmlformats.org/markup-compatibility/2006">
          <mc:Choice Requires="x14">
            <control shapeId="58773" r:id="rId52" name="Drop Down 405">
              <controlPr locked="0" defaultSize="0" autoFill="0" autoPict="0">
                <anchor moveWithCells="1">
                  <from>
                    <xdr:col>6</xdr:col>
                    <xdr:colOff>104775</xdr:colOff>
                    <xdr:row>47</xdr:row>
                    <xdr:rowOff>85725</xdr:rowOff>
                  </from>
                  <to>
                    <xdr:col>6</xdr:col>
                    <xdr:colOff>1247775</xdr:colOff>
                    <xdr:row>47</xdr:row>
                    <xdr:rowOff>304800</xdr:rowOff>
                  </to>
                </anchor>
              </controlPr>
            </control>
          </mc:Choice>
        </mc:AlternateContent>
        <mc:AlternateContent xmlns:mc="http://schemas.openxmlformats.org/markup-compatibility/2006">
          <mc:Choice Requires="x14">
            <control shapeId="58774" r:id="rId53" name="Drop Down 406">
              <controlPr locked="0" defaultSize="0" autoFill="0" autoPict="0">
                <anchor moveWithCells="1">
                  <from>
                    <xdr:col>6</xdr:col>
                    <xdr:colOff>104775</xdr:colOff>
                    <xdr:row>49</xdr:row>
                    <xdr:rowOff>85725</xdr:rowOff>
                  </from>
                  <to>
                    <xdr:col>6</xdr:col>
                    <xdr:colOff>1247775</xdr:colOff>
                    <xdr:row>49</xdr:row>
                    <xdr:rowOff>304800</xdr:rowOff>
                  </to>
                </anchor>
              </controlPr>
            </control>
          </mc:Choice>
        </mc:AlternateContent>
        <mc:AlternateContent xmlns:mc="http://schemas.openxmlformats.org/markup-compatibility/2006">
          <mc:Choice Requires="x14">
            <control shapeId="58775" r:id="rId54" name="Drop Down 407">
              <controlPr locked="0" defaultSize="0" autoFill="0" autoPict="0">
                <anchor moveWithCells="1">
                  <from>
                    <xdr:col>6</xdr:col>
                    <xdr:colOff>104775</xdr:colOff>
                    <xdr:row>50</xdr:row>
                    <xdr:rowOff>85725</xdr:rowOff>
                  </from>
                  <to>
                    <xdr:col>6</xdr:col>
                    <xdr:colOff>1247775</xdr:colOff>
                    <xdr:row>50</xdr:row>
                    <xdr:rowOff>304800</xdr:rowOff>
                  </to>
                </anchor>
              </controlPr>
            </control>
          </mc:Choice>
        </mc:AlternateContent>
        <mc:AlternateContent xmlns:mc="http://schemas.openxmlformats.org/markup-compatibility/2006">
          <mc:Choice Requires="x14">
            <control shapeId="58776" r:id="rId55" name="Drop Down 408">
              <controlPr locked="0" defaultSize="0" autoFill="0" autoPict="0">
                <anchor moveWithCells="1">
                  <from>
                    <xdr:col>6</xdr:col>
                    <xdr:colOff>104775</xdr:colOff>
                    <xdr:row>51</xdr:row>
                    <xdr:rowOff>85725</xdr:rowOff>
                  </from>
                  <to>
                    <xdr:col>6</xdr:col>
                    <xdr:colOff>1247775</xdr:colOff>
                    <xdr:row>51</xdr:row>
                    <xdr:rowOff>304800</xdr:rowOff>
                  </to>
                </anchor>
              </controlPr>
            </control>
          </mc:Choice>
        </mc:AlternateContent>
        <mc:AlternateContent xmlns:mc="http://schemas.openxmlformats.org/markup-compatibility/2006">
          <mc:Choice Requires="x14">
            <control shapeId="58777" r:id="rId56" name="Drop Down 409">
              <controlPr locked="0" defaultSize="0" autoFill="0" autoPict="0">
                <anchor moveWithCells="1">
                  <from>
                    <xdr:col>6</xdr:col>
                    <xdr:colOff>104775</xdr:colOff>
                    <xdr:row>52</xdr:row>
                    <xdr:rowOff>85725</xdr:rowOff>
                  </from>
                  <to>
                    <xdr:col>6</xdr:col>
                    <xdr:colOff>1247775</xdr:colOff>
                    <xdr:row>52</xdr:row>
                    <xdr:rowOff>304800</xdr:rowOff>
                  </to>
                </anchor>
              </controlPr>
            </control>
          </mc:Choice>
        </mc:AlternateContent>
        <mc:AlternateContent xmlns:mc="http://schemas.openxmlformats.org/markup-compatibility/2006">
          <mc:Choice Requires="x14">
            <control shapeId="58778" r:id="rId57" name="Drop Down 410">
              <controlPr locked="0" defaultSize="0" autoFill="0" autoPict="0">
                <anchor moveWithCells="1">
                  <from>
                    <xdr:col>6</xdr:col>
                    <xdr:colOff>104775</xdr:colOff>
                    <xdr:row>53</xdr:row>
                    <xdr:rowOff>85725</xdr:rowOff>
                  </from>
                  <to>
                    <xdr:col>6</xdr:col>
                    <xdr:colOff>1247775</xdr:colOff>
                    <xdr:row>53</xdr:row>
                    <xdr:rowOff>304800</xdr:rowOff>
                  </to>
                </anchor>
              </controlPr>
            </control>
          </mc:Choice>
        </mc:AlternateContent>
        <mc:AlternateContent xmlns:mc="http://schemas.openxmlformats.org/markup-compatibility/2006">
          <mc:Choice Requires="x14">
            <control shapeId="58779" r:id="rId58" name="Drop Down 411">
              <controlPr locked="0" defaultSize="0" autoFill="0" autoPict="0">
                <anchor moveWithCells="1">
                  <from>
                    <xdr:col>6</xdr:col>
                    <xdr:colOff>104775</xdr:colOff>
                    <xdr:row>60</xdr:row>
                    <xdr:rowOff>85725</xdr:rowOff>
                  </from>
                  <to>
                    <xdr:col>6</xdr:col>
                    <xdr:colOff>1247775</xdr:colOff>
                    <xdr:row>60</xdr:row>
                    <xdr:rowOff>304800</xdr:rowOff>
                  </to>
                </anchor>
              </controlPr>
            </control>
          </mc:Choice>
        </mc:AlternateContent>
        <mc:AlternateContent xmlns:mc="http://schemas.openxmlformats.org/markup-compatibility/2006">
          <mc:Choice Requires="x14">
            <control shapeId="58780" r:id="rId59" name="Drop Down 412">
              <controlPr locked="0" defaultSize="0" autoFill="0" autoPict="0">
                <anchor moveWithCells="1">
                  <from>
                    <xdr:col>6</xdr:col>
                    <xdr:colOff>104775</xdr:colOff>
                    <xdr:row>61</xdr:row>
                    <xdr:rowOff>85725</xdr:rowOff>
                  </from>
                  <to>
                    <xdr:col>6</xdr:col>
                    <xdr:colOff>1247775</xdr:colOff>
                    <xdr:row>61</xdr:row>
                    <xdr:rowOff>304800</xdr:rowOff>
                  </to>
                </anchor>
              </controlPr>
            </control>
          </mc:Choice>
        </mc:AlternateContent>
        <mc:AlternateContent xmlns:mc="http://schemas.openxmlformats.org/markup-compatibility/2006">
          <mc:Choice Requires="x14">
            <control shapeId="58781" r:id="rId60" name="Drop Down 413">
              <controlPr locked="0" defaultSize="0" autoFill="0" autoPict="0">
                <anchor moveWithCells="1">
                  <from>
                    <xdr:col>6</xdr:col>
                    <xdr:colOff>104775</xdr:colOff>
                    <xdr:row>62</xdr:row>
                    <xdr:rowOff>85725</xdr:rowOff>
                  </from>
                  <to>
                    <xdr:col>6</xdr:col>
                    <xdr:colOff>1247775</xdr:colOff>
                    <xdr:row>62</xdr:row>
                    <xdr:rowOff>304800</xdr:rowOff>
                  </to>
                </anchor>
              </controlPr>
            </control>
          </mc:Choice>
        </mc:AlternateContent>
        <mc:AlternateContent xmlns:mc="http://schemas.openxmlformats.org/markup-compatibility/2006">
          <mc:Choice Requires="x14">
            <control shapeId="58782" r:id="rId61" name="Drop Down 414">
              <controlPr locked="0" defaultSize="0" autoFill="0" autoPict="0">
                <anchor moveWithCells="1">
                  <from>
                    <xdr:col>6</xdr:col>
                    <xdr:colOff>104775</xdr:colOff>
                    <xdr:row>63</xdr:row>
                    <xdr:rowOff>85725</xdr:rowOff>
                  </from>
                  <to>
                    <xdr:col>6</xdr:col>
                    <xdr:colOff>1247775</xdr:colOff>
                    <xdr:row>63</xdr:row>
                    <xdr:rowOff>304800</xdr:rowOff>
                  </to>
                </anchor>
              </controlPr>
            </control>
          </mc:Choice>
        </mc:AlternateContent>
        <mc:AlternateContent xmlns:mc="http://schemas.openxmlformats.org/markup-compatibility/2006">
          <mc:Choice Requires="x14">
            <control shapeId="58783" r:id="rId62" name="Drop Down 415">
              <controlPr locked="0" defaultSize="0" autoFill="0" autoPict="0">
                <anchor moveWithCells="1">
                  <from>
                    <xdr:col>6</xdr:col>
                    <xdr:colOff>104775</xdr:colOff>
                    <xdr:row>65</xdr:row>
                    <xdr:rowOff>85725</xdr:rowOff>
                  </from>
                  <to>
                    <xdr:col>6</xdr:col>
                    <xdr:colOff>1247775</xdr:colOff>
                    <xdr:row>65</xdr:row>
                    <xdr:rowOff>304800</xdr:rowOff>
                  </to>
                </anchor>
              </controlPr>
            </control>
          </mc:Choice>
        </mc:AlternateContent>
        <mc:AlternateContent xmlns:mc="http://schemas.openxmlformats.org/markup-compatibility/2006">
          <mc:Choice Requires="x14">
            <control shapeId="58784" r:id="rId63" name="Drop Down 416">
              <controlPr locked="0" defaultSize="0" autoFill="0" autoPict="0">
                <anchor moveWithCells="1">
                  <from>
                    <xdr:col>6</xdr:col>
                    <xdr:colOff>104775</xdr:colOff>
                    <xdr:row>66</xdr:row>
                    <xdr:rowOff>85725</xdr:rowOff>
                  </from>
                  <to>
                    <xdr:col>6</xdr:col>
                    <xdr:colOff>1247775</xdr:colOff>
                    <xdr:row>66</xdr:row>
                    <xdr:rowOff>304800</xdr:rowOff>
                  </to>
                </anchor>
              </controlPr>
            </control>
          </mc:Choice>
        </mc:AlternateContent>
        <mc:AlternateContent xmlns:mc="http://schemas.openxmlformats.org/markup-compatibility/2006">
          <mc:Choice Requires="x14">
            <control shapeId="58785" r:id="rId64" name="Drop Down 417">
              <controlPr locked="0" defaultSize="0" autoFill="0" autoPict="0">
                <anchor moveWithCells="1">
                  <from>
                    <xdr:col>6</xdr:col>
                    <xdr:colOff>104775</xdr:colOff>
                    <xdr:row>68</xdr:row>
                    <xdr:rowOff>85725</xdr:rowOff>
                  </from>
                  <to>
                    <xdr:col>6</xdr:col>
                    <xdr:colOff>1247775</xdr:colOff>
                    <xdr:row>68</xdr:row>
                    <xdr:rowOff>304800</xdr:rowOff>
                  </to>
                </anchor>
              </controlPr>
            </control>
          </mc:Choice>
        </mc:AlternateContent>
        <mc:AlternateContent xmlns:mc="http://schemas.openxmlformats.org/markup-compatibility/2006">
          <mc:Choice Requires="x14">
            <control shapeId="58786" r:id="rId65" name="Drop Down 418">
              <controlPr locked="0" defaultSize="0" autoFill="0" autoPict="0">
                <anchor moveWithCells="1">
                  <from>
                    <xdr:col>6</xdr:col>
                    <xdr:colOff>104775</xdr:colOff>
                    <xdr:row>69</xdr:row>
                    <xdr:rowOff>85725</xdr:rowOff>
                  </from>
                  <to>
                    <xdr:col>6</xdr:col>
                    <xdr:colOff>1247775</xdr:colOff>
                    <xdr:row>69</xdr:row>
                    <xdr:rowOff>304800</xdr:rowOff>
                  </to>
                </anchor>
              </controlPr>
            </control>
          </mc:Choice>
        </mc:AlternateContent>
        <mc:AlternateContent xmlns:mc="http://schemas.openxmlformats.org/markup-compatibility/2006">
          <mc:Choice Requires="x14">
            <control shapeId="58787" r:id="rId66" name="Drop Down 419">
              <controlPr locked="0" defaultSize="0" autoFill="0" autoPict="0">
                <anchor moveWithCells="1">
                  <from>
                    <xdr:col>6</xdr:col>
                    <xdr:colOff>104775</xdr:colOff>
                    <xdr:row>72</xdr:row>
                    <xdr:rowOff>85725</xdr:rowOff>
                  </from>
                  <to>
                    <xdr:col>6</xdr:col>
                    <xdr:colOff>1247775</xdr:colOff>
                    <xdr:row>72</xdr:row>
                    <xdr:rowOff>304800</xdr:rowOff>
                  </to>
                </anchor>
              </controlPr>
            </control>
          </mc:Choice>
        </mc:AlternateContent>
        <mc:AlternateContent xmlns:mc="http://schemas.openxmlformats.org/markup-compatibility/2006">
          <mc:Choice Requires="x14">
            <control shapeId="58788" r:id="rId67" name="Drop Down 420">
              <controlPr locked="0" defaultSize="0" autoFill="0" autoPict="0">
                <anchor moveWithCells="1">
                  <from>
                    <xdr:col>6</xdr:col>
                    <xdr:colOff>104775</xdr:colOff>
                    <xdr:row>73</xdr:row>
                    <xdr:rowOff>85725</xdr:rowOff>
                  </from>
                  <to>
                    <xdr:col>6</xdr:col>
                    <xdr:colOff>1247775</xdr:colOff>
                    <xdr:row>73</xdr:row>
                    <xdr:rowOff>304800</xdr:rowOff>
                  </to>
                </anchor>
              </controlPr>
            </control>
          </mc:Choice>
        </mc:AlternateContent>
        <mc:AlternateContent xmlns:mc="http://schemas.openxmlformats.org/markup-compatibility/2006">
          <mc:Choice Requires="x14">
            <control shapeId="58789" r:id="rId68" name="Drop Down 421">
              <controlPr locked="0" defaultSize="0" autoFill="0" autoPict="0">
                <anchor moveWithCells="1">
                  <from>
                    <xdr:col>6</xdr:col>
                    <xdr:colOff>104775</xdr:colOff>
                    <xdr:row>75</xdr:row>
                    <xdr:rowOff>85725</xdr:rowOff>
                  </from>
                  <to>
                    <xdr:col>6</xdr:col>
                    <xdr:colOff>1247775</xdr:colOff>
                    <xdr:row>75</xdr:row>
                    <xdr:rowOff>304800</xdr:rowOff>
                  </to>
                </anchor>
              </controlPr>
            </control>
          </mc:Choice>
        </mc:AlternateContent>
        <mc:AlternateContent xmlns:mc="http://schemas.openxmlformats.org/markup-compatibility/2006">
          <mc:Choice Requires="x14">
            <control shapeId="58790" r:id="rId69" name="Drop Down 422">
              <controlPr locked="0" defaultSize="0" autoFill="0" autoPict="0">
                <anchor moveWithCells="1">
                  <from>
                    <xdr:col>6</xdr:col>
                    <xdr:colOff>104775</xdr:colOff>
                    <xdr:row>76</xdr:row>
                    <xdr:rowOff>85725</xdr:rowOff>
                  </from>
                  <to>
                    <xdr:col>6</xdr:col>
                    <xdr:colOff>1247775</xdr:colOff>
                    <xdr:row>76</xdr:row>
                    <xdr:rowOff>304800</xdr:rowOff>
                  </to>
                </anchor>
              </controlPr>
            </control>
          </mc:Choice>
        </mc:AlternateContent>
        <mc:AlternateContent xmlns:mc="http://schemas.openxmlformats.org/markup-compatibility/2006">
          <mc:Choice Requires="x14">
            <control shapeId="58791" r:id="rId70" name="Drop Down 423">
              <controlPr locked="0" defaultSize="0" autoFill="0" autoPict="0">
                <anchor moveWithCells="1">
                  <from>
                    <xdr:col>6</xdr:col>
                    <xdr:colOff>104775</xdr:colOff>
                    <xdr:row>78</xdr:row>
                    <xdr:rowOff>85725</xdr:rowOff>
                  </from>
                  <to>
                    <xdr:col>6</xdr:col>
                    <xdr:colOff>1247775</xdr:colOff>
                    <xdr:row>78</xdr:row>
                    <xdr:rowOff>304800</xdr:rowOff>
                  </to>
                </anchor>
              </controlPr>
            </control>
          </mc:Choice>
        </mc:AlternateContent>
        <mc:AlternateContent xmlns:mc="http://schemas.openxmlformats.org/markup-compatibility/2006">
          <mc:Choice Requires="x14">
            <control shapeId="58792" r:id="rId71" name="Drop Down 424">
              <controlPr locked="0" defaultSize="0" autoFill="0" autoPict="0">
                <anchor moveWithCells="1">
                  <from>
                    <xdr:col>6</xdr:col>
                    <xdr:colOff>104775</xdr:colOff>
                    <xdr:row>79</xdr:row>
                    <xdr:rowOff>85725</xdr:rowOff>
                  </from>
                  <to>
                    <xdr:col>6</xdr:col>
                    <xdr:colOff>1247775</xdr:colOff>
                    <xdr:row>79</xdr:row>
                    <xdr:rowOff>304800</xdr:rowOff>
                  </to>
                </anchor>
              </controlPr>
            </control>
          </mc:Choice>
        </mc:AlternateContent>
        <mc:AlternateContent xmlns:mc="http://schemas.openxmlformats.org/markup-compatibility/2006">
          <mc:Choice Requires="x14">
            <control shapeId="58793" r:id="rId72" name="Drop Down 425">
              <controlPr locked="0" defaultSize="0" autoFill="0" autoPict="0">
                <anchor moveWithCells="1">
                  <from>
                    <xdr:col>6</xdr:col>
                    <xdr:colOff>104775</xdr:colOff>
                    <xdr:row>80</xdr:row>
                    <xdr:rowOff>85725</xdr:rowOff>
                  </from>
                  <to>
                    <xdr:col>6</xdr:col>
                    <xdr:colOff>1247775</xdr:colOff>
                    <xdr:row>80</xdr:row>
                    <xdr:rowOff>304800</xdr:rowOff>
                  </to>
                </anchor>
              </controlPr>
            </control>
          </mc:Choice>
        </mc:AlternateContent>
        <mc:AlternateContent xmlns:mc="http://schemas.openxmlformats.org/markup-compatibility/2006">
          <mc:Choice Requires="x14">
            <control shapeId="58794" r:id="rId73" name="Drop Down 426">
              <controlPr locked="0" defaultSize="0" autoFill="0" autoPict="0">
                <anchor moveWithCells="1">
                  <from>
                    <xdr:col>6</xdr:col>
                    <xdr:colOff>104775</xdr:colOff>
                    <xdr:row>81</xdr:row>
                    <xdr:rowOff>85725</xdr:rowOff>
                  </from>
                  <to>
                    <xdr:col>6</xdr:col>
                    <xdr:colOff>1247775</xdr:colOff>
                    <xdr:row>81</xdr:row>
                    <xdr:rowOff>304800</xdr:rowOff>
                  </to>
                </anchor>
              </controlPr>
            </control>
          </mc:Choice>
        </mc:AlternateContent>
        <mc:AlternateContent xmlns:mc="http://schemas.openxmlformats.org/markup-compatibility/2006">
          <mc:Choice Requires="x14">
            <control shapeId="58795" r:id="rId74" name="Drop Down 427">
              <controlPr locked="0" defaultSize="0" autoFill="0" autoPict="0">
                <anchor moveWithCells="1">
                  <from>
                    <xdr:col>6</xdr:col>
                    <xdr:colOff>104775</xdr:colOff>
                    <xdr:row>85</xdr:row>
                    <xdr:rowOff>85725</xdr:rowOff>
                  </from>
                  <to>
                    <xdr:col>6</xdr:col>
                    <xdr:colOff>1247775</xdr:colOff>
                    <xdr:row>85</xdr:row>
                    <xdr:rowOff>304800</xdr:rowOff>
                  </to>
                </anchor>
              </controlPr>
            </control>
          </mc:Choice>
        </mc:AlternateContent>
        <mc:AlternateContent xmlns:mc="http://schemas.openxmlformats.org/markup-compatibility/2006">
          <mc:Choice Requires="x14">
            <control shapeId="58796" r:id="rId75" name="Drop Down 428">
              <controlPr locked="0" defaultSize="0" autoFill="0" autoPict="0">
                <anchor moveWithCells="1">
                  <from>
                    <xdr:col>6</xdr:col>
                    <xdr:colOff>104775</xdr:colOff>
                    <xdr:row>86</xdr:row>
                    <xdr:rowOff>85725</xdr:rowOff>
                  </from>
                  <to>
                    <xdr:col>6</xdr:col>
                    <xdr:colOff>1247775</xdr:colOff>
                    <xdr:row>86</xdr:row>
                    <xdr:rowOff>304800</xdr:rowOff>
                  </to>
                </anchor>
              </controlPr>
            </control>
          </mc:Choice>
        </mc:AlternateContent>
        <mc:AlternateContent xmlns:mc="http://schemas.openxmlformats.org/markup-compatibility/2006">
          <mc:Choice Requires="x14">
            <control shapeId="58797" r:id="rId76" name="Drop Down 429">
              <controlPr locked="0" defaultSize="0" autoFill="0" autoPict="0">
                <anchor moveWithCells="1">
                  <from>
                    <xdr:col>6</xdr:col>
                    <xdr:colOff>104775</xdr:colOff>
                    <xdr:row>87</xdr:row>
                    <xdr:rowOff>85725</xdr:rowOff>
                  </from>
                  <to>
                    <xdr:col>6</xdr:col>
                    <xdr:colOff>1247775</xdr:colOff>
                    <xdr:row>87</xdr:row>
                    <xdr:rowOff>304800</xdr:rowOff>
                  </to>
                </anchor>
              </controlPr>
            </control>
          </mc:Choice>
        </mc:AlternateContent>
        <mc:AlternateContent xmlns:mc="http://schemas.openxmlformats.org/markup-compatibility/2006">
          <mc:Choice Requires="x14">
            <control shapeId="58798" r:id="rId77" name="Drop Down 430">
              <controlPr locked="0" defaultSize="0" autoFill="0" autoPict="0">
                <anchor moveWithCells="1">
                  <from>
                    <xdr:col>6</xdr:col>
                    <xdr:colOff>104775</xdr:colOff>
                    <xdr:row>88</xdr:row>
                    <xdr:rowOff>85725</xdr:rowOff>
                  </from>
                  <to>
                    <xdr:col>6</xdr:col>
                    <xdr:colOff>1247775</xdr:colOff>
                    <xdr:row>88</xdr:row>
                    <xdr:rowOff>304800</xdr:rowOff>
                  </to>
                </anchor>
              </controlPr>
            </control>
          </mc:Choice>
        </mc:AlternateContent>
        <mc:AlternateContent xmlns:mc="http://schemas.openxmlformats.org/markup-compatibility/2006">
          <mc:Choice Requires="x14">
            <control shapeId="58799" r:id="rId78" name="Drop Down 431">
              <controlPr locked="0" defaultSize="0" autoFill="0" autoPict="0">
                <anchor moveWithCells="1">
                  <from>
                    <xdr:col>6</xdr:col>
                    <xdr:colOff>104775</xdr:colOff>
                    <xdr:row>89</xdr:row>
                    <xdr:rowOff>85725</xdr:rowOff>
                  </from>
                  <to>
                    <xdr:col>6</xdr:col>
                    <xdr:colOff>1247775</xdr:colOff>
                    <xdr:row>89</xdr:row>
                    <xdr:rowOff>304800</xdr:rowOff>
                  </to>
                </anchor>
              </controlPr>
            </control>
          </mc:Choice>
        </mc:AlternateContent>
        <mc:AlternateContent xmlns:mc="http://schemas.openxmlformats.org/markup-compatibility/2006">
          <mc:Choice Requires="x14">
            <control shapeId="58800" r:id="rId79" name="Drop Down 432">
              <controlPr locked="0" defaultSize="0" autoFill="0" autoPict="0">
                <anchor moveWithCells="1">
                  <from>
                    <xdr:col>6</xdr:col>
                    <xdr:colOff>104775</xdr:colOff>
                    <xdr:row>92</xdr:row>
                    <xdr:rowOff>85725</xdr:rowOff>
                  </from>
                  <to>
                    <xdr:col>6</xdr:col>
                    <xdr:colOff>1247775</xdr:colOff>
                    <xdr:row>92</xdr:row>
                    <xdr:rowOff>304800</xdr:rowOff>
                  </to>
                </anchor>
              </controlPr>
            </control>
          </mc:Choice>
        </mc:AlternateContent>
        <mc:AlternateContent xmlns:mc="http://schemas.openxmlformats.org/markup-compatibility/2006">
          <mc:Choice Requires="x14">
            <control shapeId="58801" r:id="rId80" name="Drop Down 433">
              <controlPr locked="0" defaultSize="0" autoFill="0" autoPict="0">
                <anchor moveWithCells="1">
                  <from>
                    <xdr:col>6</xdr:col>
                    <xdr:colOff>104775</xdr:colOff>
                    <xdr:row>93</xdr:row>
                    <xdr:rowOff>85725</xdr:rowOff>
                  </from>
                  <to>
                    <xdr:col>6</xdr:col>
                    <xdr:colOff>1247775</xdr:colOff>
                    <xdr:row>93</xdr:row>
                    <xdr:rowOff>304800</xdr:rowOff>
                  </to>
                </anchor>
              </controlPr>
            </control>
          </mc:Choice>
        </mc:AlternateContent>
        <mc:AlternateContent xmlns:mc="http://schemas.openxmlformats.org/markup-compatibility/2006">
          <mc:Choice Requires="x14">
            <control shapeId="58802" r:id="rId81" name="Drop Down 434">
              <controlPr locked="0" defaultSize="0" autoFill="0" autoPict="0">
                <anchor moveWithCells="1">
                  <from>
                    <xdr:col>6</xdr:col>
                    <xdr:colOff>104775</xdr:colOff>
                    <xdr:row>95</xdr:row>
                    <xdr:rowOff>85725</xdr:rowOff>
                  </from>
                  <to>
                    <xdr:col>6</xdr:col>
                    <xdr:colOff>1247775</xdr:colOff>
                    <xdr:row>95</xdr:row>
                    <xdr:rowOff>304800</xdr:rowOff>
                  </to>
                </anchor>
              </controlPr>
            </control>
          </mc:Choice>
        </mc:AlternateContent>
        <mc:AlternateContent xmlns:mc="http://schemas.openxmlformats.org/markup-compatibility/2006">
          <mc:Choice Requires="x14">
            <control shapeId="58803" r:id="rId82" name="Drop Down 435">
              <controlPr locked="0" defaultSize="0" autoFill="0" autoPict="0">
                <anchor moveWithCells="1">
                  <from>
                    <xdr:col>6</xdr:col>
                    <xdr:colOff>104775</xdr:colOff>
                    <xdr:row>96</xdr:row>
                    <xdr:rowOff>85725</xdr:rowOff>
                  </from>
                  <to>
                    <xdr:col>6</xdr:col>
                    <xdr:colOff>1247775</xdr:colOff>
                    <xdr:row>96</xdr:row>
                    <xdr:rowOff>304800</xdr:rowOff>
                  </to>
                </anchor>
              </controlPr>
            </control>
          </mc:Choice>
        </mc:AlternateContent>
        <mc:AlternateContent xmlns:mc="http://schemas.openxmlformats.org/markup-compatibility/2006">
          <mc:Choice Requires="x14">
            <control shapeId="58804" r:id="rId83" name="Drop Down 436">
              <controlPr locked="0" defaultSize="0" autoFill="0" autoPict="0">
                <anchor moveWithCells="1">
                  <from>
                    <xdr:col>6</xdr:col>
                    <xdr:colOff>104775</xdr:colOff>
                    <xdr:row>97</xdr:row>
                    <xdr:rowOff>85725</xdr:rowOff>
                  </from>
                  <to>
                    <xdr:col>6</xdr:col>
                    <xdr:colOff>1247775</xdr:colOff>
                    <xdr:row>97</xdr:row>
                    <xdr:rowOff>304800</xdr:rowOff>
                  </to>
                </anchor>
              </controlPr>
            </control>
          </mc:Choice>
        </mc:AlternateContent>
        <mc:AlternateContent xmlns:mc="http://schemas.openxmlformats.org/markup-compatibility/2006">
          <mc:Choice Requires="x14">
            <control shapeId="58805" r:id="rId84" name="Drop Down 437">
              <controlPr locked="0" defaultSize="0" autoFill="0" autoPict="0">
                <anchor moveWithCells="1">
                  <from>
                    <xdr:col>6</xdr:col>
                    <xdr:colOff>104775</xdr:colOff>
                    <xdr:row>98</xdr:row>
                    <xdr:rowOff>85725</xdr:rowOff>
                  </from>
                  <to>
                    <xdr:col>6</xdr:col>
                    <xdr:colOff>1247775</xdr:colOff>
                    <xdr:row>98</xdr:row>
                    <xdr:rowOff>304800</xdr:rowOff>
                  </to>
                </anchor>
              </controlPr>
            </control>
          </mc:Choice>
        </mc:AlternateContent>
        <mc:AlternateContent xmlns:mc="http://schemas.openxmlformats.org/markup-compatibility/2006">
          <mc:Choice Requires="x14">
            <control shapeId="58806" r:id="rId85" name="Drop Down 438">
              <controlPr locked="0" defaultSize="0" autoFill="0" autoPict="0">
                <anchor moveWithCells="1">
                  <from>
                    <xdr:col>6</xdr:col>
                    <xdr:colOff>104775</xdr:colOff>
                    <xdr:row>99</xdr:row>
                    <xdr:rowOff>85725</xdr:rowOff>
                  </from>
                  <to>
                    <xdr:col>6</xdr:col>
                    <xdr:colOff>1247775</xdr:colOff>
                    <xdr:row>99</xdr:row>
                    <xdr:rowOff>304800</xdr:rowOff>
                  </to>
                </anchor>
              </controlPr>
            </control>
          </mc:Choice>
        </mc:AlternateContent>
        <mc:AlternateContent xmlns:mc="http://schemas.openxmlformats.org/markup-compatibility/2006">
          <mc:Choice Requires="x14">
            <control shapeId="58807" r:id="rId86" name="Drop Down 439">
              <controlPr locked="0" defaultSize="0" autoFill="0" autoPict="0">
                <anchor moveWithCells="1">
                  <from>
                    <xdr:col>6</xdr:col>
                    <xdr:colOff>104775</xdr:colOff>
                    <xdr:row>101</xdr:row>
                    <xdr:rowOff>85725</xdr:rowOff>
                  </from>
                  <to>
                    <xdr:col>6</xdr:col>
                    <xdr:colOff>1247775</xdr:colOff>
                    <xdr:row>101</xdr:row>
                    <xdr:rowOff>304800</xdr:rowOff>
                  </to>
                </anchor>
              </controlPr>
            </control>
          </mc:Choice>
        </mc:AlternateContent>
        <mc:AlternateContent xmlns:mc="http://schemas.openxmlformats.org/markup-compatibility/2006">
          <mc:Choice Requires="x14">
            <control shapeId="58808" r:id="rId87" name="Drop Down 440">
              <controlPr locked="0" defaultSize="0" autoFill="0" autoPict="0">
                <anchor moveWithCells="1">
                  <from>
                    <xdr:col>6</xdr:col>
                    <xdr:colOff>104775</xdr:colOff>
                    <xdr:row>102</xdr:row>
                    <xdr:rowOff>85725</xdr:rowOff>
                  </from>
                  <to>
                    <xdr:col>6</xdr:col>
                    <xdr:colOff>1247775</xdr:colOff>
                    <xdr:row>102</xdr:row>
                    <xdr:rowOff>304800</xdr:rowOff>
                  </to>
                </anchor>
              </controlPr>
            </control>
          </mc:Choice>
        </mc:AlternateContent>
        <mc:AlternateContent xmlns:mc="http://schemas.openxmlformats.org/markup-compatibility/2006">
          <mc:Choice Requires="x14">
            <control shapeId="58809" r:id="rId88" name="Drop Down 441">
              <controlPr locked="0" defaultSize="0" autoFill="0" autoPict="0">
                <anchor moveWithCells="1">
                  <from>
                    <xdr:col>6</xdr:col>
                    <xdr:colOff>104775</xdr:colOff>
                    <xdr:row>108</xdr:row>
                    <xdr:rowOff>85725</xdr:rowOff>
                  </from>
                  <to>
                    <xdr:col>6</xdr:col>
                    <xdr:colOff>1247775</xdr:colOff>
                    <xdr:row>108</xdr:row>
                    <xdr:rowOff>304800</xdr:rowOff>
                  </to>
                </anchor>
              </controlPr>
            </control>
          </mc:Choice>
        </mc:AlternateContent>
        <mc:AlternateContent xmlns:mc="http://schemas.openxmlformats.org/markup-compatibility/2006">
          <mc:Choice Requires="x14">
            <control shapeId="58810" r:id="rId89" name="Drop Down 442">
              <controlPr locked="0" defaultSize="0" autoFill="0" autoPict="0">
                <anchor moveWithCells="1">
                  <from>
                    <xdr:col>6</xdr:col>
                    <xdr:colOff>104775</xdr:colOff>
                    <xdr:row>109</xdr:row>
                    <xdr:rowOff>85725</xdr:rowOff>
                  </from>
                  <to>
                    <xdr:col>6</xdr:col>
                    <xdr:colOff>1247775</xdr:colOff>
                    <xdr:row>109</xdr:row>
                    <xdr:rowOff>304800</xdr:rowOff>
                  </to>
                </anchor>
              </controlPr>
            </control>
          </mc:Choice>
        </mc:AlternateContent>
        <mc:AlternateContent xmlns:mc="http://schemas.openxmlformats.org/markup-compatibility/2006">
          <mc:Choice Requires="x14">
            <control shapeId="58811" r:id="rId90" name="Drop Down 443">
              <controlPr locked="0" defaultSize="0" autoFill="0" autoPict="0">
                <anchor moveWithCells="1">
                  <from>
                    <xdr:col>6</xdr:col>
                    <xdr:colOff>104775</xdr:colOff>
                    <xdr:row>110</xdr:row>
                    <xdr:rowOff>85725</xdr:rowOff>
                  </from>
                  <to>
                    <xdr:col>6</xdr:col>
                    <xdr:colOff>1247775</xdr:colOff>
                    <xdr:row>110</xdr:row>
                    <xdr:rowOff>304800</xdr:rowOff>
                  </to>
                </anchor>
              </controlPr>
            </control>
          </mc:Choice>
        </mc:AlternateContent>
        <mc:AlternateContent xmlns:mc="http://schemas.openxmlformats.org/markup-compatibility/2006">
          <mc:Choice Requires="x14">
            <control shapeId="58812" r:id="rId91" name="Drop Down 444">
              <controlPr locked="0" defaultSize="0" autoFill="0" autoPict="0">
                <anchor moveWithCells="1">
                  <from>
                    <xdr:col>6</xdr:col>
                    <xdr:colOff>104775</xdr:colOff>
                    <xdr:row>111</xdr:row>
                    <xdr:rowOff>85725</xdr:rowOff>
                  </from>
                  <to>
                    <xdr:col>6</xdr:col>
                    <xdr:colOff>1247775</xdr:colOff>
                    <xdr:row>111</xdr:row>
                    <xdr:rowOff>304800</xdr:rowOff>
                  </to>
                </anchor>
              </controlPr>
            </control>
          </mc:Choice>
        </mc:AlternateContent>
        <mc:AlternateContent xmlns:mc="http://schemas.openxmlformats.org/markup-compatibility/2006">
          <mc:Choice Requires="x14">
            <control shapeId="58813" r:id="rId92" name="Drop Down 445">
              <controlPr locked="0" defaultSize="0" autoFill="0" autoPict="0">
                <anchor moveWithCells="1">
                  <from>
                    <xdr:col>6</xdr:col>
                    <xdr:colOff>104775</xdr:colOff>
                    <xdr:row>112</xdr:row>
                    <xdr:rowOff>85725</xdr:rowOff>
                  </from>
                  <to>
                    <xdr:col>6</xdr:col>
                    <xdr:colOff>1247775</xdr:colOff>
                    <xdr:row>112</xdr:row>
                    <xdr:rowOff>304800</xdr:rowOff>
                  </to>
                </anchor>
              </controlPr>
            </control>
          </mc:Choice>
        </mc:AlternateContent>
        <mc:AlternateContent xmlns:mc="http://schemas.openxmlformats.org/markup-compatibility/2006">
          <mc:Choice Requires="x14">
            <control shapeId="58814" r:id="rId93" name="Drop Down 446">
              <controlPr locked="0" defaultSize="0" autoFill="0" autoPict="0">
                <anchor moveWithCells="1">
                  <from>
                    <xdr:col>6</xdr:col>
                    <xdr:colOff>104775</xdr:colOff>
                    <xdr:row>114</xdr:row>
                    <xdr:rowOff>85725</xdr:rowOff>
                  </from>
                  <to>
                    <xdr:col>6</xdr:col>
                    <xdr:colOff>1247775</xdr:colOff>
                    <xdr:row>114</xdr:row>
                    <xdr:rowOff>304800</xdr:rowOff>
                  </to>
                </anchor>
              </controlPr>
            </control>
          </mc:Choice>
        </mc:AlternateContent>
        <mc:AlternateContent xmlns:mc="http://schemas.openxmlformats.org/markup-compatibility/2006">
          <mc:Choice Requires="x14">
            <control shapeId="58815" r:id="rId94" name="Drop Down 447">
              <controlPr locked="0" defaultSize="0" autoFill="0" autoPict="0">
                <anchor moveWithCells="1">
                  <from>
                    <xdr:col>6</xdr:col>
                    <xdr:colOff>104775</xdr:colOff>
                    <xdr:row>115</xdr:row>
                    <xdr:rowOff>85725</xdr:rowOff>
                  </from>
                  <to>
                    <xdr:col>6</xdr:col>
                    <xdr:colOff>1247775</xdr:colOff>
                    <xdr:row>115</xdr:row>
                    <xdr:rowOff>304800</xdr:rowOff>
                  </to>
                </anchor>
              </controlPr>
            </control>
          </mc:Choice>
        </mc:AlternateContent>
        <mc:AlternateContent xmlns:mc="http://schemas.openxmlformats.org/markup-compatibility/2006">
          <mc:Choice Requires="x14">
            <control shapeId="58816" r:id="rId95" name="Drop Down 448">
              <controlPr locked="0" defaultSize="0" autoFill="0" autoPict="0">
                <anchor moveWithCells="1">
                  <from>
                    <xdr:col>6</xdr:col>
                    <xdr:colOff>104775</xdr:colOff>
                    <xdr:row>117</xdr:row>
                    <xdr:rowOff>85725</xdr:rowOff>
                  </from>
                  <to>
                    <xdr:col>6</xdr:col>
                    <xdr:colOff>1247775</xdr:colOff>
                    <xdr:row>117</xdr:row>
                    <xdr:rowOff>304800</xdr:rowOff>
                  </to>
                </anchor>
              </controlPr>
            </control>
          </mc:Choice>
        </mc:AlternateContent>
        <mc:AlternateContent xmlns:mc="http://schemas.openxmlformats.org/markup-compatibility/2006">
          <mc:Choice Requires="x14">
            <control shapeId="58817" r:id="rId96" name="Drop Down 449">
              <controlPr locked="0" defaultSize="0" autoFill="0" autoPict="0">
                <anchor moveWithCells="1">
                  <from>
                    <xdr:col>6</xdr:col>
                    <xdr:colOff>104775</xdr:colOff>
                    <xdr:row>118</xdr:row>
                    <xdr:rowOff>85725</xdr:rowOff>
                  </from>
                  <to>
                    <xdr:col>6</xdr:col>
                    <xdr:colOff>1247775</xdr:colOff>
                    <xdr:row>118</xdr:row>
                    <xdr:rowOff>304800</xdr:rowOff>
                  </to>
                </anchor>
              </controlPr>
            </control>
          </mc:Choice>
        </mc:AlternateContent>
        <mc:AlternateContent xmlns:mc="http://schemas.openxmlformats.org/markup-compatibility/2006">
          <mc:Choice Requires="x14">
            <control shapeId="58818" r:id="rId97" name="Drop Down 450">
              <controlPr locked="0" defaultSize="0" autoFill="0" autoPict="0">
                <anchor moveWithCells="1">
                  <from>
                    <xdr:col>6</xdr:col>
                    <xdr:colOff>104775</xdr:colOff>
                    <xdr:row>120</xdr:row>
                    <xdr:rowOff>85725</xdr:rowOff>
                  </from>
                  <to>
                    <xdr:col>6</xdr:col>
                    <xdr:colOff>1247775</xdr:colOff>
                    <xdr:row>120</xdr:row>
                    <xdr:rowOff>304800</xdr:rowOff>
                  </to>
                </anchor>
              </controlPr>
            </control>
          </mc:Choice>
        </mc:AlternateContent>
        <mc:AlternateContent xmlns:mc="http://schemas.openxmlformats.org/markup-compatibility/2006">
          <mc:Choice Requires="x14">
            <control shapeId="58819" r:id="rId98" name="Drop Down 451">
              <controlPr locked="0" defaultSize="0" autoFill="0" autoPict="0">
                <anchor moveWithCells="1">
                  <from>
                    <xdr:col>6</xdr:col>
                    <xdr:colOff>104775</xdr:colOff>
                    <xdr:row>121</xdr:row>
                    <xdr:rowOff>85725</xdr:rowOff>
                  </from>
                  <to>
                    <xdr:col>6</xdr:col>
                    <xdr:colOff>1247775</xdr:colOff>
                    <xdr:row>121</xdr:row>
                    <xdr:rowOff>304800</xdr:rowOff>
                  </to>
                </anchor>
              </controlPr>
            </control>
          </mc:Choice>
        </mc:AlternateContent>
        <mc:AlternateContent xmlns:mc="http://schemas.openxmlformats.org/markup-compatibility/2006">
          <mc:Choice Requires="x14">
            <control shapeId="58820" r:id="rId99" name="Drop Down 452">
              <controlPr locked="0" defaultSize="0" autoFill="0" autoPict="0">
                <anchor moveWithCells="1">
                  <from>
                    <xdr:col>6</xdr:col>
                    <xdr:colOff>104775</xdr:colOff>
                    <xdr:row>123</xdr:row>
                    <xdr:rowOff>85725</xdr:rowOff>
                  </from>
                  <to>
                    <xdr:col>6</xdr:col>
                    <xdr:colOff>1247775</xdr:colOff>
                    <xdr:row>123</xdr:row>
                    <xdr:rowOff>304800</xdr:rowOff>
                  </to>
                </anchor>
              </controlPr>
            </control>
          </mc:Choice>
        </mc:AlternateContent>
        <mc:AlternateContent xmlns:mc="http://schemas.openxmlformats.org/markup-compatibility/2006">
          <mc:Choice Requires="x14">
            <control shapeId="58821" r:id="rId100" name="Drop Down 453">
              <controlPr locked="0" defaultSize="0" autoFill="0" autoPict="0">
                <anchor moveWithCells="1">
                  <from>
                    <xdr:col>6</xdr:col>
                    <xdr:colOff>104775</xdr:colOff>
                    <xdr:row>124</xdr:row>
                    <xdr:rowOff>85725</xdr:rowOff>
                  </from>
                  <to>
                    <xdr:col>6</xdr:col>
                    <xdr:colOff>1247775</xdr:colOff>
                    <xdr:row>124</xdr:row>
                    <xdr:rowOff>304800</xdr:rowOff>
                  </to>
                </anchor>
              </controlPr>
            </control>
          </mc:Choice>
        </mc:AlternateContent>
        <mc:AlternateContent xmlns:mc="http://schemas.openxmlformats.org/markup-compatibility/2006">
          <mc:Choice Requires="x14">
            <control shapeId="58822" r:id="rId101" name="Drop Down 454">
              <controlPr locked="0" defaultSize="0" autoFill="0" autoPict="0">
                <anchor moveWithCells="1">
                  <from>
                    <xdr:col>6</xdr:col>
                    <xdr:colOff>104775</xdr:colOff>
                    <xdr:row>125</xdr:row>
                    <xdr:rowOff>85725</xdr:rowOff>
                  </from>
                  <to>
                    <xdr:col>6</xdr:col>
                    <xdr:colOff>1247775</xdr:colOff>
                    <xdr:row>125</xdr:row>
                    <xdr:rowOff>304800</xdr:rowOff>
                  </to>
                </anchor>
              </controlPr>
            </control>
          </mc:Choice>
        </mc:AlternateContent>
        <mc:AlternateContent xmlns:mc="http://schemas.openxmlformats.org/markup-compatibility/2006">
          <mc:Choice Requires="x14">
            <control shapeId="58823" r:id="rId102" name="Drop Down 455">
              <controlPr locked="0" defaultSize="0" autoFill="0" autoPict="0">
                <anchor moveWithCells="1">
                  <from>
                    <xdr:col>6</xdr:col>
                    <xdr:colOff>104775</xdr:colOff>
                    <xdr:row>127</xdr:row>
                    <xdr:rowOff>85725</xdr:rowOff>
                  </from>
                  <to>
                    <xdr:col>6</xdr:col>
                    <xdr:colOff>1247775</xdr:colOff>
                    <xdr:row>127</xdr:row>
                    <xdr:rowOff>304800</xdr:rowOff>
                  </to>
                </anchor>
              </controlPr>
            </control>
          </mc:Choice>
        </mc:AlternateContent>
        <mc:AlternateContent xmlns:mc="http://schemas.openxmlformats.org/markup-compatibility/2006">
          <mc:Choice Requires="x14">
            <control shapeId="58824" r:id="rId103" name="Drop Down 456">
              <controlPr locked="0" defaultSize="0" autoFill="0" autoPict="0">
                <anchor moveWithCells="1">
                  <from>
                    <xdr:col>6</xdr:col>
                    <xdr:colOff>104775</xdr:colOff>
                    <xdr:row>128</xdr:row>
                    <xdr:rowOff>85725</xdr:rowOff>
                  </from>
                  <to>
                    <xdr:col>6</xdr:col>
                    <xdr:colOff>1247775</xdr:colOff>
                    <xdr:row>128</xdr:row>
                    <xdr:rowOff>304800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rgb="FF7030A0"/>
    <pageSetUpPr autoPageBreaks="0" fitToPage="1"/>
  </sheetPr>
  <dimension ref="A1:AJ24"/>
  <sheetViews>
    <sheetView showGridLines="0" showRowColHeaders="0" zoomScale="80" zoomScaleNormal="80" workbookViewId="0">
      <selection activeCell="AC4" sqref="AC4"/>
    </sheetView>
  </sheetViews>
  <sheetFormatPr defaultRowHeight="15" x14ac:dyDescent="0.25"/>
  <cols>
    <col min="1" max="1" width="4.140625" style="13" customWidth="1"/>
    <col min="2" max="2" width="3.42578125" style="13" hidden="1" customWidth="1"/>
    <col min="3" max="3" width="35.7109375" style="13" hidden="1" customWidth="1"/>
    <col min="4" max="4" width="53.7109375" style="13" customWidth="1"/>
    <col min="5" max="5" width="21.5703125" style="13" customWidth="1"/>
    <col min="6" max="6" width="9.7109375" style="13" customWidth="1"/>
    <col min="7" max="7" width="21.5703125" style="13" customWidth="1"/>
    <col min="8" max="8" width="9.7109375" style="13" customWidth="1"/>
    <col min="9" max="23" width="9.140625" style="13"/>
    <col min="24" max="24" width="0" style="13" hidden="1" customWidth="1"/>
    <col min="25" max="36" width="9.140625" style="13" hidden="1" customWidth="1"/>
    <col min="37" max="16384" width="9.140625" style="13"/>
  </cols>
  <sheetData>
    <row r="1" spans="1:35" ht="111.6" customHeight="1" x14ac:dyDescent="0.25">
      <c r="D1" s="330" t="str">
        <f>"Aggregated maturity level results"&amp;IF(LEN(scope_area_of_assessment)=0,""," for "&amp;scope_area_of_assessment)</f>
        <v>Aggregated maturity level results</v>
      </c>
      <c r="E1" s="330"/>
      <c r="F1" s="330"/>
      <c r="G1" s="330"/>
      <c r="H1" s="330"/>
      <c r="I1" s="330"/>
      <c r="J1" s="330"/>
      <c r="K1" s="330"/>
      <c r="L1" s="330"/>
      <c r="M1" s="330"/>
      <c r="N1" s="330"/>
      <c r="O1" s="330"/>
      <c r="P1" s="330"/>
      <c r="Q1" s="330"/>
      <c r="R1" s="330"/>
      <c r="S1" s="330"/>
    </row>
    <row r="2" spans="1:35" s="7" customFormat="1" ht="15.75" x14ac:dyDescent="0.25">
      <c r="B2" s="6"/>
      <c r="C2" s="6" t="s">
        <v>14</v>
      </c>
      <c r="D2" s="40" t="s">
        <v>14</v>
      </c>
      <c r="E2" s="328" t="s">
        <v>15</v>
      </c>
      <c r="F2" s="329"/>
      <c r="G2" s="328" t="s">
        <v>16</v>
      </c>
      <c r="H2" s="329"/>
      <c r="AB2" s="7" t="s">
        <v>17</v>
      </c>
      <c r="AC2" s="7" t="s">
        <v>18</v>
      </c>
      <c r="AD2" s="7">
        <v>1</v>
      </c>
      <c r="AE2" s="7">
        <v>2</v>
      </c>
      <c r="AF2" s="7">
        <v>3</v>
      </c>
      <c r="AG2" s="7">
        <v>1</v>
      </c>
      <c r="AH2" s="7">
        <v>2</v>
      </c>
      <c r="AI2" s="7">
        <v>3</v>
      </c>
    </row>
    <row r="3" spans="1:35" ht="30" hidden="1" customHeight="1" x14ac:dyDescent="0.25">
      <c r="A3" s="7"/>
      <c r="B3" s="23" t="s">
        <v>23</v>
      </c>
      <c r="C3" s="23">
        <f ca="1">VLOOKUP(B3,MMAT_Header_Text,2,FALSE)</f>
        <v>0</v>
      </c>
      <c r="D3" s="41" t="str">
        <f ca="1">B3&amp;" - "&amp;C3</f>
        <v>CSIR - 0</v>
      </c>
      <c r="E3" s="31">
        <f ca="1">VLOOKUP(B3,MMAT_Header_Text,4,FALSE)</f>
        <v>0</v>
      </c>
      <c r="F3" s="32">
        <f ca="1">IF(ISERROR(E3),"",E3)</f>
        <v>0</v>
      </c>
      <c r="G3" s="28">
        <f ca="1">H3</f>
        <v>0</v>
      </c>
      <c r="H3" s="30">
        <f ca="1">VLOOKUP(B3,MMAT_Header_Text,6,FALSE)</f>
        <v>0</v>
      </c>
      <c r="AA3" s="34"/>
      <c r="AB3" s="34"/>
      <c r="AC3" s="36"/>
      <c r="AD3" s="36"/>
      <c r="AE3" s="36"/>
      <c r="AF3" s="36"/>
      <c r="AG3" s="36"/>
      <c r="AH3" s="36"/>
      <c r="AI3" s="36"/>
    </row>
    <row r="4" spans="1:35" ht="30" customHeight="1" x14ac:dyDescent="0.25">
      <c r="A4" s="7"/>
      <c r="B4" s="23">
        <f ca="1">'MMAT ref'!AE2</f>
        <v>1</v>
      </c>
      <c r="C4" s="23" t="str">
        <f t="shared" ref="C4:C21" ca="1" si="0">VLOOKUP(B4,MMAT_Text_Ref,3,FALSE)</f>
        <v>Prepare</v>
      </c>
      <c r="D4" s="162" t="str">
        <f t="shared" ref="D4:D21" ca="1" si="1">VLOOKUP(B4,MMAT_Text_Ref,2,FALSE)&amp; " - "&amp;C4</f>
        <v>Phase 1 - Prepare</v>
      </c>
      <c r="E4" s="163"/>
      <c r="F4" s="163"/>
      <c r="G4" s="163"/>
      <c r="H4" s="168"/>
      <c r="Z4" s="13" t="str">
        <f>'MMAT ref'!Q2</f>
        <v>1.1</v>
      </c>
      <c r="AA4" s="34" t="str">
        <f t="shared" ref="AA4:AA18" ca="1" si="2">Z4&amp;" - "&amp;VLOOKUP(Z4,MMAT_Text_Ref,3,FALSE)</f>
        <v>1.1 - Criticality assessment</v>
      </c>
      <c r="AB4" s="35">
        <f t="shared" ref="AB4:AB18" ca="1" si="3">VLOOKUP(Z4,MMAT_Results,2,FALSE)</f>
        <v>1</v>
      </c>
      <c r="AC4" s="36">
        <f t="shared" ref="AC4:AC18" ca="1" si="4">VLOOKUP(Z4,Aggregated_Maturity_Levels,7,FALSE)</f>
        <v>2</v>
      </c>
      <c r="AD4" s="36">
        <f ca="1">IF(VALUE(LEFT($AA4,1))=AD$2,$AB4,"")</f>
        <v>1</v>
      </c>
      <c r="AE4" s="36"/>
      <c r="AF4" s="36"/>
      <c r="AG4" s="36">
        <f ca="1">IF(VALUE(LEFT($AA4,1))=AG$2,$AC4,"")</f>
        <v>2</v>
      </c>
      <c r="AH4" s="36"/>
      <c r="AI4" s="36"/>
    </row>
    <row r="5" spans="1:35" ht="30" customHeight="1" x14ac:dyDescent="0.25">
      <c r="A5" s="7"/>
      <c r="B5" s="8" t="str">
        <f ca="1">'MMAT ref'!AE3</f>
        <v>1.1</v>
      </c>
      <c r="C5" s="8" t="str">
        <f t="shared" ca="1" si="0"/>
        <v>Criticality assessment</v>
      </c>
      <c r="D5" s="37" t="str">
        <f t="shared" ca="1" si="1"/>
        <v>Step 1 - Criticality assessment</v>
      </c>
      <c r="E5" s="26">
        <f ca="1">VLOOKUP(B5,Z4:AB8,3,FALSE)</f>
        <v>1</v>
      </c>
      <c r="F5" s="74">
        <f ca="1">IF(ISERROR(E5),"",E5)</f>
        <v>1</v>
      </c>
      <c r="G5" s="28">
        <f>H5</f>
        <v>2</v>
      </c>
      <c r="H5" s="176">
        <f>Targets!F5</f>
        <v>2</v>
      </c>
      <c r="Z5" s="13" t="str">
        <f>'MMAT ref'!Q3</f>
        <v>1.2</v>
      </c>
      <c r="AA5" s="34" t="str">
        <f t="shared" ca="1" si="2"/>
        <v>1.2 - Threat analysis</v>
      </c>
      <c r="AB5" s="35">
        <f t="shared" ca="1" si="3"/>
        <v>1</v>
      </c>
      <c r="AC5" s="36">
        <f t="shared" ca="1" si="4"/>
        <v>2</v>
      </c>
      <c r="AD5" s="36">
        <f t="shared" ref="AD5:AD8" ca="1" si="5">IF(VALUE(LEFT($AA5,1))=AD$2,$AB5,"")</f>
        <v>1</v>
      </c>
      <c r="AE5" s="36"/>
      <c r="AF5" s="36"/>
      <c r="AG5" s="36">
        <f t="shared" ref="AG5:AI18" ca="1" si="6">IF(VALUE(LEFT($AA5,1))=AG$2,$AC5,"")</f>
        <v>2</v>
      </c>
      <c r="AH5" s="36"/>
      <c r="AI5" s="36"/>
    </row>
    <row r="6" spans="1:35" ht="30" customHeight="1" x14ac:dyDescent="0.25">
      <c r="B6" s="8" t="str">
        <f ca="1">'MMAT ref'!AE4</f>
        <v>1.2</v>
      </c>
      <c r="C6" s="8" t="str">
        <f t="shared" ca="1" si="0"/>
        <v>Threat analysis</v>
      </c>
      <c r="D6" s="8" t="str">
        <f t="shared" ca="1" si="1"/>
        <v>Step 2 - Threat analysis</v>
      </c>
      <c r="E6" s="26">
        <f t="shared" ref="E6:E9" ca="1" si="7">VLOOKUP(B6,Z5:AB9,3,FALSE)</f>
        <v>1</v>
      </c>
      <c r="F6" s="74">
        <f ca="1">IF(ISERROR(E6),"",E6)</f>
        <v>1</v>
      </c>
      <c r="G6" s="28">
        <f>H6</f>
        <v>2</v>
      </c>
      <c r="H6" s="176">
        <f>Targets!F6</f>
        <v>2</v>
      </c>
      <c r="Z6" s="13" t="str">
        <f>'MMAT ref'!Q4</f>
        <v>1.3</v>
      </c>
      <c r="AA6" s="34" t="str">
        <f t="shared" ca="1" si="2"/>
        <v>1.3 - People, Process, Technology and Information</v>
      </c>
      <c r="AB6" s="35">
        <f t="shared" ca="1" si="3"/>
        <v>1</v>
      </c>
      <c r="AC6" s="36">
        <f t="shared" ca="1" si="4"/>
        <v>2</v>
      </c>
      <c r="AD6" s="36">
        <f t="shared" ca="1" si="5"/>
        <v>1</v>
      </c>
      <c r="AE6" s="36"/>
      <c r="AF6" s="36"/>
      <c r="AG6" s="36">
        <f t="shared" ca="1" si="6"/>
        <v>2</v>
      </c>
      <c r="AH6" s="36"/>
      <c r="AI6" s="36"/>
    </row>
    <row r="7" spans="1:35" ht="30" customHeight="1" x14ac:dyDescent="0.25">
      <c r="B7" s="8" t="str">
        <f ca="1">'MMAT ref'!AE5</f>
        <v>1.3</v>
      </c>
      <c r="C7" s="8" t="str">
        <f t="shared" ca="1" si="0"/>
        <v>People, Process, Technology and Information</v>
      </c>
      <c r="D7" s="8" t="str">
        <f t="shared" ca="1" si="1"/>
        <v>Step 3 - People, Process, Technology and Information</v>
      </c>
      <c r="E7" s="26">
        <f t="shared" ca="1" si="7"/>
        <v>1</v>
      </c>
      <c r="F7" s="74">
        <f t="shared" ref="F7:F21" ca="1" si="8">IF(ISERROR(E7),"",E7)</f>
        <v>1</v>
      </c>
      <c r="G7" s="28">
        <f t="shared" ref="G7:G21" si="9">H7</f>
        <v>2</v>
      </c>
      <c r="H7" s="176">
        <f>Targets!F7</f>
        <v>2</v>
      </c>
      <c r="Z7" s="13" t="str">
        <f>'MMAT ref'!Q5</f>
        <v>1.4</v>
      </c>
      <c r="AA7" s="34" t="str">
        <f t="shared" ca="1" si="2"/>
        <v>1.4 - Control environment</v>
      </c>
      <c r="AB7" s="35">
        <f t="shared" ca="1" si="3"/>
        <v>1</v>
      </c>
      <c r="AC7" s="36">
        <f t="shared" ca="1" si="4"/>
        <v>2</v>
      </c>
      <c r="AD7" s="36">
        <f t="shared" ca="1" si="5"/>
        <v>1</v>
      </c>
      <c r="AE7" s="36"/>
      <c r="AF7" s="36"/>
      <c r="AG7" s="36">
        <f t="shared" ca="1" si="6"/>
        <v>2</v>
      </c>
      <c r="AH7" s="36"/>
      <c r="AI7" s="36"/>
    </row>
    <row r="8" spans="1:35" ht="30" customHeight="1" x14ac:dyDescent="0.25">
      <c r="B8" s="8" t="str">
        <f ca="1">'MMAT ref'!AE6</f>
        <v>1.4</v>
      </c>
      <c r="C8" s="8" t="str">
        <f t="shared" ca="1" si="0"/>
        <v>Control environment</v>
      </c>
      <c r="D8" s="8" t="str">
        <f t="shared" ca="1" si="1"/>
        <v>Step 4 - Control environment</v>
      </c>
      <c r="E8" s="26">
        <f t="shared" ca="1" si="7"/>
        <v>1</v>
      </c>
      <c r="F8" s="74">
        <f t="shared" ca="1" si="8"/>
        <v>1</v>
      </c>
      <c r="G8" s="28">
        <f t="shared" si="9"/>
        <v>2</v>
      </c>
      <c r="H8" s="176">
        <f>Targets!F8</f>
        <v>2</v>
      </c>
      <c r="Z8" s="13" t="str">
        <f>'MMAT ref'!Q6</f>
        <v>1.5</v>
      </c>
      <c r="AA8" s="34" t="str">
        <f t="shared" ca="1" si="2"/>
        <v>1.5 - Maturity assessment</v>
      </c>
      <c r="AB8" s="35">
        <f t="shared" ca="1" si="3"/>
        <v>1</v>
      </c>
      <c r="AC8" s="36">
        <f t="shared" ca="1" si="4"/>
        <v>2</v>
      </c>
      <c r="AD8" s="36">
        <f t="shared" ca="1" si="5"/>
        <v>1</v>
      </c>
      <c r="AE8" s="36"/>
      <c r="AF8" s="36"/>
      <c r="AG8" s="36">
        <f t="shared" ca="1" si="6"/>
        <v>2</v>
      </c>
      <c r="AH8" s="36"/>
      <c r="AI8" s="36"/>
    </row>
    <row r="9" spans="1:35" ht="30" customHeight="1" x14ac:dyDescent="0.25">
      <c r="B9" s="8" t="str">
        <f ca="1">'MMAT ref'!AE7</f>
        <v>1.5</v>
      </c>
      <c r="C9" s="8" t="str">
        <f t="shared" ca="1" si="0"/>
        <v>Maturity assessment</v>
      </c>
      <c r="D9" s="38" t="str">
        <f t="shared" ca="1" si="1"/>
        <v>Step 5 - Maturity assessment</v>
      </c>
      <c r="E9" s="26">
        <f t="shared" ca="1" si="7"/>
        <v>1</v>
      </c>
      <c r="F9" s="74">
        <f t="shared" ca="1" si="8"/>
        <v>1</v>
      </c>
      <c r="G9" s="28">
        <f t="shared" si="9"/>
        <v>2</v>
      </c>
      <c r="H9" s="176">
        <f>Targets!F9</f>
        <v>2</v>
      </c>
      <c r="Z9" s="13" t="str">
        <f>'MMAT ref'!Q7</f>
        <v>2.1</v>
      </c>
      <c r="AA9" s="34" t="str">
        <f t="shared" ca="1" si="2"/>
        <v>2.1 - Identification</v>
      </c>
      <c r="AB9" s="35">
        <f t="shared" ca="1" si="3"/>
        <v>1</v>
      </c>
      <c r="AC9" s="36">
        <f t="shared" ca="1" si="4"/>
        <v>2</v>
      </c>
      <c r="AD9" s="36"/>
      <c r="AE9" s="36">
        <f t="shared" ref="AE9:AF18" ca="1" si="10">IF(VALUE(LEFT($AA9,1))=AE$2,$AB9,"")</f>
        <v>1</v>
      </c>
      <c r="AF9" s="36"/>
      <c r="AG9" s="36"/>
      <c r="AH9" s="36">
        <f t="shared" ca="1" si="6"/>
        <v>2</v>
      </c>
      <c r="AI9" s="36"/>
    </row>
    <row r="10" spans="1:35" ht="30" customHeight="1" x14ac:dyDescent="0.25">
      <c r="B10" s="24">
        <f ca="1">'MMAT ref'!AE8</f>
        <v>2</v>
      </c>
      <c r="C10" s="24" t="str">
        <f t="shared" ca="1" si="0"/>
        <v>Respond</v>
      </c>
      <c r="D10" s="164" t="str">
        <f t="shared" ca="1" si="1"/>
        <v>Phase 2 - Respond</v>
      </c>
      <c r="E10" s="165"/>
      <c r="F10" s="165"/>
      <c r="G10" s="165"/>
      <c r="H10" s="169"/>
      <c r="Z10" s="13" t="str">
        <f>'MMAT ref'!Q8</f>
        <v>2.2</v>
      </c>
      <c r="AA10" s="34" t="str">
        <f t="shared" ca="1" si="2"/>
        <v>2.2 - Investigation</v>
      </c>
      <c r="AB10" s="35">
        <f t="shared" ca="1" si="3"/>
        <v>1</v>
      </c>
      <c r="AC10" s="36">
        <f t="shared" ca="1" si="4"/>
        <v>2</v>
      </c>
      <c r="AD10" s="36"/>
      <c r="AE10" s="36">
        <f t="shared" ca="1" si="10"/>
        <v>1</v>
      </c>
      <c r="AF10" s="36"/>
      <c r="AG10" s="36"/>
      <c r="AH10" s="36">
        <f t="shared" ca="1" si="6"/>
        <v>2</v>
      </c>
      <c r="AI10" s="36"/>
    </row>
    <row r="11" spans="1:35" ht="30" customHeight="1" x14ac:dyDescent="0.25">
      <c r="B11" s="8" t="str">
        <f ca="1">'MMAT ref'!AE9</f>
        <v>2.1</v>
      </c>
      <c r="C11" s="8" t="str">
        <f t="shared" ca="1" si="0"/>
        <v>Identification</v>
      </c>
      <c r="D11" s="37" t="str">
        <f t="shared" ca="1" si="1"/>
        <v>Step 1 - Identification</v>
      </c>
      <c r="E11" s="26">
        <f ca="1">VLOOKUP(B11,MMAT_Results,2,FALSE)</f>
        <v>1</v>
      </c>
      <c r="F11" s="74">
        <f t="shared" ca="1" si="8"/>
        <v>1</v>
      </c>
      <c r="G11" s="28">
        <f t="shared" si="9"/>
        <v>2</v>
      </c>
      <c r="H11" s="176">
        <f>Targets!F11</f>
        <v>2</v>
      </c>
      <c r="Z11" s="13" t="str">
        <f>'MMAT ref'!Q9</f>
        <v>2.3</v>
      </c>
      <c r="AA11" s="34" t="str">
        <f t="shared" ca="1" si="2"/>
        <v>2.3 - Action</v>
      </c>
      <c r="AB11" s="35">
        <f t="shared" ca="1" si="3"/>
        <v>1</v>
      </c>
      <c r="AC11" s="36">
        <f t="shared" ca="1" si="4"/>
        <v>2</v>
      </c>
      <c r="AD11" s="36"/>
      <c r="AE11" s="36">
        <f t="shared" ca="1" si="10"/>
        <v>1</v>
      </c>
      <c r="AF11" s="36"/>
      <c r="AG11" s="36"/>
      <c r="AH11" s="36">
        <f t="shared" ca="1" si="6"/>
        <v>2</v>
      </c>
      <c r="AI11" s="36"/>
    </row>
    <row r="12" spans="1:35" ht="30" customHeight="1" x14ac:dyDescent="0.25">
      <c r="B12" s="8" t="str">
        <f ca="1">'MMAT ref'!AE10</f>
        <v>2.2</v>
      </c>
      <c r="C12" s="8" t="str">
        <f t="shared" ca="1" si="0"/>
        <v>Investigation</v>
      </c>
      <c r="D12" s="8" t="str">
        <f t="shared" ca="1" si="1"/>
        <v>Step 2 - Investigation</v>
      </c>
      <c r="E12" s="26">
        <f ca="1">VLOOKUP(B12,MMAT_Results,2,FALSE)</f>
        <v>1</v>
      </c>
      <c r="F12" s="74">
        <f t="shared" ca="1" si="8"/>
        <v>1</v>
      </c>
      <c r="G12" s="28">
        <f t="shared" si="9"/>
        <v>2</v>
      </c>
      <c r="H12" s="176">
        <f>Targets!F12</f>
        <v>2</v>
      </c>
      <c r="Z12" s="13" t="str">
        <f>'MMAT ref'!Q10</f>
        <v>2.4</v>
      </c>
      <c r="AA12" s="34" t="str">
        <f t="shared" ca="1" si="2"/>
        <v>2.4 - Recovery</v>
      </c>
      <c r="AB12" s="35">
        <f t="shared" ca="1" si="3"/>
        <v>1</v>
      </c>
      <c r="AC12" s="36">
        <f t="shared" ca="1" si="4"/>
        <v>2</v>
      </c>
      <c r="AD12" s="36"/>
      <c r="AE12" s="36">
        <f t="shared" ca="1" si="10"/>
        <v>1</v>
      </c>
      <c r="AF12" s="36"/>
      <c r="AG12" s="36"/>
      <c r="AH12" s="36">
        <f t="shared" ca="1" si="6"/>
        <v>2</v>
      </c>
      <c r="AI12" s="36"/>
    </row>
    <row r="13" spans="1:35" ht="30" customHeight="1" x14ac:dyDescent="0.25">
      <c r="B13" s="8" t="str">
        <f ca="1">'MMAT ref'!AE11</f>
        <v>2.3</v>
      </c>
      <c r="C13" s="8" t="str">
        <f t="shared" ca="1" si="0"/>
        <v>Action</v>
      </c>
      <c r="D13" s="8" t="str">
        <f t="shared" ca="1" si="1"/>
        <v>Step 3 - Action</v>
      </c>
      <c r="E13" s="26">
        <f ca="1">VLOOKUP(B13,MMAT_Results,2,FALSE)</f>
        <v>1</v>
      </c>
      <c r="F13" s="74">
        <f t="shared" ca="1" si="8"/>
        <v>1</v>
      </c>
      <c r="G13" s="28">
        <f t="shared" si="9"/>
        <v>2</v>
      </c>
      <c r="H13" s="176">
        <f>Targets!F13</f>
        <v>2</v>
      </c>
      <c r="Z13" s="13" t="str">
        <f>'MMAT ref'!Q11</f>
        <v>3.1</v>
      </c>
      <c r="AA13" s="34" t="str">
        <f t="shared" ca="1" si="2"/>
        <v>3.1 - Incident investigation</v>
      </c>
      <c r="AB13" s="35">
        <f t="shared" ca="1" si="3"/>
        <v>1</v>
      </c>
      <c r="AC13" s="36">
        <f t="shared" ca="1" si="4"/>
        <v>2</v>
      </c>
      <c r="AD13" s="36"/>
      <c r="AE13" s="36"/>
      <c r="AF13" s="36">
        <f t="shared" ca="1" si="10"/>
        <v>1</v>
      </c>
      <c r="AG13" s="36"/>
      <c r="AH13" s="36"/>
      <c r="AI13" s="36">
        <f t="shared" ca="1" si="6"/>
        <v>2</v>
      </c>
    </row>
    <row r="14" spans="1:35" ht="30" customHeight="1" x14ac:dyDescent="0.25">
      <c r="B14" s="8" t="str">
        <f ca="1">'MMAT ref'!AE12</f>
        <v>2.4</v>
      </c>
      <c r="C14" s="8" t="str">
        <f t="shared" ca="1" si="0"/>
        <v>Recovery</v>
      </c>
      <c r="D14" s="38" t="str">
        <f t="shared" ca="1" si="1"/>
        <v>Step 4 - Recovery</v>
      </c>
      <c r="E14" s="26">
        <f ca="1">VLOOKUP(B14,MMAT_Results,2,FALSE)</f>
        <v>1</v>
      </c>
      <c r="F14" s="74">
        <f t="shared" ca="1" si="8"/>
        <v>1</v>
      </c>
      <c r="G14" s="28">
        <f t="shared" si="9"/>
        <v>2</v>
      </c>
      <c r="H14" s="176">
        <f>Targets!F14</f>
        <v>2</v>
      </c>
      <c r="Z14" s="13" t="str">
        <f>'MMAT ref'!Q12</f>
        <v>3.2</v>
      </c>
      <c r="AA14" s="34" t="str">
        <f t="shared" ca="1" si="2"/>
        <v>3.2 - Reporting</v>
      </c>
      <c r="AB14" s="35">
        <f t="shared" ca="1" si="3"/>
        <v>1</v>
      </c>
      <c r="AC14" s="36">
        <f t="shared" ca="1" si="4"/>
        <v>2</v>
      </c>
      <c r="AD14" s="36"/>
      <c r="AE14" s="36"/>
      <c r="AF14" s="36">
        <f t="shared" ca="1" si="10"/>
        <v>1</v>
      </c>
      <c r="AG14" s="36"/>
      <c r="AH14" s="36"/>
      <c r="AI14" s="36">
        <f t="shared" ca="1" si="6"/>
        <v>2</v>
      </c>
    </row>
    <row r="15" spans="1:35" ht="30" customHeight="1" x14ac:dyDescent="0.25">
      <c r="B15" s="25">
        <f ca="1">'MMAT ref'!AE13</f>
        <v>3</v>
      </c>
      <c r="C15" s="25" t="str">
        <f t="shared" ca="1" si="0"/>
        <v>Follow up</v>
      </c>
      <c r="D15" s="166" t="str">
        <f t="shared" ca="1" si="1"/>
        <v>Phase 3 - Follow up</v>
      </c>
      <c r="E15" s="167"/>
      <c r="F15" s="167"/>
      <c r="G15" s="167"/>
      <c r="H15" s="170"/>
      <c r="Z15" s="13" t="str">
        <f>'MMAT ref'!Q13</f>
        <v>3.3</v>
      </c>
      <c r="AA15" s="34" t="str">
        <f t="shared" ca="1" si="2"/>
        <v>3.3 - Post incident review</v>
      </c>
      <c r="AB15" s="35">
        <f t="shared" ca="1" si="3"/>
        <v>1</v>
      </c>
      <c r="AC15" s="36">
        <f t="shared" ca="1" si="4"/>
        <v>2</v>
      </c>
      <c r="AD15" s="36"/>
      <c r="AE15" s="36"/>
      <c r="AF15" s="36">
        <f t="shared" ca="1" si="10"/>
        <v>1</v>
      </c>
      <c r="AG15" s="36"/>
      <c r="AH15" s="36"/>
      <c r="AI15" s="36">
        <f t="shared" ca="1" si="6"/>
        <v>2</v>
      </c>
    </row>
    <row r="16" spans="1:35" ht="30" customHeight="1" x14ac:dyDescent="0.25">
      <c r="B16" s="8" t="str">
        <f ca="1">'MMAT ref'!AE14</f>
        <v>3.1</v>
      </c>
      <c r="C16" s="8" t="str">
        <f t="shared" ca="1" si="0"/>
        <v>Incident investigation</v>
      </c>
      <c r="D16" s="37" t="str">
        <f t="shared" ca="1" si="1"/>
        <v>Step 1 - Incident investigation</v>
      </c>
      <c r="E16" s="26">
        <f t="shared" ref="E16:E21" ca="1" si="11">VLOOKUP(B16,MMAT_Results,2,FALSE)</f>
        <v>1</v>
      </c>
      <c r="F16" s="74">
        <f t="shared" ca="1" si="8"/>
        <v>1</v>
      </c>
      <c r="G16" s="28">
        <f t="shared" si="9"/>
        <v>2</v>
      </c>
      <c r="H16" s="176">
        <f>Targets!F16</f>
        <v>2</v>
      </c>
      <c r="Z16" s="13" t="str">
        <f>'MMAT ref'!Q14</f>
        <v>3.4</v>
      </c>
      <c r="AA16" s="34" t="str">
        <f t="shared" ca="1" si="2"/>
        <v>3.4 - Lessons learned</v>
      </c>
      <c r="AB16" s="35">
        <f t="shared" ca="1" si="3"/>
        <v>1</v>
      </c>
      <c r="AC16" s="36">
        <f t="shared" ca="1" si="4"/>
        <v>2</v>
      </c>
      <c r="AD16" s="36"/>
      <c r="AE16" s="36"/>
      <c r="AF16" s="36">
        <f t="shared" ca="1" si="10"/>
        <v>1</v>
      </c>
      <c r="AG16" s="36"/>
      <c r="AH16" s="36"/>
      <c r="AI16" s="36">
        <f t="shared" ca="1" si="6"/>
        <v>2</v>
      </c>
    </row>
    <row r="17" spans="2:35" ht="30" x14ac:dyDescent="0.25">
      <c r="B17" s="8" t="str">
        <f ca="1">'MMAT ref'!AE15</f>
        <v>3.2</v>
      </c>
      <c r="C17" s="8" t="str">
        <f t="shared" ca="1" si="0"/>
        <v>Reporting</v>
      </c>
      <c r="D17" s="8" t="str">
        <f t="shared" ca="1" si="1"/>
        <v>Step 2 - Reporting</v>
      </c>
      <c r="E17" s="26">
        <f t="shared" ca="1" si="11"/>
        <v>1</v>
      </c>
      <c r="F17" s="74">
        <f t="shared" ca="1" si="8"/>
        <v>1</v>
      </c>
      <c r="G17" s="28">
        <f t="shared" si="9"/>
        <v>2</v>
      </c>
      <c r="H17" s="176">
        <f>Targets!F17</f>
        <v>2</v>
      </c>
      <c r="Z17" s="13" t="str">
        <f>'MMAT ref'!Q15</f>
        <v>3.5</v>
      </c>
      <c r="AA17" s="34" t="str">
        <f t="shared" ca="1" si="2"/>
        <v>3.5 - Updating</v>
      </c>
      <c r="AB17" s="35">
        <f t="shared" ca="1" si="3"/>
        <v>1</v>
      </c>
      <c r="AC17" s="36">
        <f t="shared" ca="1" si="4"/>
        <v>2</v>
      </c>
      <c r="AD17" s="36"/>
      <c r="AE17" s="36"/>
      <c r="AF17" s="36">
        <f t="shared" ca="1" si="10"/>
        <v>1</v>
      </c>
      <c r="AG17" s="36"/>
      <c r="AH17" s="36"/>
      <c r="AI17" s="36">
        <f t="shared" ca="1" si="6"/>
        <v>2</v>
      </c>
    </row>
    <row r="18" spans="2:35" ht="30" x14ac:dyDescent="0.25">
      <c r="B18" s="8" t="str">
        <f ca="1">'MMAT ref'!AE16</f>
        <v>3.3</v>
      </c>
      <c r="C18" s="8" t="str">
        <f t="shared" ca="1" si="0"/>
        <v>Post incident review</v>
      </c>
      <c r="D18" s="8" t="str">
        <f t="shared" ca="1" si="1"/>
        <v>Step 3 - Post incident review</v>
      </c>
      <c r="E18" s="26">
        <f t="shared" ca="1" si="11"/>
        <v>1</v>
      </c>
      <c r="F18" s="74">
        <f t="shared" ca="1" si="8"/>
        <v>1</v>
      </c>
      <c r="G18" s="28">
        <f t="shared" si="9"/>
        <v>2</v>
      </c>
      <c r="H18" s="176">
        <f>Targets!F18</f>
        <v>2</v>
      </c>
      <c r="Z18" s="13" t="str">
        <f>'MMAT ref'!Q16</f>
        <v>3.6</v>
      </c>
      <c r="AA18" s="35" t="str">
        <f t="shared" ca="1" si="2"/>
        <v>3.6 - Trend analysis</v>
      </c>
      <c r="AB18" s="35">
        <f t="shared" ca="1" si="3"/>
        <v>1</v>
      </c>
      <c r="AC18" s="36">
        <f t="shared" ca="1" si="4"/>
        <v>2</v>
      </c>
      <c r="AD18" s="33"/>
      <c r="AE18" s="33"/>
      <c r="AF18" s="33">
        <f t="shared" ca="1" si="10"/>
        <v>1</v>
      </c>
      <c r="AG18" s="33"/>
      <c r="AH18" s="33"/>
      <c r="AI18" s="33">
        <f t="shared" ca="1" si="6"/>
        <v>2</v>
      </c>
    </row>
    <row r="19" spans="2:35" ht="30" x14ac:dyDescent="0.25">
      <c r="B19" s="8" t="str">
        <f ca="1">'MMAT ref'!AE17</f>
        <v>3.4</v>
      </c>
      <c r="C19" s="8" t="str">
        <f t="shared" ca="1" si="0"/>
        <v>Lessons learned</v>
      </c>
      <c r="D19" s="8" t="str">
        <f t="shared" ca="1" si="1"/>
        <v>Step 4 - Lessons learned</v>
      </c>
      <c r="E19" s="26">
        <f t="shared" ca="1" si="11"/>
        <v>1</v>
      </c>
      <c r="F19" s="74">
        <f t="shared" ca="1" si="8"/>
        <v>1</v>
      </c>
      <c r="G19" s="28">
        <f t="shared" si="9"/>
        <v>2</v>
      </c>
      <c r="H19" s="176">
        <f>Targets!F19</f>
        <v>2</v>
      </c>
    </row>
    <row r="20" spans="2:35" ht="30" x14ac:dyDescent="0.25">
      <c r="B20" s="8" t="str">
        <f ca="1">'MMAT ref'!AE18</f>
        <v>3.5</v>
      </c>
      <c r="C20" s="8" t="str">
        <f t="shared" ca="1" si="0"/>
        <v>Updating</v>
      </c>
      <c r="D20" s="8" t="str">
        <f t="shared" ca="1" si="1"/>
        <v>Step 5 - Updating</v>
      </c>
      <c r="E20" s="26">
        <f t="shared" ca="1" si="11"/>
        <v>1</v>
      </c>
      <c r="F20" s="74">
        <f t="shared" ca="1" si="8"/>
        <v>1</v>
      </c>
      <c r="G20" s="28">
        <f t="shared" si="9"/>
        <v>2</v>
      </c>
      <c r="H20" s="176">
        <f>Targets!F20</f>
        <v>2</v>
      </c>
    </row>
    <row r="21" spans="2:35" ht="30" x14ac:dyDescent="0.25">
      <c r="B21" s="8" t="str">
        <f ca="1">'MMAT ref'!AE19</f>
        <v>3.6</v>
      </c>
      <c r="C21" s="8" t="str">
        <f t="shared" ca="1" si="0"/>
        <v>Trend analysis</v>
      </c>
      <c r="D21" s="8" t="str">
        <f t="shared" ca="1" si="1"/>
        <v>Step 6 - Trend analysis</v>
      </c>
      <c r="E21" s="27">
        <f t="shared" ca="1" si="11"/>
        <v>1</v>
      </c>
      <c r="F21" s="75">
        <f t="shared" ca="1" si="8"/>
        <v>1</v>
      </c>
      <c r="G21" s="29">
        <f t="shared" si="9"/>
        <v>2</v>
      </c>
      <c r="H21" s="177">
        <f>Targets!F21</f>
        <v>2</v>
      </c>
    </row>
    <row r="22" spans="2:35" x14ac:dyDescent="0.25">
      <c r="D22"/>
    </row>
    <row r="23" spans="2:35" x14ac:dyDescent="0.25">
      <c r="D23"/>
    </row>
    <row r="24" spans="2:35" x14ac:dyDescent="0.25">
      <c r="D24"/>
    </row>
  </sheetData>
  <sheetProtection algorithmName="SHA-512" hashValue="QQW1kUGA4A+MFDEOtMuj8WK2JVuyvutDyOMlpzka0Aoi7HUv8zGO41xDOSe0ERtwLIUOrUgW/EVuTJdQqis9gg==" saltValue="W8ePgAYerzYxksH74R5T5Q==" spinCount="100000" sheet="1" objects="1" scenarios="1"/>
  <mergeCells count="3">
    <mergeCell ref="E2:F2"/>
    <mergeCell ref="G2:H2"/>
    <mergeCell ref="D1:S1"/>
  </mergeCells>
  <conditionalFormatting sqref="E11:E14">
    <cfRule type="dataBar" priority="17">
      <dataBar>
        <cfvo type="num" val="0"/>
        <cfvo type="num" val="5"/>
        <color rgb="FF41AD48"/>
      </dataBar>
      <extLst>
        <ext xmlns:x14="http://schemas.microsoft.com/office/spreadsheetml/2009/9/main" uri="{B025F937-C7B1-47D3-B67F-A62EFF666E3E}">
          <x14:id>{616E6E12-EA25-4A6D-B3C1-9A711D64FAD3}</x14:id>
        </ext>
      </extLst>
    </cfRule>
  </conditionalFormatting>
  <conditionalFormatting sqref="E5:E9">
    <cfRule type="dataBar" priority="11">
      <dataBar>
        <cfvo type="num" val="0"/>
        <cfvo type="num" val="5"/>
        <color rgb="FF25408F"/>
      </dataBar>
      <extLst>
        <ext xmlns:x14="http://schemas.microsoft.com/office/spreadsheetml/2009/9/main" uri="{B025F937-C7B1-47D3-B67F-A62EFF666E3E}">
          <x14:id>{DCAF092A-962D-4367-A0EE-9C6E84CCE8AE}</x14:id>
        </ext>
      </extLst>
    </cfRule>
  </conditionalFormatting>
  <conditionalFormatting sqref="E16:E21">
    <cfRule type="dataBar" priority="10">
      <dataBar>
        <cfvo type="num" val="0"/>
        <cfvo type="num" val="5"/>
        <color rgb="FFE87727"/>
      </dataBar>
      <extLst>
        <ext xmlns:x14="http://schemas.microsoft.com/office/spreadsheetml/2009/9/main" uri="{B025F937-C7B1-47D3-B67F-A62EFF666E3E}">
          <x14:id>{80C0247C-E017-482F-853C-4AD643B689EF}</x14:id>
        </ext>
      </extLst>
    </cfRule>
  </conditionalFormatting>
  <conditionalFormatting sqref="G5:G9 G11:G14 G16:G21">
    <cfRule type="dataBar" priority="9">
      <dataBar>
        <cfvo type="num" val="0"/>
        <cfvo type="num" val="5"/>
        <color theme="7" tint="0.79998168889431442"/>
      </dataBar>
      <extLst>
        <ext xmlns:x14="http://schemas.microsoft.com/office/spreadsheetml/2009/9/main" uri="{B025F937-C7B1-47D3-B67F-A62EFF666E3E}">
          <x14:id>{2338CE7B-7641-4A34-B942-C8A15467EA48}</x14:id>
        </ext>
      </extLst>
    </cfRule>
  </conditionalFormatting>
  <conditionalFormatting sqref="G3">
    <cfRule type="dataBar" priority="2">
      <dataBar>
        <cfvo type="num" val="0"/>
        <cfvo type="num" val="5"/>
        <color rgb="FF7D62A2"/>
      </dataBar>
      <extLst>
        <ext xmlns:x14="http://schemas.microsoft.com/office/spreadsheetml/2009/9/main" uri="{B025F937-C7B1-47D3-B67F-A62EFF666E3E}">
          <x14:id>{F86CD530-D792-49E4-85FE-DE34B4BB56AE}</x14:id>
        </ext>
      </extLst>
    </cfRule>
  </conditionalFormatting>
  <conditionalFormatting sqref="E3">
    <cfRule type="dataBar" priority="1">
      <dataBar>
        <cfvo type="num" val="0"/>
        <cfvo type="num" val="5"/>
        <color rgb="FF921B1D"/>
      </dataBar>
      <extLst>
        <ext xmlns:x14="http://schemas.microsoft.com/office/spreadsheetml/2009/9/main" uri="{B025F937-C7B1-47D3-B67F-A62EFF666E3E}">
          <x14:id>{32B1B14E-BF73-4B72-85E4-002C97261175}</x14:id>
        </ext>
      </extLst>
    </cfRule>
  </conditionalFormatting>
  <pageMargins left="0.7" right="0.7" top="0.75" bottom="0.75" header="0.3" footer="0.3"/>
  <pageSetup paperSize="9" scale="58" fitToHeight="0" orientation="landscape" horizontalDpi="4294967293" r:id="rId1"/>
  <drawing r:id="rId2"/>
  <extLst>
    <ext xmlns:x14="http://schemas.microsoft.com/office/spreadsheetml/2009/9/main" uri="{78C0D931-6437-407d-A8EE-F0AAD7539E65}">
      <x14:conditionalFormattings>
        <x14:conditionalFormatting xmlns:xm="http://schemas.microsoft.com/office/excel/2006/main">
          <x14:cfRule type="dataBar" id="{616E6E12-EA25-4A6D-B3C1-9A711D64FAD3}">
            <x14:dataBar minLength="0" maxLength="100" gradient="0">
              <x14:cfvo type="num">
                <xm:f>0</xm:f>
              </x14:cfvo>
              <x14:cfvo type="num">
                <xm:f>5</xm:f>
              </x14:cfvo>
              <x14:negativeFillColor rgb="FFFF0000"/>
              <x14:axisColor rgb="FF000000"/>
            </x14:dataBar>
          </x14:cfRule>
          <xm:sqref>E11:E14</xm:sqref>
        </x14:conditionalFormatting>
        <x14:conditionalFormatting xmlns:xm="http://schemas.microsoft.com/office/excel/2006/main">
          <x14:cfRule type="dataBar" id="{DCAF092A-962D-4367-A0EE-9C6E84CCE8AE}">
            <x14:dataBar minLength="0" maxLength="100" gradient="0">
              <x14:cfvo type="num">
                <xm:f>0</xm:f>
              </x14:cfvo>
              <x14:cfvo type="num">
                <xm:f>5</xm:f>
              </x14:cfvo>
              <x14:negativeFillColor rgb="FFFF0000"/>
              <x14:axisColor rgb="FF000000"/>
            </x14:dataBar>
          </x14:cfRule>
          <xm:sqref>E5:E9</xm:sqref>
        </x14:conditionalFormatting>
        <x14:conditionalFormatting xmlns:xm="http://schemas.microsoft.com/office/excel/2006/main">
          <x14:cfRule type="dataBar" id="{80C0247C-E017-482F-853C-4AD643B689EF}">
            <x14:dataBar minLength="0" maxLength="100" gradient="0">
              <x14:cfvo type="num">
                <xm:f>0</xm:f>
              </x14:cfvo>
              <x14:cfvo type="num">
                <xm:f>5</xm:f>
              </x14:cfvo>
              <x14:negativeFillColor rgb="FFFF0000"/>
              <x14:axisColor rgb="FF000000"/>
            </x14:dataBar>
          </x14:cfRule>
          <xm:sqref>E16:E21</xm:sqref>
        </x14:conditionalFormatting>
        <x14:conditionalFormatting xmlns:xm="http://schemas.microsoft.com/office/excel/2006/main">
          <x14:cfRule type="dataBar" id="{2338CE7B-7641-4A34-B942-C8A15467EA48}">
            <x14:dataBar minLength="0" maxLength="100" gradient="0">
              <x14:cfvo type="num">
                <xm:f>0</xm:f>
              </x14:cfvo>
              <x14:cfvo type="num">
                <xm:f>5</xm:f>
              </x14:cfvo>
              <x14:negativeFillColor rgb="FFFF0000"/>
              <x14:axisColor rgb="FF000000"/>
            </x14:dataBar>
          </x14:cfRule>
          <xm:sqref>G5:G9 G11:G14 G16:G21</xm:sqref>
        </x14:conditionalFormatting>
        <x14:conditionalFormatting xmlns:xm="http://schemas.microsoft.com/office/excel/2006/main">
          <x14:cfRule type="dataBar" id="{F86CD530-D792-49E4-85FE-DE34B4BB56AE}">
            <x14:dataBar minLength="0" maxLength="100" gradient="0">
              <x14:cfvo type="num">
                <xm:f>0</xm:f>
              </x14:cfvo>
              <x14:cfvo type="num">
                <xm:f>5</xm:f>
              </x14:cfvo>
              <x14:negativeFillColor rgb="FFFF0000"/>
              <x14:axisColor rgb="FF000000"/>
            </x14:dataBar>
          </x14:cfRule>
          <xm:sqref>G3</xm:sqref>
        </x14:conditionalFormatting>
        <x14:conditionalFormatting xmlns:xm="http://schemas.microsoft.com/office/excel/2006/main">
          <x14:cfRule type="dataBar" id="{32B1B14E-BF73-4B72-85E4-002C97261175}">
            <x14:dataBar minLength="0" maxLength="100" gradient="0">
              <x14:cfvo type="num">
                <xm:f>0</xm:f>
              </x14:cfvo>
              <x14:cfvo type="num">
                <xm:f>5</xm:f>
              </x14:cfvo>
              <x14:negativeFillColor rgb="FFFF0000"/>
              <x14:axisColor rgb="FF000000"/>
            </x14:dataBar>
          </x14:cfRule>
          <xm:sqref>E3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717BC9682E1E4883F171C6F4CAE1E1" ma:contentTypeVersion="12" ma:contentTypeDescription="Create a new document." ma:contentTypeScope="" ma:versionID="d0e5a54c02fe12984298d36c1a38f307">
  <xsd:schema xmlns:xsd="http://www.w3.org/2001/XMLSchema" xmlns:xs="http://www.w3.org/2001/XMLSchema" xmlns:p="http://schemas.microsoft.com/office/2006/metadata/properties" xmlns:ns2="55dffd3b-8816-40f4-a6e1-f221333b3a84" xmlns:ns3="c3e2fce7-69bd-406d-9d97-5be86120755d" targetNamespace="http://schemas.microsoft.com/office/2006/metadata/properties" ma:root="true" ma:fieldsID="79f1eff1a778c313e4fff8d7dc0df858" ns2:_="" ns3:_="">
    <xsd:import namespace="55dffd3b-8816-40f4-a6e1-f221333b3a84"/>
    <xsd:import namespace="c3e2fce7-69bd-406d-9d97-5be86120755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dffd3b-8816-40f4-a6e1-f221333b3a84"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2fce7-69bd-406d-9d97-5be86120755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F978AC-DF02-4B87-BD8D-421262F8220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AC5597E3-F4EF-4C16-992F-DA17563445ED}">
  <ds:schemaRefs>
    <ds:schemaRef ds:uri="http://schemas.microsoft.com/sharepoint/v3/contenttype/forms"/>
  </ds:schemaRefs>
</ds:datastoreItem>
</file>

<file path=customXml/itemProps3.xml><?xml version="1.0" encoding="utf-8"?>
<ds:datastoreItem xmlns:ds="http://schemas.openxmlformats.org/officeDocument/2006/customXml" ds:itemID="{4A902EC4-37FE-4187-9AA8-2BA4D2B516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dffd3b-8816-40f4-a6e1-f221333b3a84"/>
    <ds:schemaRef ds:uri="c3e2fce7-69bd-406d-9d97-5be8612075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39</vt:i4>
      </vt:variant>
    </vt:vector>
  </HeadingPairs>
  <TitlesOfParts>
    <vt:vector size="51" baseType="lpstr">
      <vt:lpstr>Introduction</vt:lpstr>
      <vt:lpstr>Guidelines</vt:lpstr>
      <vt:lpstr>Profile and Scope</vt:lpstr>
      <vt:lpstr>Targets</vt:lpstr>
      <vt:lpstr>Weightings</vt:lpstr>
      <vt:lpstr>Assessment - Phase 1</vt:lpstr>
      <vt:lpstr>Assessment - Phase 2</vt:lpstr>
      <vt:lpstr>Assessment - Phase 3</vt:lpstr>
      <vt:lpstr>Aggregated Results</vt:lpstr>
      <vt:lpstr>Results - Phase 1</vt:lpstr>
      <vt:lpstr>Results - Phase 2</vt:lpstr>
      <vt:lpstr>Results - Phase 3</vt:lpstr>
      <vt:lpstr>Contents_Headings</vt:lpstr>
      <vt:lpstr>detail_maturity_score</vt:lpstr>
      <vt:lpstr>level_ref</vt:lpstr>
      <vt:lpstr>maturity_response_frame</vt:lpstr>
      <vt:lpstr>'Aggregated Results'!Print_Area</vt:lpstr>
      <vt:lpstr>'Assessment - Phase 1'!Print_Area</vt:lpstr>
      <vt:lpstr>'Assessment - Phase 2'!Print_Area</vt:lpstr>
      <vt:lpstr>'Assessment - Phase 3'!Print_Area</vt:lpstr>
      <vt:lpstr>Guidelines!Print_Area</vt:lpstr>
      <vt:lpstr>Introduction!Print_Area</vt:lpstr>
      <vt:lpstr>'Profile and Scope'!Print_Area</vt:lpstr>
      <vt:lpstr>'Results - Phase 1'!Print_Area</vt:lpstr>
      <vt:lpstr>'Results - Phase 2'!Print_Area</vt:lpstr>
      <vt:lpstr>'Results - Phase 3'!Print_Area</vt:lpstr>
      <vt:lpstr>Targets!Print_Area</vt:lpstr>
      <vt:lpstr>Weightings!Print_Area</vt:lpstr>
      <vt:lpstr>profile_CREST_quals</vt:lpstr>
      <vt:lpstr>profile_date_of_assessment</vt:lpstr>
      <vt:lpstr>profile_department</vt:lpstr>
      <vt:lpstr>profile_organisation</vt:lpstr>
      <vt:lpstr>profile_other_quals</vt:lpstr>
      <vt:lpstr>profile_respondent_name</vt:lpstr>
      <vt:lpstr>profile_role_or_position</vt:lpstr>
      <vt:lpstr>profile_type_of_assessment</vt:lpstr>
      <vt:lpstr>Results_Phase_1_Reference</vt:lpstr>
      <vt:lpstr>Results_Phase_2_Reference</vt:lpstr>
      <vt:lpstr>Results_Phase_3_Reference</vt:lpstr>
      <vt:lpstr>scope_area_of_assessment</vt:lpstr>
      <vt:lpstr>scope_business_unit</vt:lpstr>
      <vt:lpstr>scope_key_components</vt:lpstr>
      <vt:lpstr>scope_organisation</vt:lpstr>
      <vt:lpstr>scope_sector</vt:lpstr>
      <vt:lpstr>scope_size</vt:lpstr>
      <vt:lpstr>sector_responses</vt:lpstr>
      <vt:lpstr>size_responses</vt:lpstr>
      <vt:lpstr>Tool_Name</vt:lpstr>
      <vt:lpstr>weighting_response_reverse</vt:lpstr>
      <vt:lpstr>weighting_responses</vt:lpstr>
      <vt:lpstr>weighting_scores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Jones</dc:creator>
  <cp:lastModifiedBy>Steve</cp:lastModifiedBy>
  <cp:lastPrinted>2014-05-21T13:24:25Z</cp:lastPrinted>
  <dcterms:created xsi:type="dcterms:W3CDTF">2013-12-31T13:54:42Z</dcterms:created>
  <dcterms:modified xsi:type="dcterms:W3CDTF">2021-06-21T18:18:47Z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0x010100E6717BC9682E1E4883F171C6F4CAE1E1</vt:lpwstr>
  </property>
</Properties>
</file>